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j\Documents\Arduino\JBC-Soldering-Controller\Hardware\Documents\"/>
    </mc:Choice>
  </mc:AlternateContent>
  <workbookProtection workbookPassword="F945" lockStructure="1"/>
  <bookViews>
    <workbookView xWindow="0" yWindow="0" windowWidth="23970" windowHeight="11490"/>
  </bookViews>
  <sheets>
    <sheet name="MCP16301 Design Analyzer" sheetId="1" r:id="rId1"/>
    <sheet name="MCP16301 Data" sheetId="10" state="hidden" r:id="rId2"/>
    <sheet name="LRC Data" sheetId="8" state="hidden" r:id="rId3"/>
    <sheet name="Bode Calculations" sheetId="2" state="hidden" r:id="rId4"/>
    <sheet name="Adj Bode Calculations" sheetId="13" state="hidden" r:id="rId5"/>
    <sheet name="Efficiency Calculations" sheetId="11" state="hidden" r:id="rId6"/>
  </sheets>
  <definedNames>
    <definedName name="_Rf11">'MCP16301 Design Analyzer'!$E$20</definedName>
    <definedName name="_Rf12">'MCP16301 Design Analyzer'!$E$21</definedName>
    <definedName name="A_Mode" localSheetId="4">'Adj Bode Calculations'!#REF!</definedName>
    <definedName name="A_Mode">'Bode Calculations'!#REF!</definedName>
    <definedName name="Acn" localSheetId="4">'Adj Bode Calculations'!#REF!</definedName>
    <definedName name="Acn">'Bode Calculations'!#REF!</definedName>
    <definedName name="Aco" localSheetId="4">'Adj Bode Calculations'!#REF!</definedName>
    <definedName name="Aco">'Bode Calculations'!#REF!</definedName>
    <definedName name="AIL" localSheetId="4">'Adj Bode Calculations'!$D$18</definedName>
    <definedName name="AIL">'Bode Calculations'!$D$17</definedName>
    <definedName name="aoff_dc" localSheetId="4">'Adj Bode Calculations'!#REF!</definedName>
    <definedName name="aoff_dc">'Bode Calculations'!#REF!</definedName>
    <definedName name="aon_dc" localSheetId="4">'Adj Bode Calculations'!$D$16</definedName>
    <definedName name="aon_dc">'Bode Calculations'!$D$15</definedName>
    <definedName name="Av">'MCP16301 Data'!$C$17</definedName>
    <definedName name="Bcm" localSheetId="4">'Adj Bode Calculations'!#REF!</definedName>
    <definedName name="Bcm">'Bode Calculations'!#REF!</definedName>
    <definedName name="Bcn" localSheetId="4">'Adj Bode Calculations'!#REF!</definedName>
    <definedName name="Bcn">'Bode Calculations'!#REF!</definedName>
    <definedName name="Bco" localSheetId="4">'Adj Bode Calculations'!#REF!</definedName>
    <definedName name="Bco">'Bode Calculations'!#REF!</definedName>
    <definedName name="Cea">'MCP16301 Data'!$C$20</definedName>
    <definedName name="Cn">'MCP16301 Design Analyzer'!$E$22</definedName>
    <definedName name="Co">'MCP16301 Design Analyzer'!$E$15</definedName>
    <definedName name="Cop">'MCP16301 Design Analyzer'!$I$15</definedName>
    <definedName name="Count">'Efficiency Calculations'!#REF!</definedName>
    <definedName name="Cp">'MCP16301 Data'!$C$15</definedName>
    <definedName name="Cr">'MCP16301 Design Analyzer'!$E$16</definedName>
    <definedName name="Crp">'MCP16301 Design Analyzer'!$I$16</definedName>
    <definedName name="Cz">'MCP16301 Data'!$C$14</definedName>
    <definedName name="Czz">'MCP16301 Design Analyzer'!$E$22</definedName>
    <definedName name="Czzp">'MCP16301 Design Analyzer'!$I$22</definedName>
    <definedName name="dc" localSheetId="4">'Adj Bode Calculations'!#REF!</definedName>
    <definedName name="dc">'Bode Calculations'!$D$18</definedName>
    <definedName name="dcp">'Adj Bode Calculations'!$D$19</definedName>
    <definedName name="E">'MCP16301 Design Analyzer'!$E$5</definedName>
    <definedName name="Effn">'Efficiency Calculations'!$O$6</definedName>
    <definedName name="Emin">'MCP16301 Design Analyzer'!#REF!</definedName>
    <definedName name="Ep">#REF!</definedName>
    <definedName name="F">'MCP16301 Data'!$C$6</definedName>
    <definedName name="ff">'MCP16301 Data'!$C$38</definedName>
    <definedName name="Freq">'Efficiency Calculations'!$N$6</definedName>
    <definedName name="Fs">'MCP16301 Design Analyzer'!#REF!</definedName>
    <definedName name="GBW">'MCP16301 Data'!$C$18</definedName>
    <definedName name="Gm">'MCP16301 Data'!$C$16</definedName>
    <definedName name="Gs" localSheetId="4">'Adj Bode Calculations'!#REF!</definedName>
    <definedName name="Gs">'Bode Calculations'!$D$11</definedName>
    <definedName name="Gsp">'Adj Bode Calculations'!$D$11</definedName>
    <definedName name="h" localSheetId="4">'Adj Bode Calculations'!#REF!</definedName>
    <definedName name="h">'Bode Calculations'!#REF!</definedName>
    <definedName name="hp">'Adj Bode Calculations'!#REF!</definedName>
    <definedName name="Il">'Bode Calculations'!$D$13</definedName>
    <definedName name="Ilp">'Adj Bode Calculations'!$D$13</definedName>
    <definedName name="Io">'MCP16301 Design Analyzer'!$E$7</definedName>
    <definedName name="Iomax">'Efficiency Calculations'!$L$5</definedName>
    <definedName name="Iop">#REF!</definedName>
    <definedName name="Jm" localSheetId="4">'Adj Bode Calculations'!#REF!</definedName>
    <definedName name="Jm">'MCP16301 Data'!$C$10</definedName>
    <definedName name="k">'MCP16301 Data'!$C$33</definedName>
    <definedName name="Kdp">'Adj Bode Calculations'!$D$24</definedName>
    <definedName name="Kfb" localSheetId="4">'Adj Bode Calculations'!#REF!</definedName>
    <definedName name="Kfb">'Bode Calculations'!#REF!</definedName>
    <definedName name="Kmod" localSheetId="4">'Adj Bode Calculations'!#REF!</definedName>
    <definedName name="Kmod">'Bode Calculations'!#REF!</definedName>
    <definedName name="Kmp">'Adj Bode Calculations'!$D$23</definedName>
    <definedName name="Kp">'Adj Bode Calculations'!$D$8</definedName>
    <definedName name="Kt">'Bode Calculations'!$D$8</definedName>
    <definedName name="Kx" localSheetId="4">'Adj Bode Calculations'!#REF!</definedName>
    <definedName name="Kx">'Bode Calculations'!#REF!</definedName>
    <definedName name="L">'MCP16301 Design Analyzer'!$E$13</definedName>
    <definedName name="lne" localSheetId="4">'Adj Bode Calculations'!#REF!</definedName>
    <definedName name="lne">'Bode Calculations'!#REF!</definedName>
    <definedName name="Lp">'MCP16301 Design Analyzer'!$I$13</definedName>
    <definedName name="Lr">'MCP16301 Design Analyzer'!$E$14</definedName>
    <definedName name="Lrp">'MCP16301 Design Analyzer'!$I$14</definedName>
    <definedName name="m">'MCP16301 Data'!$C$34</definedName>
    <definedName name="mc" localSheetId="4">'Adj Bode Calculations'!#REF!</definedName>
    <definedName name="mc">'Bode Calculations'!$D$9</definedName>
    <definedName name="mcp">'Adj Bode Calculations'!$D$9</definedName>
    <definedName name="md" localSheetId="4">'Adj Bode Calculations'!#REF!</definedName>
    <definedName name="md">'Bode Calculations'!$D$10</definedName>
    <definedName name="mdp">'Adj Bode Calculations'!$D$10</definedName>
    <definedName name="Meg">'MCP16301 Data'!$C$32</definedName>
    <definedName name="Mode" localSheetId="4">'Adj Bode Calculations'!#REF!</definedName>
    <definedName name="Mode">'Bode Calculations'!$D$16</definedName>
    <definedName name="Modep">'Adj Bode Calculations'!$D$17</definedName>
    <definedName name="Mp">'Adj Bode Calculations'!$D$6</definedName>
    <definedName name="Mr" localSheetId="4">'Adj Bode Calculations'!#REF!</definedName>
    <definedName name="Mr">'Bode Calculations'!#REF!</definedName>
    <definedName name="ms">'MCP16301 Data'!$C$9</definedName>
    <definedName name="n">'MCP16301 Data'!$C$36</definedName>
    <definedName name="Nch">'MCP16301 Data'!$C$23</definedName>
    <definedName name="p">'MCP16301 Data'!$C$37</definedName>
    <definedName name="Q" localSheetId="4">'Adj Bode Calculations'!#REF!</definedName>
    <definedName name="Q">'Bode Calculations'!$D$21</definedName>
    <definedName name="Qn">'MCP16301 Data'!$C$24</definedName>
    <definedName name="Qp">'Adj Bode Calculations'!$D$22</definedName>
    <definedName name="Rds">'MCP16301 Design Analyzer'!#REF!</definedName>
    <definedName name="Rea">'MCP16301 Data'!$C$19</definedName>
    <definedName name="Rf">'MCP16301 Design Analyzer'!#REF!</definedName>
    <definedName name="Rf11p">'MCP16301 Design Analyzer'!$I$20</definedName>
    <definedName name="Rf12p">'MCP16301 Design Analyzer'!$I$21</definedName>
    <definedName name="Ri" localSheetId="4">'Adj Bode Calculations'!#REF!</definedName>
    <definedName name="Ri">'Bode Calculations'!#REF!</definedName>
    <definedName name="Ro" localSheetId="4">'Adj Bode Calculations'!#REF!</definedName>
    <definedName name="Ro">'Bode Calculations'!$D$12</definedName>
    <definedName name="Rop">'Adj Bode Calculations'!$D$12</definedName>
    <definedName name="Rs">'MCP16301 Data'!$C$8</definedName>
    <definedName name="Rsw">'MCP16301 Design Analyzer'!#REF!</definedName>
    <definedName name="Rz">'MCP16301 Data'!$C$13</definedName>
    <definedName name="s" localSheetId="4">'Adj Bode Calculations'!#REF!</definedName>
    <definedName name="s">'Bode Calculations'!$D$20</definedName>
    <definedName name="scale" localSheetId="4">'Adj Bode Calculations'!#REF!</definedName>
    <definedName name="scale">'Bode Calculations'!#REF!</definedName>
    <definedName name="solver_adj" localSheetId="4" hidden="1">'MCP16301 Design Analyzer'!$E$7</definedName>
    <definedName name="solver_adj" localSheetId="3" hidden="1">'MCP16301 Design Analyzer'!$E$7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'Adj Bode Calculations'!$D$17</definedName>
    <definedName name="solver_lhs1" localSheetId="3" hidden="1">'Bode Calculations'!$E$16</definedName>
    <definedName name="solver_lin" localSheetId="4" hidden="1">2</definedName>
    <definedName name="solver_lin" localSheetId="3" hidden="1">2</definedName>
    <definedName name="solver_neg" localSheetId="4" hidden="1">2</definedName>
    <definedName name="solver_neg" localSheetId="3" hidden="1">2</definedName>
    <definedName name="solver_num" localSheetId="4" hidden="1">1</definedName>
    <definedName name="solver_num" localSheetId="3" hidden="1">1</definedName>
    <definedName name="solver_nwt" localSheetId="4" hidden="1">1</definedName>
    <definedName name="solver_nwt" localSheetId="3" hidden="1">1</definedName>
    <definedName name="solver_opt" localSheetId="4" hidden="1">'Adj Bode Calculations'!$D$13</definedName>
    <definedName name="solver_opt" localSheetId="3" hidden="1">'Bode Calculations'!$D$13</definedName>
    <definedName name="solver_pre" localSheetId="4" hidden="1">0.000001</definedName>
    <definedName name="solver_pre" localSheetId="3" hidden="1">0.000001</definedName>
    <definedName name="solver_rel1" localSheetId="4" hidden="1">2</definedName>
    <definedName name="solver_rel1" localSheetId="3" hidden="1">2</definedName>
    <definedName name="solver_rhs1" localSheetId="4" hidden="1">1</definedName>
    <definedName name="solver_rhs1" localSheetId="3" hidden="1">1</definedName>
    <definedName name="solver_scl" localSheetId="4" hidden="1">2</definedName>
    <definedName name="solver_scl" localSheetId="3" hidden="1">2</definedName>
    <definedName name="solver_sho" localSheetId="4" hidden="1">2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p">'Adj Bode Calculations'!$D$21</definedName>
    <definedName name="T" localSheetId="4">'Adj Bode Calculations'!#REF!</definedName>
    <definedName name="T">'Bode Calculations'!$D$7</definedName>
    <definedName name="Ta">'MCP16301 Design Analyzer'!$E$8</definedName>
    <definedName name="Tamax">'MCP16301 Data'!$C$29</definedName>
    <definedName name="tn">'MCP16301 Data'!#REF!</definedName>
    <definedName name="toffn">'MCP16301 Data'!$C$26</definedName>
    <definedName name="tonn">'MCP16301 Data'!$C$25</definedName>
    <definedName name="Tp">'Adj Bode Calculations'!$D$7</definedName>
    <definedName name="U">'MCP16301 Design Analyzer'!$E$6</definedName>
    <definedName name="Ub" localSheetId="4">'Adj Bode Calculations'!#REF!</definedName>
    <definedName name="Ub">'Bode Calculations'!$D$14</definedName>
    <definedName name="Ubp">'Adj Bode Calculations'!$D$14</definedName>
    <definedName name="Ufd">'MCP16301 Design Analyzer'!$E$17</definedName>
    <definedName name="Ufdb">'Adj Bode Calculations'!#REF!</definedName>
    <definedName name="Ufdp">'MCP16301 Design Analyzer'!$I$17</definedName>
    <definedName name="Up">#REF!</definedName>
    <definedName name="Ur">'MCP16301 Data'!$C$7</definedName>
    <definedName name="uu">'MCP16301 Data'!$C$35</definedName>
    <definedName name="wn">'Bode Calculations'!$D$24</definedName>
    <definedName name="wnp">'Adj Bode Calculations'!$D$27</definedName>
    <definedName name="wp">'Bode Calculations'!$D$23</definedName>
    <definedName name="wpp">'Adj Bode Calculations'!$D$26</definedName>
    <definedName name="wpr">'Adj Bode Calculations'!#REF!</definedName>
    <definedName name="wz">'Bode Calculations'!$D$22</definedName>
    <definedName name="wzp">'Adj Bode Calculations'!$D$25</definedName>
    <definedName name="xval">'Efficiency Calculations'!$N$5</definedName>
  </definedNames>
  <calcPr calcId="171027"/>
</workbook>
</file>

<file path=xl/calcChain.xml><?xml version="1.0" encoding="utf-8"?>
<calcChain xmlns="http://schemas.openxmlformats.org/spreadsheetml/2006/main">
  <c r="C16" i="10" l="1"/>
  <c r="D14" i="2"/>
  <c r="C23" i="10" s="1"/>
  <c r="I14" i="1"/>
  <c r="D7" i="13"/>
  <c r="I16" i="1"/>
  <c r="D21" i="13"/>
  <c r="D27" i="13"/>
  <c r="C19" i="10"/>
  <c r="C20" i="10"/>
  <c r="G33" i="13"/>
  <c r="D20" i="2"/>
  <c r="C38" i="10"/>
  <c r="C37" i="10"/>
  <c r="C36" i="10"/>
  <c r="C35" i="10"/>
  <c r="C34" i="10"/>
  <c r="C33" i="10"/>
  <c r="C32" i="10"/>
  <c r="D6" i="2"/>
  <c r="B34" i="13"/>
  <c r="B35" i="13"/>
  <c r="B36" i="13" s="1"/>
  <c r="B37" i="13" s="1"/>
  <c r="B31" i="2"/>
  <c r="B32" i="2" s="1"/>
  <c r="A34" i="13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31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21" i="8"/>
  <c r="A22" i="8"/>
  <c r="A23" i="8"/>
  <c r="A24" i="8"/>
  <c r="A25" i="8" s="1"/>
  <c r="A26" i="8" s="1"/>
  <c r="A27" i="8" s="1"/>
  <c r="D14" i="13"/>
  <c r="D6" i="13"/>
  <c r="A28" i="8" l="1"/>
  <c r="G37" i="13"/>
  <c r="B38" i="13"/>
  <c r="G36" i="13"/>
  <c r="B33" i="2"/>
  <c r="G35" i="13"/>
  <c r="G34" i="13"/>
  <c r="G32" i="2"/>
  <c r="G33" i="2"/>
  <c r="D25" i="13"/>
  <c r="D22" i="2"/>
  <c r="G31" i="2"/>
  <c r="D7" i="2"/>
  <c r="G30" i="2"/>
  <c r="D24" i="2" l="1"/>
  <c r="C10" i="10"/>
  <c r="B34" i="2"/>
  <c r="A29" i="8"/>
  <c r="G38" i="13"/>
  <c r="B39" i="13"/>
  <c r="G39" i="13" l="1"/>
  <c r="B40" i="13"/>
  <c r="A30" i="8"/>
  <c r="B35" i="2"/>
  <c r="G34" i="2"/>
  <c r="B36" i="2" l="1"/>
  <c r="G35" i="2"/>
  <c r="A31" i="8"/>
  <c r="G40" i="13"/>
  <c r="B41" i="13"/>
  <c r="A32" i="8" l="1"/>
  <c r="B37" i="2"/>
  <c r="G36" i="2"/>
  <c r="G41" i="13"/>
  <c r="B42" i="13"/>
  <c r="B38" i="2" l="1"/>
  <c r="G37" i="2"/>
  <c r="G42" i="13"/>
  <c r="B43" i="13"/>
  <c r="A33" i="8"/>
  <c r="G43" i="13" l="1"/>
  <c r="B44" i="13"/>
  <c r="A34" i="8"/>
  <c r="B39" i="2"/>
  <c r="G38" i="2"/>
  <c r="B40" i="2" l="1"/>
  <c r="G39" i="2"/>
  <c r="A35" i="8"/>
  <c r="G44" i="13"/>
  <c r="B45" i="13"/>
  <c r="G45" i="13" l="1"/>
  <c r="B46" i="13"/>
  <c r="A36" i="8"/>
  <c r="B41" i="2"/>
  <c r="G40" i="2"/>
  <c r="B42" i="2" l="1"/>
  <c r="G41" i="2"/>
  <c r="A37" i="8"/>
  <c r="G46" i="13"/>
  <c r="B47" i="13"/>
  <c r="B43" i="2" l="1"/>
  <c r="G42" i="2"/>
  <c r="G47" i="13"/>
  <c r="B48" i="13"/>
  <c r="A38" i="8"/>
  <c r="A39" i="8" l="1"/>
  <c r="G48" i="13"/>
  <c r="B49" i="13"/>
  <c r="B44" i="2"/>
  <c r="G43" i="2"/>
  <c r="B45" i="2" l="1"/>
  <c r="G44" i="2"/>
  <c r="G49" i="13"/>
  <c r="B50" i="13"/>
  <c r="A40" i="8"/>
  <c r="B46" i="2" l="1"/>
  <c r="G45" i="2"/>
  <c r="G50" i="13"/>
  <c r="B51" i="13"/>
  <c r="A41" i="8"/>
  <c r="G51" i="13" l="1"/>
  <c r="B52" i="13"/>
  <c r="B47" i="2"/>
  <c r="G46" i="2"/>
  <c r="A42" i="8"/>
  <c r="A43" i="8" l="1"/>
  <c r="B48" i="2"/>
  <c r="G47" i="2"/>
  <c r="G52" i="13"/>
  <c r="B53" i="13"/>
  <c r="B49" i="2" l="1"/>
  <c r="G48" i="2"/>
  <c r="A44" i="8"/>
  <c r="G53" i="13"/>
  <c r="B54" i="13"/>
  <c r="G54" i="13" l="1"/>
  <c r="B55" i="13"/>
  <c r="A45" i="8"/>
  <c r="B50" i="2"/>
  <c r="G49" i="2"/>
  <c r="B51" i="2" l="1"/>
  <c r="G50" i="2"/>
  <c r="G55" i="13"/>
  <c r="B56" i="13"/>
  <c r="A46" i="8"/>
  <c r="G56" i="13" l="1"/>
  <c r="B57" i="13"/>
  <c r="A47" i="8"/>
  <c r="B52" i="2"/>
  <c r="G51" i="2"/>
  <c r="A48" i="8" l="1"/>
  <c r="B53" i="2"/>
  <c r="G52" i="2"/>
  <c r="G57" i="13"/>
  <c r="B58" i="13"/>
  <c r="G58" i="13" l="1"/>
  <c r="B59" i="13"/>
  <c r="B54" i="2"/>
  <c r="G53" i="2"/>
  <c r="A49" i="8"/>
  <c r="B55" i="2" l="1"/>
  <c r="G54" i="2"/>
  <c r="G59" i="13"/>
  <c r="B60" i="13"/>
  <c r="A50" i="8"/>
  <c r="G60" i="13" l="1"/>
  <c r="B61" i="13"/>
  <c r="B56" i="2"/>
  <c r="G55" i="2"/>
  <c r="A51" i="8"/>
  <c r="G61" i="13" l="1"/>
  <c r="B62" i="13"/>
  <c r="B57" i="2"/>
  <c r="G56" i="2"/>
  <c r="A52" i="8"/>
  <c r="B58" i="2" l="1"/>
  <c r="G57" i="2"/>
  <c r="G62" i="13"/>
  <c r="B63" i="13"/>
  <c r="A53" i="8"/>
  <c r="B59" i="2" l="1"/>
  <c r="G58" i="2"/>
  <c r="G63" i="13"/>
  <c r="B64" i="13"/>
  <c r="A54" i="8"/>
  <c r="B60" i="2" l="1"/>
  <c r="G59" i="2"/>
  <c r="G64" i="13"/>
  <c r="B65" i="13"/>
  <c r="A55" i="8"/>
  <c r="G65" i="13" l="1"/>
  <c r="B66" i="13"/>
  <c r="B61" i="2"/>
  <c r="G60" i="2"/>
  <c r="A56" i="8"/>
  <c r="B62" i="2" l="1"/>
  <c r="G61" i="2"/>
  <c r="G66" i="13"/>
  <c r="B67" i="13"/>
  <c r="A57" i="8"/>
  <c r="B63" i="2" l="1"/>
  <c r="G62" i="2"/>
  <c r="G67" i="13"/>
  <c r="B68" i="13"/>
  <c r="A58" i="8"/>
  <c r="G68" i="13" l="1"/>
  <c r="B69" i="13"/>
  <c r="A59" i="8"/>
  <c r="B64" i="2"/>
  <c r="G63" i="2"/>
  <c r="A60" i="8" l="1"/>
  <c r="B65" i="2"/>
  <c r="G64" i="2"/>
  <c r="G69" i="13"/>
  <c r="B70" i="13"/>
  <c r="B66" i="2" l="1"/>
  <c r="G65" i="2"/>
  <c r="A61" i="8"/>
  <c r="G70" i="13"/>
  <c r="B71" i="13"/>
  <c r="B67" i="2" l="1"/>
  <c r="G66" i="2"/>
  <c r="A62" i="8"/>
  <c r="G71" i="13"/>
  <c r="B72" i="13"/>
  <c r="A63" i="8" l="1"/>
  <c r="B68" i="2"/>
  <c r="G67" i="2"/>
  <c r="G72" i="13"/>
  <c r="B73" i="13"/>
  <c r="B69" i="2" l="1"/>
  <c r="G68" i="2"/>
  <c r="A64" i="8"/>
  <c r="G73" i="13"/>
  <c r="B74" i="13"/>
  <c r="A65" i="8" l="1"/>
  <c r="G74" i="13"/>
  <c r="B75" i="13"/>
  <c r="B70" i="2"/>
  <c r="G69" i="2"/>
  <c r="G75" i="13" l="1"/>
  <c r="B76" i="13"/>
  <c r="B71" i="2"/>
  <c r="G70" i="2"/>
  <c r="A66" i="8"/>
  <c r="B72" i="2" l="1"/>
  <c r="G71" i="2"/>
  <c r="G76" i="13"/>
  <c r="B77" i="13"/>
  <c r="A67" i="8"/>
  <c r="G77" i="13" l="1"/>
  <c r="B78" i="13"/>
  <c r="B73" i="2"/>
  <c r="G72" i="2"/>
  <c r="A68" i="8"/>
  <c r="B74" i="2" l="1"/>
  <c r="G73" i="2"/>
  <c r="G78" i="13"/>
  <c r="B79" i="13"/>
  <c r="A69" i="8"/>
  <c r="G79" i="13" l="1"/>
  <c r="B80" i="13"/>
  <c r="A70" i="8"/>
  <c r="B75" i="2"/>
  <c r="G74" i="2"/>
  <c r="B76" i="2" l="1"/>
  <c r="G75" i="2"/>
  <c r="A71" i="8"/>
  <c r="G80" i="13"/>
  <c r="B81" i="13"/>
  <c r="A72" i="8" l="1"/>
  <c r="B77" i="2"/>
  <c r="G76" i="2"/>
  <c r="G81" i="13"/>
  <c r="B82" i="13"/>
  <c r="B78" i="2" l="1"/>
  <c r="G77" i="2"/>
  <c r="G82" i="13"/>
  <c r="B83" i="13"/>
  <c r="A73" i="8"/>
  <c r="A74" i="8" l="1"/>
  <c r="G83" i="13"/>
  <c r="B84" i="13"/>
  <c r="B79" i="2"/>
  <c r="G78" i="2"/>
  <c r="B80" i="2" l="1"/>
  <c r="G79" i="2"/>
  <c r="G84" i="13"/>
  <c r="B85" i="13"/>
  <c r="A75" i="8"/>
  <c r="G85" i="13" l="1"/>
  <c r="B86" i="13"/>
  <c r="A76" i="8"/>
  <c r="B81" i="2"/>
  <c r="G80" i="2"/>
  <c r="A77" i="8" l="1"/>
  <c r="B82" i="2"/>
  <c r="G81" i="2"/>
  <c r="G86" i="13"/>
  <c r="B87" i="13"/>
  <c r="B83" i="2" l="1"/>
  <c r="G82" i="2"/>
  <c r="G87" i="13"/>
  <c r="B88" i="13"/>
  <c r="A78" i="8"/>
  <c r="G88" i="13" l="1"/>
  <c r="B89" i="13"/>
  <c r="B84" i="2"/>
  <c r="G83" i="2"/>
  <c r="A79" i="8"/>
  <c r="B85" i="2" l="1"/>
  <c r="G84" i="2"/>
  <c r="G89" i="13"/>
  <c r="B90" i="13"/>
  <c r="A80" i="8"/>
  <c r="B86" i="2" l="1"/>
  <c r="G85" i="2"/>
  <c r="G90" i="13"/>
  <c r="B91" i="13"/>
  <c r="A81" i="8"/>
  <c r="G91" i="13" l="1"/>
  <c r="B92" i="13"/>
  <c r="B87" i="2"/>
  <c r="G86" i="2"/>
  <c r="A82" i="8"/>
  <c r="B88" i="2" l="1"/>
  <c r="G87" i="2"/>
  <c r="G92" i="13"/>
  <c r="B93" i="13"/>
  <c r="A83" i="8"/>
  <c r="B89" i="2" l="1"/>
  <c r="G88" i="2"/>
  <c r="G93" i="13"/>
  <c r="B94" i="13"/>
  <c r="A84" i="8"/>
  <c r="G94" i="13" l="1"/>
  <c r="B95" i="13"/>
  <c r="B90" i="2"/>
  <c r="G89" i="2"/>
  <c r="A85" i="8"/>
  <c r="B91" i="2" l="1"/>
  <c r="G90" i="2"/>
  <c r="G95" i="13"/>
  <c r="B96" i="13"/>
  <c r="E20" i="1"/>
  <c r="E21" i="1"/>
  <c r="A86" i="8"/>
  <c r="I20" i="1" l="1"/>
  <c r="D12" i="13"/>
  <c r="B6" i="11"/>
  <c r="D12" i="2"/>
  <c r="G96" i="13"/>
  <c r="B97" i="13"/>
  <c r="A87" i="8"/>
  <c r="B92" i="2"/>
  <c r="G91" i="2"/>
  <c r="I21" i="1"/>
  <c r="F87" i="2"/>
  <c r="F79" i="2"/>
  <c r="F71" i="2"/>
  <c r="F63" i="2"/>
  <c r="F55" i="2"/>
  <c r="F47" i="2"/>
  <c r="F39" i="2"/>
  <c r="F31" i="2"/>
  <c r="F86" i="2"/>
  <c r="F78" i="2"/>
  <c r="F70" i="2"/>
  <c r="F62" i="2"/>
  <c r="F54" i="2"/>
  <c r="F46" i="2"/>
  <c r="F38" i="2"/>
  <c r="F30" i="2"/>
  <c r="F85" i="2"/>
  <c r="F77" i="2"/>
  <c r="F69" i="2"/>
  <c r="F61" i="2"/>
  <c r="F53" i="2"/>
  <c r="F45" i="2"/>
  <c r="F37" i="2"/>
  <c r="F29" i="2"/>
  <c r="F92" i="2"/>
  <c r="F84" i="2"/>
  <c r="F76" i="2"/>
  <c r="F68" i="2"/>
  <c r="F60" i="2"/>
  <c r="F52" i="2"/>
  <c r="F44" i="2"/>
  <c r="F36" i="2"/>
  <c r="F91" i="2"/>
  <c r="F83" i="2"/>
  <c r="F75" i="2"/>
  <c r="F67" i="2"/>
  <c r="F59" i="2"/>
  <c r="F51" i="2"/>
  <c r="F43" i="2"/>
  <c r="F35" i="2"/>
  <c r="F88" i="2"/>
  <c r="F80" i="2"/>
  <c r="F72" i="2"/>
  <c r="F64" i="2"/>
  <c r="F56" i="2"/>
  <c r="F48" i="2"/>
  <c r="F40" i="2"/>
  <c r="F32" i="2"/>
  <c r="F74" i="2"/>
  <c r="F42" i="2"/>
  <c r="F73" i="2"/>
  <c r="F41" i="2"/>
  <c r="F66" i="2"/>
  <c r="F34" i="2"/>
  <c r="F65" i="2"/>
  <c r="F33" i="2"/>
  <c r="F90" i="2"/>
  <c r="F58" i="2"/>
  <c r="F89" i="2"/>
  <c r="F57" i="2"/>
  <c r="F82" i="2"/>
  <c r="F50" i="2"/>
  <c r="F81" i="2"/>
  <c r="F49" i="2"/>
  <c r="F95" i="13" l="1"/>
  <c r="F87" i="13"/>
  <c r="F79" i="13"/>
  <c r="F71" i="13"/>
  <c r="F63" i="13"/>
  <c r="F96" i="13"/>
  <c r="F88" i="13"/>
  <c r="F80" i="13"/>
  <c r="F72" i="13"/>
  <c r="F64" i="13"/>
  <c r="F56" i="13"/>
  <c r="F97" i="13"/>
  <c r="F89" i="13"/>
  <c r="F81" i="13"/>
  <c r="F73" i="13"/>
  <c r="F65" i="13"/>
  <c r="F57" i="13"/>
  <c r="F90" i="13"/>
  <c r="F82" i="13"/>
  <c r="F74" i="13"/>
  <c r="F66" i="13"/>
  <c r="F58" i="13"/>
  <c r="F91" i="13"/>
  <c r="F83" i="13"/>
  <c r="F75" i="13"/>
  <c r="F67" i="13"/>
  <c r="F59" i="13"/>
  <c r="F92" i="13"/>
  <c r="F84" i="13"/>
  <c r="F76" i="13"/>
  <c r="F68" i="13"/>
  <c r="F60" i="13"/>
  <c r="F93" i="13"/>
  <c r="F85" i="13"/>
  <c r="F77" i="13"/>
  <c r="F69" i="13"/>
  <c r="F61" i="13"/>
  <c r="F94" i="13"/>
  <c r="F86" i="13"/>
  <c r="F78" i="13"/>
  <c r="F70" i="13"/>
  <c r="F62" i="13"/>
  <c r="F54" i="13"/>
  <c r="F45" i="13"/>
  <c r="F37" i="13"/>
  <c r="F53" i="13"/>
  <c r="F46" i="13"/>
  <c r="F38" i="13"/>
  <c r="F55" i="13"/>
  <c r="F47" i="13"/>
  <c r="F39" i="13"/>
  <c r="F48" i="13"/>
  <c r="F40" i="13"/>
  <c r="F49" i="13"/>
  <c r="F41" i="13"/>
  <c r="F33" i="13"/>
  <c r="F50" i="13"/>
  <c r="F42" i="13"/>
  <c r="F34" i="13"/>
  <c r="F51" i="13"/>
  <c r="F43" i="13"/>
  <c r="F35" i="13"/>
  <c r="F52" i="13"/>
  <c r="F44" i="13"/>
  <c r="F36" i="13"/>
  <c r="F32" i="13"/>
  <c r="B93" i="2"/>
  <c r="G92" i="2"/>
  <c r="D13" i="2"/>
  <c r="E17" i="1" s="1"/>
  <c r="D87" i="8" s="1"/>
  <c r="E87" i="8" s="1"/>
  <c r="A88" i="8"/>
  <c r="D13" i="13"/>
  <c r="I17" i="1" s="1"/>
  <c r="D10" i="13" s="1"/>
  <c r="D8" i="13"/>
  <c r="D9" i="13"/>
  <c r="G97" i="13"/>
  <c r="B98" i="13"/>
  <c r="F98" i="13" s="1"/>
  <c r="D20" i="8" l="1"/>
  <c r="E20" i="8" s="1"/>
  <c r="D25" i="8"/>
  <c r="E25" i="8" s="1"/>
  <c r="D26" i="8"/>
  <c r="E26" i="8" s="1"/>
  <c r="D23" i="8"/>
  <c r="E23" i="8" s="1"/>
  <c r="D24" i="8"/>
  <c r="E24" i="8" s="1"/>
  <c r="D27" i="8"/>
  <c r="E27" i="8" s="1"/>
  <c r="D22" i="8"/>
  <c r="E22" i="8" s="1"/>
  <c r="D21" i="8"/>
  <c r="E21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B94" i="2"/>
  <c r="G93" i="2"/>
  <c r="F93" i="2"/>
  <c r="G98" i="13"/>
  <c r="B99" i="13"/>
  <c r="D88" i="8"/>
  <c r="E88" i="8" s="1"/>
  <c r="A89" i="8"/>
  <c r="D11" i="13"/>
  <c r="D17" i="13"/>
  <c r="B95" i="2" l="1"/>
  <c r="G94" i="2"/>
  <c r="F94" i="2"/>
  <c r="D89" i="8"/>
  <c r="E89" i="8" s="1"/>
  <c r="A90" i="8"/>
  <c r="G99" i="13"/>
  <c r="B100" i="13"/>
  <c r="F99" i="13"/>
  <c r="D19" i="13"/>
  <c r="E33" i="8"/>
  <c r="E13" i="1" s="1"/>
  <c r="E12" i="1"/>
  <c r="I12" i="1" s="1"/>
  <c r="D90" i="8" l="1"/>
  <c r="E90" i="8" s="1"/>
  <c r="A91" i="8"/>
  <c r="D23" i="13"/>
  <c r="D24" i="13" s="1"/>
  <c r="D22" i="13"/>
  <c r="D100" i="13" s="1"/>
  <c r="E14" i="1"/>
  <c r="D8" i="2"/>
  <c r="H6" i="11"/>
  <c r="B96" i="2"/>
  <c r="G95" i="2"/>
  <c r="F95" i="2"/>
  <c r="G100" i="13"/>
  <c r="B101" i="13"/>
  <c r="F100" i="13"/>
  <c r="D9" i="2" l="1"/>
  <c r="C6" i="11"/>
  <c r="D6" i="11"/>
  <c r="D10" i="2"/>
  <c r="C29" i="10"/>
  <c r="D32" i="13"/>
  <c r="D33" i="13"/>
  <c r="D34" i="13"/>
  <c r="D36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G101" i="13"/>
  <c r="D101" i="13"/>
  <c r="B102" i="13"/>
  <c r="F101" i="13"/>
  <c r="D26" i="13"/>
  <c r="C101" i="13" s="1"/>
  <c r="C40" i="13"/>
  <c r="E40" i="13" s="1"/>
  <c r="H40" i="13" s="1"/>
  <c r="I40" i="13" s="1"/>
  <c r="C53" i="13"/>
  <c r="E53" i="13" s="1"/>
  <c r="H53" i="13" s="1"/>
  <c r="I53" i="13" s="1"/>
  <c r="C88" i="13"/>
  <c r="C76" i="13"/>
  <c r="E76" i="13" s="1"/>
  <c r="H76" i="13" s="1"/>
  <c r="I76" i="13" s="1"/>
  <c r="C47" i="13"/>
  <c r="E47" i="13" s="1"/>
  <c r="H47" i="13" s="1"/>
  <c r="I47" i="13" s="1"/>
  <c r="C36" i="13"/>
  <c r="E36" i="13" s="1"/>
  <c r="H36" i="13" s="1"/>
  <c r="I36" i="13" s="1"/>
  <c r="C57" i="13"/>
  <c r="C33" i="13"/>
  <c r="B97" i="2"/>
  <c r="G96" i="2"/>
  <c r="F96" i="2"/>
  <c r="D91" i="8"/>
  <c r="E91" i="8" s="1"/>
  <c r="A92" i="8"/>
  <c r="E88" i="13" l="1"/>
  <c r="H88" i="13" s="1"/>
  <c r="I88" i="13" s="1"/>
  <c r="E101" i="13"/>
  <c r="C72" i="13"/>
  <c r="E72" i="13" s="1"/>
  <c r="H72" i="13" s="1"/>
  <c r="I72" i="13" s="1"/>
  <c r="C99" i="13"/>
  <c r="E99" i="13" s="1"/>
  <c r="H99" i="13" s="1"/>
  <c r="I99" i="13" s="1"/>
  <c r="C65" i="13"/>
  <c r="C32" i="13"/>
  <c r="E32" i="13" s="1"/>
  <c r="H32" i="13" s="1"/>
  <c r="C55" i="13"/>
  <c r="E55" i="13" s="1"/>
  <c r="H55" i="13" s="1"/>
  <c r="I55" i="13" s="1"/>
  <c r="C48" i="13"/>
  <c r="E48" i="13" s="1"/>
  <c r="H48" i="13" s="1"/>
  <c r="I48" i="13" s="1"/>
  <c r="J48" i="13" s="1"/>
  <c r="C86" i="13"/>
  <c r="E86" i="13" s="1"/>
  <c r="H86" i="13" s="1"/>
  <c r="I86" i="13" s="1"/>
  <c r="J86" i="13" s="1"/>
  <c r="C61" i="13"/>
  <c r="E61" i="13" s="1"/>
  <c r="H61" i="13" s="1"/>
  <c r="I61" i="13" s="1"/>
  <c r="C70" i="13"/>
  <c r="E70" i="13" s="1"/>
  <c r="H70" i="13" s="1"/>
  <c r="I70" i="13" s="1"/>
  <c r="C49" i="13"/>
  <c r="C59" i="13"/>
  <c r="E59" i="13" s="1"/>
  <c r="H59" i="13" s="1"/>
  <c r="I59" i="13" s="1"/>
  <c r="J59" i="13" s="1"/>
  <c r="C68" i="13"/>
  <c r="E68" i="13" s="1"/>
  <c r="H68" i="13" s="1"/>
  <c r="I68" i="13" s="1"/>
  <c r="C46" i="13"/>
  <c r="E46" i="13" s="1"/>
  <c r="H46" i="13" s="1"/>
  <c r="I46" i="13" s="1"/>
  <c r="J46" i="13" s="1"/>
  <c r="C63" i="13"/>
  <c r="E63" i="13" s="1"/>
  <c r="H63" i="13" s="1"/>
  <c r="I63" i="13" s="1"/>
  <c r="K63" i="13" s="1"/>
  <c r="H101" i="13"/>
  <c r="C44" i="13"/>
  <c r="E44" i="13" s="1"/>
  <c r="H44" i="13" s="1"/>
  <c r="I44" i="13" s="1"/>
  <c r="C41" i="13"/>
  <c r="E41" i="13" s="1"/>
  <c r="H41" i="13" s="1"/>
  <c r="I41" i="13" s="1"/>
  <c r="C73" i="13"/>
  <c r="E73" i="13" s="1"/>
  <c r="H73" i="13" s="1"/>
  <c r="I73" i="13" s="1"/>
  <c r="C94" i="13"/>
  <c r="E94" i="13" s="1"/>
  <c r="H94" i="13" s="1"/>
  <c r="I94" i="13" s="1"/>
  <c r="C60" i="13"/>
  <c r="E60" i="13" s="1"/>
  <c r="H60" i="13" s="1"/>
  <c r="I60" i="13" s="1"/>
  <c r="C66" i="13"/>
  <c r="E66" i="13" s="1"/>
  <c r="H66" i="13" s="1"/>
  <c r="I66" i="13" s="1"/>
  <c r="J66" i="13" s="1"/>
  <c r="C84" i="13"/>
  <c r="E84" i="13" s="1"/>
  <c r="H84" i="13" s="1"/>
  <c r="I84" i="13" s="1"/>
  <c r="J84" i="13" s="1"/>
  <c r="C69" i="13"/>
  <c r="E69" i="13" s="1"/>
  <c r="H69" i="13" s="1"/>
  <c r="I69" i="13" s="1"/>
  <c r="K69" i="13" s="1"/>
  <c r="C82" i="13"/>
  <c r="C92" i="13"/>
  <c r="E92" i="13" s="1"/>
  <c r="H92" i="13" s="1"/>
  <c r="I92" i="13" s="1"/>
  <c r="J92" i="13" s="1"/>
  <c r="C34" i="13"/>
  <c r="E34" i="13" s="1"/>
  <c r="H34" i="13" s="1"/>
  <c r="I34" i="13" s="1"/>
  <c r="K34" i="13" s="1"/>
  <c r="C102" i="13"/>
  <c r="C80" i="13"/>
  <c r="E80" i="13" s="1"/>
  <c r="H80" i="13" s="1"/>
  <c r="I80" i="13" s="1"/>
  <c r="C81" i="13"/>
  <c r="E81" i="13" s="1"/>
  <c r="H81" i="13" s="1"/>
  <c r="I81" i="13" s="1"/>
  <c r="C67" i="13"/>
  <c r="E67" i="13" s="1"/>
  <c r="H67" i="13" s="1"/>
  <c r="I67" i="13" s="1"/>
  <c r="C77" i="13"/>
  <c r="E77" i="13" s="1"/>
  <c r="H77" i="13" s="1"/>
  <c r="I77" i="13" s="1"/>
  <c r="J77" i="13" s="1"/>
  <c r="C100" i="13"/>
  <c r="E100" i="13" s="1"/>
  <c r="H100" i="13" s="1"/>
  <c r="I100" i="13" s="1"/>
  <c r="J100" i="13" s="1"/>
  <c r="C79" i="13"/>
  <c r="E79" i="13" s="1"/>
  <c r="H79" i="13" s="1"/>
  <c r="I79" i="13" s="1"/>
  <c r="J79" i="13" s="1"/>
  <c r="E33" i="13"/>
  <c r="H33" i="13" s="1"/>
  <c r="I33" i="13" s="1"/>
  <c r="K33" i="13" s="1"/>
  <c r="C90" i="13"/>
  <c r="E90" i="13" s="1"/>
  <c r="H90" i="13" s="1"/>
  <c r="I90" i="13" s="1"/>
  <c r="C37" i="13"/>
  <c r="E37" i="13" s="1"/>
  <c r="H37" i="13" s="1"/>
  <c r="I37" i="13" s="1"/>
  <c r="C43" i="13"/>
  <c r="E43" i="13" s="1"/>
  <c r="H43" i="13" s="1"/>
  <c r="I43" i="13" s="1"/>
  <c r="J43" i="13" s="1"/>
  <c r="E57" i="13"/>
  <c r="H57" i="13" s="1"/>
  <c r="I57" i="13" s="1"/>
  <c r="J57" i="13" s="1"/>
  <c r="C71" i="13"/>
  <c r="E71" i="13" s="1"/>
  <c r="H71" i="13" s="1"/>
  <c r="I71" i="13" s="1"/>
  <c r="J71" i="13" s="1"/>
  <c r="C75" i="13"/>
  <c r="E75" i="13" s="1"/>
  <c r="H75" i="13" s="1"/>
  <c r="I75" i="13" s="1"/>
  <c r="J75" i="13" s="1"/>
  <c r="C96" i="13"/>
  <c r="E96" i="13" s="1"/>
  <c r="H96" i="13" s="1"/>
  <c r="I96" i="13" s="1"/>
  <c r="J96" i="13" s="1"/>
  <c r="C35" i="13"/>
  <c r="E35" i="13" s="1"/>
  <c r="H35" i="13" s="1"/>
  <c r="I35" i="13" s="1"/>
  <c r="K35" i="13" s="1"/>
  <c r="C52" i="13"/>
  <c r="E52" i="13" s="1"/>
  <c r="H52" i="13" s="1"/>
  <c r="I52" i="13" s="1"/>
  <c r="K52" i="13" s="1"/>
  <c r="C51" i="13"/>
  <c r="E51" i="13" s="1"/>
  <c r="H51" i="13" s="1"/>
  <c r="I51" i="13" s="1"/>
  <c r="J51" i="13" s="1"/>
  <c r="C42" i="13"/>
  <c r="E42" i="13" s="1"/>
  <c r="H42" i="13" s="1"/>
  <c r="I42" i="13" s="1"/>
  <c r="C74" i="13"/>
  <c r="E74" i="13" s="1"/>
  <c r="H74" i="13" s="1"/>
  <c r="I74" i="13" s="1"/>
  <c r="C97" i="13"/>
  <c r="E97" i="13" s="1"/>
  <c r="H97" i="13" s="1"/>
  <c r="I97" i="13" s="1"/>
  <c r="J97" i="13" s="1"/>
  <c r="C83" i="13"/>
  <c r="E83" i="13" s="1"/>
  <c r="H83" i="13" s="1"/>
  <c r="I83" i="13" s="1"/>
  <c r="K83" i="13" s="1"/>
  <c r="C45" i="13"/>
  <c r="E45" i="13" s="1"/>
  <c r="H45" i="13" s="1"/>
  <c r="I45" i="13" s="1"/>
  <c r="J45" i="13" s="1"/>
  <c r="C38" i="13"/>
  <c r="E38" i="13" s="1"/>
  <c r="H38" i="13" s="1"/>
  <c r="I38" i="13" s="1"/>
  <c r="J38" i="13" s="1"/>
  <c r="C39" i="13"/>
  <c r="E39" i="13" s="1"/>
  <c r="H39" i="13" s="1"/>
  <c r="I39" i="13" s="1"/>
  <c r="K39" i="13" s="1"/>
  <c r="E82" i="13"/>
  <c r="H82" i="13" s="1"/>
  <c r="I82" i="13" s="1"/>
  <c r="J82" i="13" s="1"/>
  <c r="C54" i="13"/>
  <c r="E54" i="13" s="1"/>
  <c r="H54" i="13" s="1"/>
  <c r="I54" i="13" s="1"/>
  <c r="J54" i="13" s="1"/>
  <c r="E6" i="11"/>
  <c r="I6" i="11" s="1"/>
  <c r="C91" i="13"/>
  <c r="E91" i="13" s="1"/>
  <c r="H91" i="13" s="1"/>
  <c r="I91" i="13" s="1"/>
  <c r="K91" i="13" s="1"/>
  <c r="C58" i="13"/>
  <c r="E58" i="13" s="1"/>
  <c r="H58" i="13" s="1"/>
  <c r="I58" i="13" s="1"/>
  <c r="J58" i="13" s="1"/>
  <c r="C50" i="13"/>
  <c r="E50" i="13" s="1"/>
  <c r="H50" i="13" s="1"/>
  <c r="I50" i="13" s="1"/>
  <c r="J50" i="13" s="1"/>
  <c r="C56" i="13"/>
  <c r="E56" i="13" s="1"/>
  <c r="H56" i="13" s="1"/>
  <c r="I56" i="13" s="1"/>
  <c r="J56" i="13" s="1"/>
  <c r="C64" i="13"/>
  <c r="E64" i="13" s="1"/>
  <c r="H64" i="13" s="1"/>
  <c r="I64" i="13" s="1"/>
  <c r="J64" i="13" s="1"/>
  <c r="C98" i="13"/>
  <c r="E98" i="13" s="1"/>
  <c r="H98" i="13" s="1"/>
  <c r="I98" i="13" s="1"/>
  <c r="J98" i="13" s="1"/>
  <c r="C89" i="13"/>
  <c r="E89" i="13" s="1"/>
  <c r="H89" i="13" s="1"/>
  <c r="I89" i="13" s="1"/>
  <c r="C87" i="13"/>
  <c r="E87" i="13" s="1"/>
  <c r="H87" i="13" s="1"/>
  <c r="I87" i="13" s="1"/>
  <c r="K87" i="13" s="1"/>
  <c r="C95" i="13"/>
  <c r="E95" i="13" s="1"/>
  <c r="H95" i="13" s="1"/>
  <c r="I95" i="13" s="1"/>
  <c r="K95" i="13" s="1"/>
  <c r="C62" i="13"/>
  <c r="E62" i="13" s="1"/>
  <c r="H62" i="13" s="1"/>
  <c r="I62" i="13" s="1"/>
  <c r="J62" i="13" s="1"/>
  <c r="C78" i="13"/>
  <c r="E78" i="13" s="1"/>
  <c r="H78" i="13" s="1"/>
  <c r="I78" i="13" s="1"/>
  <c r="J78" i="13" s="1"/>
  <c r="C85" i="13"/>
  <c r="E85" i="13" s="1"/>
  <c r="H85" i="13" s="1"/>
  <c r="I85" i="13" s="1"/>
  <c r="J85" i="13" s="1"/>
  <c r="C93" i="13"/>
  <c r="E93" i="13" s="1"/>
  <c r="H93" i="13" s="1"/>
  <c r="I93" i="13" s="1"/>
  <c r="J93" i="13" s="1"/>
  <c r="K59" i="13"/>
  <c r="J37" i="13"/>
  <c r="K37" i="13"/>
  <c r="J40" i="13"/>
  <c r="K40" i="13"/>
  <c r="J60" i="13"/>
  <c r="K60" i="13"/>
  <c r="J44" i="13"/>
  <c r="K44" i="13"/>
  <c r="J68" i="13"/>
  <c r="K68" i="13"/>
  <c r="G102" i="13"/>
  <c r="D102" i="13"/>
  <c r="E102" i="13" s="1"/>
  <c r="B103" i="13"/>
  <c r="F102" i="13"/>
  <c r="K92" i="13"/>
  <c r="J61" i="13"/>
  <c r="K61" i="13"/>
  <c r="B98" i="2"/>
  <c r="G97" i="2"/>
  <c r="F97" i="2"/>
  <c r="J76" i="13"/>
  <c r="K76" i="13"/>
  <c r="J47" i="13"/>
  <c r="K47" i="13"/>
  <c r="J99" i="13"/>
  <c r="K99" i="13"/>
  <c r="E65" i="13"/>
  <c r="H65" i="13" s="1"/>
  <c r="I65" i="13" s="1"/>
  <c r="J94" i="13"/>
  <c r="K94" i="13"/>
  <c r="J53" i="13"/>
  <c r="K53" i="13"/>
  <c r="I101" i="13"/>
  <c r="J70" i="13"/>
  <c r="K70" i="13"/>
  <c r="J72" i="13"/>
  <c r="K72" i="13"/>
  <c r="K75" i="13"/>
  <c r="D11" i="2"/>
  <c r="D16" i="2"/>
  <c r="D18" i="2" s="1"/>
  <c r="L5" i="11" s="1"/>
  <c r="A7" i="11" s="1"/>
  <c r="D92" i="8"/>
  <c r="E92" i="8" s="1"/>
  <c r="A93" i="8"/>
  <c r="J36" i="13"/>
  <c r="K36" i="13"/>
  <c r="J88" i="13"/>
  <c r="K88" i="13"/>
  <c r="E49" i="13"/>
  <c r="H49" i="13" s="1"/>
  <c r="I49" i="13" s="1"/>
  <c r="J80" i="13"/>
  <c r="K80" i="13"/>
  <c r="K46" i="13" l="1"/>
  <c r="K48" i="13"/>
  <c r="J63" i="13"/>
  <c r="J55" i="13"/>
  <c r="K55" i="13"/>
  <c r="K100" i="13"/>
  <c r="K86" i="13"/>
  <c r="J83" i="13"/>
  <c r="K58" i="13"/>
  <c r="J39" i="13"/>
  <c r="J52" i="13"/>
  <c r="J33" i="13"/>
  <c r="K79" i="13"/>
  <c r="J35" i="13"/>
  <c r="J34" i="13"/>
  <c r="J73" i="13"/>
  <c r="K73" i="13"/>
  <c r="K50" i="13"/>
  <c r="K51" i="13"/>
  <c r="H102" i="13"/>
  <c r="I102" i="13" s="1"/>
  <c r="K43" i="13"/>
  <c r="K66" i="13"/>
  <c r="K84" i="13"/>
  <c r="K57" i="13"/>
  <c r="J69" i="13"/>
  <c r="K54" i="13"/>
  <c r="J42" i="13"/>
  <c r="K42" i="13"/>
  <c r="K77" i="13"/>
  <c r="K98" i="13"/>
  <c r="K82" i="13"/>
  <c r="K71" i="13"/>
  <c r="J90" i="13"/>
  <c r="K90" i="13"/>
  <c r="K38" i="13"/>
  <c r="J91" i="13"/>
  <c r="K62" i="13"/>
  <c r="K96" i="13"/>
  <c r="J87" i="13"/>
  <c r="F6" i="11"/>
  <c r="G6" i="11" s="1"/>
  <c r="J6" i="11" s="1"/>
  <c r="K45" i="13"/>
  <c r="J67" i="13"/>
  <c r="K67" i="13"/>
  <c r="J95" i="13"/>
  <c r="K78" i="13"/>
  <c r="K74" i="13"/>
  <c r="J74" i="13"/>
  <c r="K56" i="13"/>
  <c r="K93" i="13"/>
  <c r="K97" i="13"/>
  <c r="K64" i="13"/>
  <c r="K85" i="13"/>
  <c r="B99" i="2"/>
  <c r="G98" i="2"/>
  <c r="F98" i="2"/>
  <c r="A94" i="8"/>
  <c r="D93" i="8"/>
  <c r="E93" i="8" s="1"/>
  <c r="A8" i="11"/>
  <c r="B7" i="11"/>
  <c r="C7" i="11"/>
  <c r="J89" i="13"/>
  <c r="K89" i="13"/>
  <c r="J41" i="13"/>
  <c r="K41" i="13"/>
  <c r="G103" i="13"/>
  <c r="D103" i="13"/>
  <c r="B104" i="13"/>
  <c r="F103" i="13"/>
  <c r="C103" i="13"/>
  <c r="J49" i="13"/>
  <c r="K49" i="13"/>
  <c r="J65" i="13"/>
  <c r="K65" i="13"/>
  <c r="D21" i="2"/>
  <c r="J101" i="13"/>
  <c r="K101" i="13"/>
  <c r="J81" i="13"/>
  <c r="K81" i="13"/>
  <c r="E103" i="13" l="1"/>
  <c r="H103" i="13" s="1"/>
  <c r="I103" i="13" s="1"/>
  <c r="D33" i="2"/>
  <c r="D30" i="2"/>
  <c r="D29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3" i="2"/>
  <c r="D92" i="2"/>
  <c r="D93" i="2"/>
  <c r="D94" i="2"/>
  <c r="C43" i="2"/>
  <c r="C82" i="2"/>
  <c r="C73" i="2"/>
  <c r="C53" i="2"/>
  <c r="E53" i="2" s="1"/>
  <c r="H53" i="2" s="1"/>
  <c r="I53" i="2" s="1"/>
  <c r="C64" i="2"/>
  <c r="E64" i="2" s="1"/>
  <c r="H64" i="2" s="1"/>
  <c r="I64" i="2" s="1"/>
  <c r="C34" i="2"/>
  <c r="C31" i="2"/>
  <c r="E31" i="2" s="1"/>
  <c r="H31" i="2" s="1"/>
  <c r="I31" i="2" s="1"/>
  <c r="C99" i="2"/>
  <c r="C35" i="2"/>
  <c r="C65" i="2"/>
  <c r="E65" i="2" s="1"/>
  <c r="H65" i="2" s="1"/>
  <c r="I65" i="2" s="1"/>
  <c r="C45" i="2"/>
  <c r="E45" i="2" s="1"/>
  <c r="H45" i="2" s="1"/>
  <c r="I45" i="2" s="1"/>
  <c r="C52" i="2"/>
  <c r="E52" i="2" s="1"/>
  <c r="H52" i="2" s="1"/>
  <c r="I52" i="2" s="1"/>
  <c r="C76" i="2"/>
  <c r="E76" i="2" s="1"/>
  <c r="H76" i="2" s="1"/>
  <c r="I76" i="2" s="1"/>
  <c r="C58" i="2"/>
  <c r="C29" i="2"/>
  <c r="E29" i="2" s="1"/>
  <c r="H29" i="2" s="1"/>
  <c r="C70" i="2"/>
  <c r="E70" i="2" s="1"/>
  <c r="H70" i="2" s="1"/>
  <c r="I70" i="2" s="1"/>
  <c r="C67" i="2"/>
  <c r="C33" i="2"/>
  <c r="E33" i="2" s="1"/>
  <c r="H33" i="2" s="1"/>
  <c r="I33" i="2" s="1"/>
  <c r="C48" i="2"/>
  <c r="E48" i="2" s="1"/>
  <c r="H48" i="2" s="1"/>
  <c r="I48" i="2" s="1"/>
  <c r="C44" i="2"/>
  <c r="E44" i="2" s="1"/>
  <c r="H44" i="2" s="1"/>
  <c r="I44" i="2" s="1"/>
  <c r="C59" i="2"/>
  <c r="C98" i="2"/>
  <c r="C89" i="2"/>
  <c r="C95" i="2"/>
  <c r="C91" i="2"/>
  <c r="C57" i="2"/>
  <c r="E57" i="2" s="1"/>
  <c r="H57" i="2" s="1"/>
  <c r="I57" i="2" s="1"/>
  <c r="C37" i="2"/>
  <c r="E37" i="2" s="1"/>
  <c r="H37" i="2" s="1"/>
  <c r="I37" i="2" s="1"/>
  <c r="C80" i="2"/>
  <c r="E80" i="2" s="1"/>
  <c r="H80" i="2" s="1"/>
  <c r="I80" i="2" s="1"/>
  <c r="C39" i="2"/>
  <c r="E39" i="2" s="1"/>
  <c r="H39" i="2" s="1"/>
  <c r="I39" i="2" s="1"/>
  <c r="C63" i="2"/>
  <c r="E63" i="2" s="1"/>
  <c r="H63" i="2" s="1"/>
  <c r="I63" i="2" s="1"/>
  <c r="C88" i="2"/>
  <c r="E88" i="2" s="1"/>
  <c r="H88" i="2" s="1"/>
  <c r="I88" i="2" s="1"/>
  <c r="C46" i="2"/>
  <c r="E46" i="2" s="1"/>
  <c r="H46" i="2" s="1"/>
  <c r="I46" i="2" s="1"/>
  <c r="C84" i="2"/>
  <c r="E84" i="2" s="1"/>
  <c r="H84" i="2" s="1"/>
  <c r="I84" i="2" s="1"/>
  <c r="C68" i="2"/>
  <c r="E68" i="2" s="1"/>
  <c r="H68" i="2" s="1"/>
  <c r="I68" i="2" s="1"/>
  <c r="C74" i="2"/>
  <c r="E74" i="2" s="1"/>
  <c r="H74" i="2" s="1"/>
  <c r="I74" i="2" s="1"/>
  <c r="C32" i="2"/>
  <c r="E32" i="2" s="1"/>
  <c r="H32" i="2" s="1"/>
  <c r="I32" i="2" s="1"/>
  <c r="C97" i="2"/>
  <c r="C36" i="2"/>
  <c r="E36" i="2" s="1"/>
  <c r="H36" i="2" s="1"/>
  <c r="I36" i="2" s="1"/>
  <c r="C92" i="2"/>
  <c r="E92" i="2" s="1"/>
  <c r="H92" i="2" s="1"/>
  <c r="I92" i="2" s="1"/>
  <c r="C83" i="2"/>
  <c r="C49" i="2"/>
  <c r="E49" i="2" s="1"/>
  <c r="H49" i="2" s="1"/>
  <c r="I49" i="2" s="1"/>
  <c r="C93" i="2"/>
  <c r="E93" i="2" s="1"/>
  <c r="H93" i="2" s="1"/>
  <c r="I93" i="2" s="1"/>
  <c r="C50" i="2"/>
  <c r="E50" i="2" s="1"/>
  <c r="H50" i="2" s="1"/>
  <c r="I50" i="2" s="1"/>
  <c r="C79" i="2"/>
  <c r="E79" i="2" s="1"/>
  <c r="H79" i="2" s="1"/>
  <c r="I79" i="2" s="1"/>
  <c r="C66" i="2"/>
  <c r="C75" i="2"/>
  <c r="C41" i="2"/>
  <c r="E41" i="2" s="1"/>
  <c r="H41" i="2" s="1"/>
  <c r="I41" i="2" s="1"/>
  <c r="C85" i="2"/>
  <c r="E85" i="2" s="1"/>
  <c r="H85" i="2" s="1"/>
  <c r="I85" i="2" s="1"/>
  <c r="C55" i="2"/>
  <c r="E55" i="2" s="1"/>
  <c r="H55" i="2" s="1"/>
  <c r="I55" i="2" s="1"/>
  <c r="C96" i="2"/>
  <c r="C38" i="2"/>
  <c r="E38" i="2" s="1"/>
  <c r="H38" i="2" s="1"/>
  <c r="I38" i="2" s="1"/>
  <c r="C62" i="2"/>
  <c r="E62" i="2" s="1"/>
  <c r="H62" i="2" s="1"/>
  <c r="I62" i="2" s="1"/>
  <c r="C87" i="2"/>
  <c r="E87" i="2" s="1"/>
  <c r="H87" i="2" s="1"/>
  <c r="I87" i="2" s="1"/>
  <c r="C56" i="2"/>
  <c r="E56" i="2" s="1"/>
  <c r="H56" i="2" s="1"/>
  <c r="I56" i="2" s="1"/>
  <c r="C42" i="2"/>
  <c r="C72" i="2"/>
  <c r="E72" i="2" s="1"/>
  <c r="H72" i="2" s="1"/>
  <c r="I72" i="2" s="1"/>
  <c r="C30" i="2"/>
  <c r="E30" i="2" s="1"/>
  <c r="H30" i="2" s="1"/>
  <c r="I30" i="2" s="1"/>
  <c r="C60" i="2"/>
  <c r="E60" i="2" s="1"/>
  <c r="H60" i="2" s="1"/>
  <c r="I60" i="2" s="1"/>
  <c r="C51" i="2"/>
  <c r="C90" i="2"/>
  <c r="C81" i="2"/>
  <c r="E81" i="2" s="1"/>
  <c r="H81" i="2" s="1"/>
  <c r="I81" i="2" s="1"/>
  <c r="C61" i="2"/>
  <c r="E61" i="2" s="1"/>
  <c r="H61" i="2" s="1"/>
  <c r="I61" i="2" s="1"/>
  <c r="C54" i="2"/>
  <c r="E54" i="2" s="1"/>
  <c r="H54" i="2" s="1"/>
  <c r="I54" i="2" s="1"/>
  <c r="C78" i="2"/>
  <c r="E78" i="2" s="1"/>
  <c r="H78" i="2" s="1"/>
  <c r="I78" i="2" s="1"/>
  <c r="C47" i="2"/>
  <c r="E47" i="2" s="1"/>
  <c r="H47" i="2" s="1"/>
  <c r="I47" i="2" s="1"/>
  <c r="C86" i="2"/>
  <c r="E86" i="2" s="1"/>
  <c r="H86" i="2" s="1"/>
  <c r="I86" i="2" s="1"/>
  <c r="C40" i="2"/>
  <c r="E40" i="2" s="1"/>
  <c r="H40" i="2" s="1"/>
  <c r="I40" i="2" s="1"/>
  <c r="C94" i="2"/>
  <c r="E94" i="2" s="1"/>
  <c r="H94" i="2" s="1"/>
  <c r="I94" i="2" s="1"/>
  <c r="C71" i="2"/>
  <c r="E71" i="2" s="1"/>
  <c r="H71" i="2" s="1"/>
  <c r="I71" i="2" s="1"/>
  <c r="C77" i="2"/>
  <c r="E77" i="2" s="1"/>
  <c r="H77" i="2" s="1"/>
  <c r="I77" i="2" s="1"/>
  <c r="C69" i="2"/>
  <c r="E69" i="2" s="1"/>
  <c r="H69" i="2" s="1"/>
  <c r="I69" i="2" s="1"/>
  <c r="D95" i="2"/>
  <c r="D96" i="2"/>
  <c r="D97" i="2"/>
  <c r="A9" i="11"/>
  <c r="B8" i="11"/>
  <c r="C8" i="11"/>
  <c r="A95" i="8"/>
  <c r="D94" i="8"/>
  <c r="E94" i="8" s="1"/>
  <c r="D99" i="2"/>
  <c r="B100" i="2"/>
  <c r="C100" i="2" s="1"/>
  <c r="G99" i="2"/>
  <c r="F99" i="2"/>
  <c r="J102" i="13"/>
  <c r="K102" i="13"/>
  <c r="G104" i="13"/>
  <c r="D104" i="13"/>
  <c r="B105" i="13"/>
  <c r="F104" i="13"/>
  <c r="C104" i="13"/>
  <c r="D7" i="11"/>
  <c r="E7" i="11" s="1"/>
  <c r="D98" i="2"/>
  <c r="E51" i="2" l="1"/>
  <c r="H51" i="2" s="1"/>
  <c r="I51" i="2" s="1"/>
  <c r="E91" i="2"/>
  <c r="H91" i="2" s="1"/>
  <c r="I91" i="2" s="1"/>
  <c r="E67" i="2"/>
  <c r="H67" i="2" s="1"/>
  <c r="I67" i="2" s="1"/>
  <c r="E35" i="2"/>
  <c r="H35" i="2" s="1"/>
  <c r="I35" i="2" s="1"/>
  <c r="E43" i="2"/>
  <c r="H43" i="2" s="1"/>
  <c r="I43" i="2" s="1"/>
  <c r="E83" i="2"/>
  <c r="H83" i="2" s="1"/>
  <c r="I83" i="2" s="1"/>
  <c r="J83" i="2" s="1"/>
  <c r="E75" i="2"/>
  <c r="H75" i="2" s="1"/>
  <c r="I75" i="2" s="1"/>
  <c r="J75" i="2" s="1"/>
  <c r="E59" i="2"/>
  <c r="H59" i="2" s="1"/>
  <c r="I59" i="2" s="1"/>
  <c r="J59" i="2" s="1"/>
  <c r="E90" i="2"/>
  <c r="H90" i="2" s="1"/>
  <c r="I90" i="2" s="1"/>
  <c r="K90" i="2" s="1"/>
  <c r="E104" i="13"/>
  <c r="H104" i="13" s="1"/>
  <c r="I104" i="13" s="1"/>
  <c r="E82" i="2"/>
  <c r="H82" i="2" s="1"/>
  <c r="I82" i="2" s="1"/>
  <c r="E42" i="2"/>
  <c r="H42" i="2" s="1"/>
  <c r="I42" i="2" s="1"/>
  <c r="K42" i="2" s="1"/>
  <c r="E58" i="2"/>
  <c r="H58" i="2" s="1"/>
  <c r="I58" i="2" s="1"/>
  <c r="K58" i="2" s="1"/>
  <c r="E34" i="2"/>
  <c r="H34" i="2" s="1"/>
  <c r="I34" i="2" s="1"/>
  <c r="J34" i="2" s="1"/>
  <c r="E66" i="2"/>
  <c r="H66" i="2" s="1"/>
  <c r="I66" i="2" s="1"/>
  <c r="K66" i="2" s="1"/>
  <c r="H7" i="11"/>
  <c r="F7" i="11"/>
  <c r="G7" i="11" s="1"/>
  <c r="I7" i="11"/>
  <c r="J94" i="2"/>
  <c r="K94" i="2"/>
  <c r="J93" i="2"/>
  <c r="K93" i="2"/>
  <c r="J49" i="2"/>
  <c r="K49" i="2"/>
  <c r="J88" i="2"/>
  <c r="K88" i="2"/>
  <c r="J70" i="2"/>
  <c r="K70" i="2"/>
  <c r="J65" i="2"/>
  <c r="K65" i="2"/>
  <c r="J31" i="2"/>
  <c r="K31" i="2"/>
  <c r="J53" i="2"/>
  <c r="K53" i="2"/>
  <c r="E73" i="2"/>
  <c r="H73" i="2" s="1"/>
  <c r="I73" i="2" s="1"/>
  <c r="J60" i="2"/>
  <c r="K60" i="2"/>
  <c r="J56" i="2"/>
  <c r="K56" i="2"/>
  <c r="E96" i="2"/>
  <c r="H96" i="2" s="1"/>
  <c r="I96" i="2" s="1"/>
  <c r="J68" i="2"/>
  <c r="K68" i="2"/>
  <c r="J63" i="2"/>
  <c r="K63" i="2"/>
  <c r="J76" i="2"/>
  <c r="K76" i="2"/>
  <c r="J77" i="2"/>
  <c r="K77" i="2"/>
  <c r="J69" i="2"/>
  <c r="K69" i="2"/>
  <c r="J61" i="2"/>
  <c r="K61" i="2"/>
  <c r="J30" i="2"/>
  <c r="K30" i="2"/>
  <c r="J72" i="2"/>
  <c r="K72" i="2"/>
  <c r="J55" i="2"/>
  <c r="K55" i="2"/>
  <c r="E97" i="2"/>
  <c r="H97" i="2" s="1"/>
  <c r="I97" i="2" s="1"/>
  <c r="J39" i="2"/>
  <c r="K39" i="2"/>
  <c r="J91" i="2"/>
  <c r="K91" i="2"/>
  <c r="E89" i="2"/>
  <c r="H89" i="2" s="1"/>
  <c r="I89" i="2" s="1"/>
  <c r="J52" i="2"/>
  <c r="K52" i="2"/>
  <c r="J40" i="2"/>
  <c r="K40" i="2"/>
  <c r="J47" i="2"/>
  <c r="K47" i="2"/>
  <c r="J81" i="2"/>
  <c r="K81" i="2"/>
  <c r="J42" i="2"/>
  <c r="E98" i="2"/>
  <c r="H98" i="2" s="1"/>
  <c r="I98" i="2" s="1"/>
  <c r="J33" i="2"/>
  <c r="K33" i="2"/>
  <c r="J35" i="2"/>
  <c r="K35" i="2"/>
  <c r="J82" i="2"/>
  <c r="K82" i="2"/>
  <c r="J86" i="2"/>
  <c r="K86" i="2"/>
  <c r="D8" i="11"/>
  <c r="J87" i="2"/>
  <c r="K87" i="2"/>
  <c r="J85" i="2"/>
  <c r="K85" i="2"/>
  <c r="J41" i="2"/>
  <c r="K41" i="2"/>
  <c r="J84" i="2"/>
  <c r="K84" i="2"/>
  <c r="E99" i="2"/>
  <c r="H99" i="2" s="1"/>
  <c r="I99" i="2" s="1"/>
  <c r="A96" i="8"/>
  <c r="D95" i="8"/>
  <c r="E95" i="8" s="1"/>
  <c r="D100" i="2"/>
  <c r="E100" i="2" s="1"/>
  <c r="B101" i="2"/>
  <c r="G100" i="2"/>
  <c r="F100" i="2"/>
  <c r="A10" i="11"/>
  <c r="B9" i="11"/>
  <c r="C9" i="11"/>
  <c r="J62" i="2"/>
  <c r="K62" i="2"/>
  <c r="J79" i="2"/>
  <c r="K79" i="2"/>
  <c r="J36" i="2"/>
  <c r="K36" i="2"/>
  <c r="J46" i="2"/>
  <c r="K46" i="2"/>
  <c r="J80" i="2"/>
  <c r="K80" i="2"/>
  <c r="J58" i="2"/>
  <c r="D105" i="13"/>
  <c r="G105" i="13"/>
  <c r="B106" i="13"/>
  <c r="F105" i="13"/>
  <c r="C105" i="13"/>
  <c r="J78" i="2"/>
  <c r="K78" i="2"/>
  <c r="J51" i="2"/>
  <c r="K51" i="2"/>
  <c r="J38" i="2"/>
  <c r="K38" i="2"/>
  <c r="J50" i="2"/>
  <c r="K50" i="2"/>
  <c r="J32" i="2"/>
  <c r="K32" i="2"/>
  <c r="J37" i="2"/>
  <c r="K37" i="2"/>
  <c r="J44" i="2"/>
  <c r="K44" i="2"/>
  <c r="J67" i="2"/>
  <c r="K67" i="2"/>
  <c r="J45" i="2"/>
  <c r="K45" i="2"/>
  <c r="J64" i="2"/>
  <c r="K64" i="2"/>
  <c r="J103" i="13"/>
  <c r="K103" i="13"/>
  <c r="J71" i="2"/>
  <c r="K71" i="2"/>
  <c r="J54" i="2"/>
  <c r="K54" i="2"/>
  <c r="J92" i="2"/>
  <c r="K92" i="2"/>
  <c r="J74" i="2"/>
  <c r="K74" i="2"/>
  <c r="J57" i="2"/>
  <c r="K57" i="2"/>
  <c r="E95" i="2"/>
  <c r="H95" i="2" s="1"/>
  <c r="I95" i="2" s="1"/>
  <c r="J48" i="2"/>
  <c r="K48" i="2"/>
  <c r="J43" i="2"/>
  <c r="K43" i="2"/>
  <c r="K59" i="2" l="1"/>
  <c r="K34" i="2"/>
  <c r="K83" i="2"/>
  <c r="K75" i="2"/>
  <c r="J90" i="2"/>
  <c r="J66" i="2"/>
  <c r="J104" i="13"/>
  <c r="K104" i="13"/>
  <c r="H100" i="2"/>
  <c r="E105" i="13"/>
  <c r="H105" i="13" s="1"/>
  <c r="I105" i="13" s="1"/>
  <c r="J7" i="11"/>
  <c r="D101" i="2"/>
  <c r="B102" i="2"/>
  <c r="G101" i="2"/>
  <c r="F101" i="2"/>
  <c r="C101" i="2"/>
  <c r="J98" i="2"/>
  <c r="K98" i="2"/>
  <c r="E8" i="11"/>
  <c r="J99" i="2"/>
  <c r="K99" i="2"/>
  <c r="J97" i="2"/>
  <c r="K97" i="2"/>
  <c r="J95" i="2"/>
  <c r="K95" i="2"/>
  <c r="D106" i="13"/>
  <c r="G106" i="13"/>
  <c r="B107" i="13"/>
  <c r="F106" i="13"/>
  <c r="C106" i="13"/>
  <c r="D9" i="11"/>
  <c r="E9" i="11" s="1"/>
  <c r="D96" i="8"/>
  <c r="E96" i="8" s="1"/>
  <c r="A97" i="8"/>
  <c r="J73" i="2"/>
  <c r="K73" i="2"/>
  <c r="A11" i="11"/>
  <c r="B10" i="11"/>
  <c r="C10" i="11"/>
  <c r="J89" i="2"/>
  <c r="K89" i="2"/>
  <c r="I100" i="2"/>
  <c r="J96" i="2"/>
  <c r="K96" i="2"/>
  <c r="E101" i="2" l="1"/>
  <c r="H101" i="2" s="1"/>
  <c r="I101" i="2" s="1"/>
  <c r="J101" i="2" s="1"/>
  <c r="E106" i="13"/>
  <c r="H106" i="13" s="1"/>
  <c r="I106" i="13" s="1"/>
  <c r="F9" i="11"/>
  <c r="G9" i="11" s="1"/>
  <c r="I9" i="11"/>
  <c r="J100" i="2"/>
  <c r="K100" i="2"/>
  <c r="A12" i="11"/>
  <c r="B11" i="11"/>
  <c r="C11" i="11"/>
  <c r="D102" i="2"/>
  <c r="B103" i="2"/>
  <c r="G102" i="2"/>
  <c r="F102" i="2"/>
  <c r="C102" i="2"/>
  <c r="A98" i="8"/>
  <c r="D97" i="8"/>
  <c r="E97" i="8" s="1"/>
  <c r="J105" i="13"/>
  <c r="K105" i="13"/>
  <c r="D107" i="13"/>
  <c r="G107" i="13"/>
  <c r="B108" i="13"/>
  <c r="F107" i="13"/>
  <c r="C107" i="13"/>
  <c r="H8" i="11"/>
  <c r="H9" i="11" s="1"/>
  <c r="F8" i="11"/>
  <c r="G8" i="11" s="1"/>
  <c r="D10" i="11"/>
  <c r="E10" i="11" s="1"/>
  <c r="I8" i="11"/>
  <c r="E107" i="13" l="1"/>
  <c r="H107" i="13" s="1"/>
  <c r="I107" i="13" s="1"/>
  <c r="J107" i="13" s="1"/>
  <c r="K101" i="2"/>
  <c r="J8" i="11"/>
  <c r="J106" i="13"/>
  <c r="K106" i="13"/>
  <c r="H10" i="11"/>
  <c r="F10" i="11"/>
  <c r="G10" i="11" s="1"/>
  <c r="J9" i="11"/>
  <c r="D98" i="8"/>
  <c r="E98" i="8" s="1"/>
  <c r="A99" i="8"/>
  <c r="D11" i="11"/>
  <c r="I10" i="11"/>
  <c r="D108" i="13"/>
  <c r="G108" i="13"/>
  <c r="B109" i="13"/>
  <c r="F108" i="13"/>
  <c r="C108" i="13"/>
  <c r="E102" i="2"/>
  <c r="H102" i="2" s="1"/>
  <c r="I102" i="2" s="1"/>
  <c r="A13" i="11"/>
  <c r="B12" i="11"/>
  <c r="C12" i="11"/>
  <c r="D103" i="2"/>
  <c r="B104" i="2"/>
  <c r="G103" i="2"/>
  <c r="F103" i="2"/>
  <c r="C103" i="2"/>
  <c r="K107" i="13" l="1"/>
  <c r="J10" i="11"/>
  <c r="J102" i="2"/>
  <c r="K102" i="2"/>
  <c r="D104" i="2"/>
  <c r="B105" i="2"/>
  <c r="G104" i="2"/>
  <c r="F104" i="2"/>
  <c r="C104" i="2"/>
  <c r="E108" i="13"/>
  <c r="H108" i="13" s="1"/>
  <c r="I108" i="13" s="1"/>
  <c r="D99" i="8"/>
  <c r="E99" i="8" s="1"/>
  <c r="A100" i="8"/>
  <c r="E11" i="11"/>
  <c r="G109" i="13"/>
  <c r="D109" i="13"/>
  <c r="B110" i="13"/>
  <c r="F109" i="13"/>
  <c r="C109" i="13"/>
  <c r="E103" i="2"/>
  <c r="H103" i="2" s="1"/>
  <c r="I103" i="2" s="1"/>
  <c r="D12" i="11"/>
  <c r="E12" i="11" s="1"/>
  <c r="A14" i="11"/>
  <c r="B13" i="11"/>
  <c r="C13" i="11"/>
  <c r="E109" i="13" l="1"/>
  <c r="H109" i="13" s="1"/>
  <c r="I109" i="13" s="1"/>
  <c r="E104" i="2"/>
  <c r="H104" i="2" s="1"/>
  <c r="I104" i="2" s="1"/>
  <c r="J104" i="2" s="1"/>
  <c r="J108" i="13"/>
  <c r="K108" i="13"/>
  <c r="F12" i="11"/>
  <c r="G12" i="11" s="1"/>
  <c r="I12" i="11"/>
  <c r="J103" i="2"/>
  <c r="K103" i="2"/>
  <c r="D105" i="2"/>
  <c r="B106" i="2"/>
  <c r="G105" i="2"/>
  <c r="F105" i="2"/>
  <c r="C105" i="2"/>
  <c r="D13" i="11"/>
  <c r="B14" i="11"/>
  <c r="A15" i="11"/>
  <c r="C14" i="11"/>
  <c r="H11" i="11"/>
  <c r="H12" i="11" s="1"/>
  <c r="F11" i="11"/>
  <c r="G11" i="11" s="1"/>
  <c r="D100" i="8"/>
  <c r="E100" i="8" s="1"/>
  <c r="A101" i="8"/>
  <c r="I11" i="11"/>
  <c r="G110" i="13"/>
  <c r="D110" i="13"/>
  <c r="B111" i="13"/>
  <c r="F110" i="13"/>
  <c r="C110" i="13"/>
  <c r="E105" i="2" l="1"/>
  <c r="H105" i="2" s="1"/>
  <c r="I105" i="2" s="1"/>
  <c r="E110" i="13"/>
  <c r="H110" i="13" s="1"/>
  <c r="I110" i="13" s="1"/>
  <c r="K104" i="2"/>
  <c r="J11" i="11"/>
  <c r="J12" i="11"/>
  <c r="A16" i="11"/>
  <c r="B15" i="11"/>
  <c r="C15" i="11"/>
  <c r="D106" i="2"/>
  <c r="B107" i="2"/>
  <c r="G106" i="2"/>
  <c r="F106" i="2"/>
  <c r="C106" i="2"/>
  <c r="A102" i="8"/>
  <c r="D101" i="8"/>
  <c r="E101" i="8" s="1"/>
  <c r="G111" i="13"/>
  <c r="D111" i="13"/>
  <c r="B112" i="13"/>
  <c r="F111" i="13"/>
  <c r="C111" i="13"/>
  <c r="D14" i="11"/>
  <c r="E14" i="11" s="1"/>
  <c r="J109" i="13"/>
  <c r="K109" i="13"/>
  <c r="E13" i="11"/>
  <c r="E106" i="2" l="1"/>
  <c r="H106" i="2" s="1"/>
  <c r="I106" i="2" s="1"/>
  <c r="J106" i="2" s="1"/>
  <c r="E111" i="13"/>
  <c r="H111" i="13" s="1"/>
  <c r="I111" i="13" s="1"/>
  <c r="F14" i="11"/>
  <c r="G14" i="11" s="1"/>
  <c r="J110" i="13"/>
  <c r="K110" i="13"/>
  <c r="H13" i="11"/>
  <c r="H14" i="11" s="1"/>
  <c r="F13" i="11"/>
  <c r="G13" i="11" s="1"/>
  <c r="D15" i="11"/>
  <c r="E15" i="11" s="1"/>
  <c r="I14" i="11"/>
  <c r="A103" i="8"/>
  <c r="D102" i="8"/>
  <c r="E102" i="8" s="1"/>
  <c r="A17" i="11"/>
  <c r="B16" i="11"/>
  <c r="C16" i="11"/>
  <c r="J105" i="2"/>
  <c r="K105" i="2"/>
  <c r="G112" i="13"/>
  <c r="D112" i="13"/>
  <c r="B113" i="13"/>
  <c r="F112" i="13"/>
  <c r="C112" i="13"/>
  <c r="D107" i="2"/>
  <c r="B108" i="2"/>
  <c r="G107" i="2"/>
  <c r="F107" i="2"/>
  <c r="C107" i="2"/>
  <c r="I13" i="11"/>
  <c r="E112" i="13" l="1"/>
  <c r="H112" i="13" s="1"/>
  <c r="I112" i="13" s="1"/>
  <c r="J13" i="11"/>
  <c r="E107" i="2"/>
  <c r="H107" i="2" s="1"/>
  <c r="I107" i="2" s="1"/>
  <c r="K106" i="2"/>
  <c r="J14" i="11"/>
  <c r="H15" i="11"/>
  <c r="F15" i="11"/>
  <c r="G15" i="11" s="1"/>
  <c r="I15" i="11"/>
  <c r="D108" i="2"/>
  <c r="B109" i="2"/>
  <c r="G108" i="2"/>
  <c r="F108" i="2"/>
  <c r="C108" i="2"/>
  <c r="A104" i="8"/>
  <c r="D103" i="8"/>
  <c r="E103" i="8" s="1"/>
  <c r="J111" i="13"/>
  <c r="K111" i="13"/>
  <c r="D113" i="13"/>
  <c r="G113" i="13"/>
  <c r="B114" i="13"/>
  <c r="F113" i="13"/>
  <c r="C113" i="13"/>
  <c r="D16" i="11"/>
  <c r="E16" i="11" s="1"/>
  <c r="A18" i="11"/>
  <c r="B17" i="11"/>
  <c r="C17" i="11"/>
  <c r="J112" i="13" l="1"/>
  <c r="K112" i="13"/>
  <c r="E108" i="2"/>
  <c r="H108" i="2" s="1"/>
  <c r="I108" i="2" s="1"/>
  <c r="J108" i="2" s="1"/>
  <c r="J107" i="2"/>
  <c r="K107" i="2"/>
  <c r="J15" i="11"/>
  <c r="H16" i="11"/>
  <c r="F16" i="11"/>
  <c r="G16" i="11" s="1"/>
  <c r="I16" i="11"/>
  <c r="D109" i="2"/>
  <c r="B110" i="2"/>
  <c r="G109" i="2"/>
  <c r="F109" i="2"/>
  <c r="C109" i="2"/>
  <c r="E113" i="13"/>
  <c r="H113" i="13" s="1"/>
  <c r="I113" i="13" s="1"/>
  <c r="A19" i="11"/>
  <c r="B18" i="11"/>
  <c r="C18" i="11"/>
  <c r="D17" i="11"/>
  <c r="E17" i="11" s="1"/>
  <c r="D104" i="8"/>
  <c r="E104" i="8" s="1"/>
  <c r="A105" i="8"/>
  <c r="D114" i="13"/>
  <c r="G114" i="13"/>
  <c r="B115" i="13"/>
  <c r="F114" i="13"/>
  <c r="C114" i="13"/>
  <c r="E114" i="13" l="1"/>
  <c r="H114" i="13" s="1"/>
  <c r="I114" i="13" s="1"/>
  <c r="J114" i="13" s="1"/>
  <c r="K108" i="2"/>
  <c r="J16" i="11"/>
  <c r="E109" i="2"/>
  <c r="H109" i="2" s="1"/>
  <c r="I109" i="2" s="1"/>
  <c r="D110" i="2"/>
  <c r="B111" i="2"/>
  <c r="G110" i="2"/>
  <c r="F110" i="2"/>
  <c r="C110" i="2"/>
  <c r="E110" i="2" s="1"/>
  <c r="H110" i="2" s="1"/>
  <c r="D115" i="13"/>
  <c r="G115" i="13"/>
  <c r="B116" i="13"/>
  <c r="F115" i="13"/>
  <c r="C115" i="13"/>
  <c r="D18" i="11"/>
  <c r="E18" i="11" s="1"/>
  <c r="A20" i="11"/>
  <c r="B19" i="11"/>
  <c r="C19" i="11"/>
  <c r="H17" i="11"/>
  <c r="F17" i="11"/>
  <c r="G17" i="11" s="1"/>
  <c r="D105" i="8"/>
  <c r="E105" i="8" s="1"/>
  <c r="A106" i="8"/>
  <c r="J113" i="13"/>
  <c r="K113" i="13"/>
  <c r="I17" i="11"/>
  <c r="E115" i="13" l="1"/>
  <c r="H115" i="13" s="1"/>
  <c r="I115" i="13" s="1"/>
  <c r="K114" i="13"/>
  <c r="J17" i="11"/>
  <c r="J109" i="2"/>
  <c r="K109" i="2"/>
  <c r="I110" i="2"/>
  <c r="J110" i="2" s="1"/>
  <c r="A21" i="11"/>
  <c r="B20" i="11"/>
  <c r="C20" i="11"/>
  <c r="I18" i="11"/>
  <c r="H18" i="11"/>
  <c r="F18" i="11"/>
  <c r="G18" i="11" s="1"/>
  <c r="D111" i="2"/>
  <c r="B112" i="2"/>
  <c r="G111" i="2"/>
  <c r="F111" i="2"/>
  <c r="C111" i="2"/>
  <c r="D19" i="11"/>
  <c r="E19" i="11" s="1"/>
  <c r="D106" i="8"/>
  <c r="E106" i="8" s="1"/>
  <c r="A107" i="8"/>
  <c r="D116" i="13"/>
  <c r="G116" i="13"/>
  <c r="B117" i="13"/>
  <c r="F116" i="13"/>
  <c r="C116" i="13"/>
  <c r="E116" i="13" l="1"/>
  <c r="H116" i="13" s="1"/>
  <c r="I116" i="13" s="1"/>
  <c r="E111" i="2"/>
  <c r="H111" i="2" s="1"/>
  <c r="I111" i="2" s="1"/>
  <c r="J111" i="2" s="1"/>
  <c r="J18" i="11"/>
  <c r="K110" i="2"/>
  <c r="H19" i="11"/>
  <c r="F19" i="11"/>
  <c r="G19" i="11" s="1"/>
  <c r="J115" i="13"/>
  <c r="K115" i="13"/>
  <c r="D112" i="2"/>
  <c r="B113" i="2"/>
  <c r="G112" i="2"/>
  <c r="F112" i="2"/>
  <c r="C112" i="2"/>
  <c r="D107" i="8"/>
  <c r="E107" i="8" s="1"/>
  <c r="A108" i="8"/>
  <c r="I19" i="11"/>
  <c r="D20" i="11"/>
  <c r="E20" i="11" s="1"/>
  <c r="A22" i="11"/>
  <c r="B21" i="11"/>
  <c r="C21" i="11"/>
  <c r="G117" i="13"/>
  <c r="D117" i="13"/>
  <c r="B118" i="13"/>
  <c r="F117" i="13"/>
  <c r="C117" i="13"/>
  <c r="E117" i="13" s="1"/>
  <c r="H117" i="13" l="1"/>
  <c r="I117" i="13" s="1"/>
  <c r="J117" i="13" s="1"/>
  <c r="E112" i="2"/>
  <c r="H112" i="2" s="1"/>
  <c r="I112" i="2" s="1"/>
  <c r="J112" i="2" s="1"/>
  <c r="K111" i="2"/>
  <c r="J19" i="11"/>
  <c r="J116" i="13"/>
  <c r="K116" i="13"/>
  <c r="H20" i="11"/>
  <c r="F20" i="11"/>
  <c r="G20" i="11" s="1"/>
  <c r="I20" i="11"/>
  <c r="D21" i="11"/>
  <c r="D108" i="8"/>
  <c r="E108" i="8" s="1"/>
  <c r="A109" i="8"/>
  <c r="G118" i="13"/>
  <c r="D118" i="13"/>
  <c r="B119" i="13"/>
  <c r="F118" i="13"/>
  <c r="C118" i="13"/>
  <c r="D113" i="2"/>
  <c r="B114" i="2"/>
  <c r="G113" i="2"/>
  <c r="F113" i="2"/>
  <c r="C113" i="2"/>
  <c r="A23" i="11"/>
  <c r="B22" i="11"/>
  <c r="C22" i="11"/>
  <c r="K117" i="13" l="1"/>
  <c r="K112" i="2"/>
  <c r="J20" i="11"/>
  <c r="E113" i="2"/>
  <c r="H113" i="2" s="1"/>
  <c r="I113" i="2" s="1"/>
  <c r="E21" i="11"/>
  <c r="I21" i="11" s="1"/>
  <c r="A110" i="8"/>
  <c r="D109" i="8"/>
  <c r="E109" i="8" s="1"/>
  <c r="D114" i="2"/>
  <c r="B115" i="2"/>
  <c r="G114" i="2"/>
  <c r="F114" i="2"/>
  <c r="C114" i="2"/>
  <c r="D22" i="11"/>
  <c r="E22" i="11" s="1"/>
  <c r="E118" i="13"/>
  <c r="H118" i="13" s="1"/>
  <c r="I118" i="13" s="1"/>
  <c r="A24" i="11"/>
  <c r="B23" i="11"/>
  <c r="C23" i="11"/>
  <c r="G119" i="13"/>
  <c r="D119" i="13"/>
  <c r="B120" i="13"/>
  <c r="F119" i="13"/>
  <c r="C119" i="13"/>
  <c r="E119" i="13" s="1"/>
  <c r="H119" i="13" l="1"/>
  <c r="I119" i="13" s="1"/>
  <c r="J119" i="13" s="1"/>
  <c r="F21" i="11"/>
  <c r="G21" i="11" s="1"/>
  <c r="H21" i="11"/>
  <c r="E114" i="2"/>
  <c r="H114" i="2" s="1"/>
  <c r="I114" i="2" s="1"/>
  <c r="F22" i="11"/>
  <c r="G22" i="11" s="1"/>
  <c r="I22" i="11" s="1"/>
  <c r="J118" i="13"/>
  <c r="K118" i="13"/>
  <c r="G120" i="13"/>
  <c r="D120" i="13"/>
  <c r="B121" i="13"/>
  <c r="F120" i="13"/>
  <c r="C120" i="13"/>
  <c r="J113" i="2"/>
  <c r="K113" i="2"/>
  <c r="D23" i="11"/>
  <c r="E23" i="11" s="1"/>
  <c r="D115" i="2"/>
  <c r="B116" i="2"/>
  <c r="G115" i="2"/>
  <c r="F115" i="2"/>
  <c r="C115" i="2"/>
  <c r="A111" i="8"/>
  <c r="D110" i="8"/>
  <c r="E110" i="8" s="1"/>
  <c r="A25" i="11"/>
  <c r="B24" i="11"/>
  <c r="C24" i="11"/>
  <c r="J21" i="11" l="1"/>
  <c r="H22" i="11"/>
  <c r="J22" i="11" s="1"/>
  <c r="E120" i="13"/>
  <c r="H120" i="13" s="1"/>
  <c r="I120" i="13" s="1"/>
  <c r="K114" i="2"/>
  <c r="J114" i="2"/>
  <c r="E115" i="2"/>
  <c r="H115" i="2" s="1"/>
  <c r="I115" i="2" s="1"/>
  <c r="K119" i="13"/>
  <c r="F23" i="11"/>
  <c r="G23" i="11" s="1"/>
  <c r="I23" i="11" s="1"/>
  <c r="D116" i="2"/>
  <c r="B117" i="2"/>
  <c r="G116" i="2"/>
  <c r="F116" i="2"/>
  <c r="C116" i="2"/>
  <c r="D24" i="11"/>
  <c r="E24" i="11" s="1"/>
  <c r="A26" i="11"/>
  <c r="B25" i="11"/>
  <c r="C25" i="11"/>
  <c r="A112" i="8"/>
  <c r="D111" i="8"/>
  <c r="E111" i="8" s="1"/>
  <c r="D121" i="13"/>
  <c r="G121" i="13"/>
  <c r="B122" i="13"/>
  <c r="F121" i="13"/>
  <c r="C121" i="13"/>
  <c r="E121" i="13" l="1"/>
  <c r="H121" i="13" s="1"/>
  <c r="I121" i="13" s="1"/>
  <c r="E116" i="2"/>
  <c r="H116" i="2" s="1"/>
  <c r="I116" i="2" s="1"/>
  <c r="J116" i="2" s="1"/>
  <c r="H23" i="11"/>
  <c r="J23" i="11" s="1"/>
  <c r="K120" i="13"/>
  <c r="J120" i="13"/>
  <c r="K115" i="2"/>
  <c r="J115" i="2"/>
  <c r="F24" i="11"/>
  <c r="G24" i="11" s="1"/>
  <c r="I24" i="11" s="1"/>
  <c r="D122" i="13"/>
  <c r="G122" i="13"/>
  <c r="B123" i="13"/>
  <c r="F122" i="13"/>
  <c r="C122" i="13"/>
  <c r="A27" i="11"/>
  <c r="B26" i="11"/>
  <c r="C26" i="11"/>
  <c r="D112" i="8"/>
  <c r="E112" i="8" s="1"/>
  <c r="A113" i="8"/>
  <c r="D25" i="11"/>
  <c r="E25" i="11" s="1"/>
  <c r="D117" i="2"/>
  <c r="B118" i="2"/>
  <c r="G117" i="2"/>
  <c r="F117" i="2"/>
  <c r="C117" i="2"/>
  <c r="E122" i="13" l="1"/>
  <c r="H122" i="13" s="1"/>
  <c r="I122" i="13" s="1"/>
  <c r="J122" i="13" s="1"/>
  <c r="H24" i="11"/>
  <c r="J24" i="11" s="1"/>
  <c r="K116" i="2"/>
  <c r="F25" i="11"/>
  <c r="G25" i="11" s="1"/>
  <c r="J121" i="13"/>
  <c r="K121" i="13"/>
  <c r="D26" i="11"/>
  <c r="E26" i="11" s="1"/>
  <c r="E117" i="2"/>
  <c r="H117" i="2" s="1"/>
  <c r="I117" i="2" s="1"/>
  <c r="A28" i="11"/>
  <c r="B27" i="11"/>
  <c r="C27" i="11"/>
  <c r="A114" i="8"/>
  <c r="D113" i="8"/>
  <c r="E113" i="8" s="1"/>
  <c r="D118" i="2"/>
  <c r="B119" i="2"/>
  <c r="G118" i="2"/>
  <c r="F118" i="2"/>
  <c r="C118" i="2"/>
  <c r="D123" i="13"/>
  <c r="G123" i="13"/>
  <c r="B124" i="13"/>
  <c r="F123" i="13"/>
  <c r="C123" i="13"/>
  <c r="H25" i="11" l="1"/>
  <c r="H26" i="11" s="1"/>
  <c r="E118" i="2"/>
  <c r="H118" i="2" s="1"/>
  <c r="I118" i="2" s="1"/>
  <c r="J118" i="2" s="1"/>
  <c r="K122" i="13"/>
  <c r="E123" i="13"/>
  <c r="H123" i="13" s="1"/>
  <c r="I123" i="13" s="1"/>
  <c r="J117" i="2"/>
  <c r="K117" i="2"/>
  <c r="F26" i="11"/>
  <c r="G26" i="11" s="1"/>
  <c r="I26" i="11" s="1"/>
  <c r="I25" i="11"/>
  <c r="D27" i="11"/>
  <c r="E27" i="11" s="1"/>
  <c r="D119" i="2"/>
  <c r="B120" i="2"/>
  <c r="G119" i="2"/>
  <c r="F119" i="2"/>
  <c r="C119" i="2"/>
  <c r="A29" i="11"/>
  <c r="B28" i="11"/>
  <c r="C28" i="11"/>
  <c r="D124" i="13"/>
  <c r="G124" i="13"/>
  <c r="B125" i="13"/>
  <c r="F124" i="13"/>
  <c r="C124" i="13"/>
  <c r="D114" i="8"/>
  <c r="E114" i="8" s="1"/>
  <c r="A115" i="8"/>
  <c r="J25" i="11" l="1"/>
  <c r="E119" i="2"/>
  <c r="H119" i="2" s="1"/>
  <c r="I119" i="2" s="1"/>
  <c r="J26" i="11"/>
  <c r="E124" i="13"/>
  <c r="H124" i="13" s="1"/>
  <c r="I124" i="13" s="1"/>
  <c r="K118" i="2"/>
  <c r="G125" i="13"/>
  <c r="D125" i="13"/>
  <c r="B126" i="13"/>
  <c r="F125" i="13"/>
  <c r="C125" i="13"/>
  <c r="E125" i="13" s="1"/>
  <c r="D120" i="2"/>
  <c r="B121" i="2"/>
  <c r="G120" i="2"/>
  <c r="F120" i="2"/>
  <c r="C120" i="2"/>
  <c r="J123" i="13"/>
  <c r="K123" i="13"/>
  <c r="D115" i="8"/>
  <c r="E115" i="8" s="1"/>
  <c r="A116" i="8"/>
  <c r="D28" i="11"/>
  <c r="E28" i="11" s="1"/>
  <c r="A30" i="11"/>
  <c r="B29" i="11"/>
  <c r="C29" i="11"/>
  <c r="H27" i="11"/>
  <c r="F27" i="11"/>
  <c r="G27" i="11" s="1"/>
  <c r="I27" i="11" s="1"/>
  <c r="J27" i="11" s="1"/>
  <c r="E120" i="2" l="1"/>
  <c r="H120" i="2" s="1"/>
  <c r="I120" i="2" s="1"/>
  <c r="K120" i="2" s="1"/>
  <c r="H125" i="13"/>
  <c r="I125" i="13" s="1"/>
  <c r="F28" i="11"/>
  <c r="G28" i="11" s="1"/>
  <c r="H28" i="11"/>
  <c r="J124" i="13"/>
  <c r="K124" i="13"/>
  <c r="A31" i="11"/>
  <c r="B30" i="11"/>
  <c r="C30" i="11"/>
  <c r="J119" i="2"/>
  <c r="K119" i="2"/>
  <c r="G126" i="13"/>
  <c r="D126" i="13"/>
  <c r="B127" i="13"/>
  <c r="F126" i="13"/>
  <c r="C126" i="13"/>
  <c r="D116" i="8"/>
  <c r="E116" i="8" s="1"/>
  <c r="A117" i="8"/>
  <c r="D29" i="11"/>
  <c r="E29" i="11" s="1"/>
  <c r="D121" i="2"/>
  <c r="B122" i="2"/>
  <c r="G121" i="2"/>
  <c r="F121" i="2"/>
  <c r="C121" i="2"/>
  <c r="E121" i="2" s="1"/>
  <c r="H121" i="2" s="1"/>
  <c r="J125" i="13" l="1"/>
  <c r="K125" i="13"/>
  <c r="J120" i="2"/>
  <c r="I121" i="2"/>
  <c r="J121" i="2" s="1"/>
  <c r="I28" i="11"/>
  <c r="J28" i="11" s="1"/>
  <c r="D122" i="2"/>
  <c r="B123" i="2"/>
  <c r="G122" i="2"/>
  <c r="F122" i="2"/>
  <c r="C122" i="2"/>
  <c r="F29" i="11"/>
  <c r="G29" i="11" s="1"/>
  <c r="I29" i="11" s="1"/>
  <c r="H29" i="11"/>
  <c r="D30" i="11"/>
  <c r="E30" i="11" s="1"/>
  <c r="A118" i="8"/>
  <c r="D117" i="8"/>
  <c r="E117" i="8" s="1"/>
  <c r="G127" i="13"/>
  <c r="D127" i="13"/>
  <c r="B128" i="13"/>
  <c r="F127" i="13"/>
  <c r="C127" i="13"/>
  <c r="A32" i="11"/>
  <c r="B31" i="11"/>
  <c r="C31" i="11"/>
  <c r="E126" i="13"/>
  <c r="H126" i="13" s="1"/>
  <c r="I126" i="13" s="1"/>
  <c r="J29" i="11" l="1"/>
  <c r="K121" i="2"/>
  <c r="E127" i="13"/>
  <c r="H127" i="13" s="1"/>
  <c r="I127" i="13" s="1"/>
  <c r="J126" i="13"/>
  <c r="K126" i="13"/>
  <c r="F30" i="11"/>
  <c r="G30" i="11" s="1"/>
  <c r="H30" i="11"/>
  <c r="E122" i="2"/>
  <c r="H122" i="2" s="1"/>
  <c r="I122" i="2" s="1"/>
  <c r="D31" i="11"/>
  <c r="E31" i="11" s="1"/>
  <c r="A33" i="11"/>
  <c r="B32" i="11"/>
  <c r="C32" i="11"/>
  <c r="D118" i="8"/>
  <c r="E118" i="8" s="1"/>
  <c r="A119" i="8"/>
  <c r="D123" i="2"/>
  <c r="B124" i="2"/>
  <c r="G123" i="2"/>
  <c r="F123" i="2"/>
  <c r="C123" i="2"/>
  <c r="E123" i="2" s="1"/>
  <c r="H123" i="2" s="1"/>
  <c r="G128" i="13"/>
  <c r="D128" i="13"/>
  <c r="B129" i="13"/>
  <c r="F128" i="13"/>
  <c r="C128" i="13"/>
  <c r="E128" i="13" l="1"/>
  <c r="H128" i="13" s="1"/>
  <c r="I128" i="13" s="1"/>
  <c r="I123" i="2"/>
  <c r="J123" i="2" s="1"/>
  <c r="J122" i="2"/>
  <c r="K122" i="2"/>
  <c r="I30" i="11"/>
  <c r="J30" i="11" s="1"/>
  <c r="D124" i="2"/>
  <c r="B125" i="2"/>
  <c r="G124" i="2"/>
  <c r="F124" i="2"/>
  <c r="C124" i="2"/>
  <c r="D32" i="11"/>
  <c r="E32" i="11" s="1"/>
  <c r="A34" i="11"/>
  <c r="B33" i="11"/>
  <c r="C33" i="11"/>
  <c r="D129" i="13"/>
  <c r="G129" i="13"/>
  <c r="B130" i="13"/>
  <c r="F129" i="13"/>
  <c r="C129" i="13"/>
  <c r="J127" i="13"/>
  <c r="K127" i="13"/>
  <c r="A120" i="8"/>
  <c r="D119" i="8"/>
  <c r="E119" i="8" s="1"/>
  <c r="H31" i="11"/>
  <c r="F31" i="11"/>
  <c r="G31" i="11"/>
  <c r="I31" i="11" s="1"/>
  <c r="E124" i="2" l="1"/>
  <c r="H124" i="2" s="1"/>
  <c r="I124" i="2" s="1"/>
  <c r="J124" i="2" s="1"/>
  <c r="K123" i="2"/>
  <c r="J128" i="13"/>
  <c r="K128" i="13"/>
  <c r="H32" i="11"/>
  <c r="F32" i="11"/>
  <c r="G32" i="11" s="1"/>
  <c r="I32" i="11" s="1"/>
  <c r="E129" i="13"/>
  <c r="H129" i="13" s="1"/>
  <c r="I129" i="13" s="1"/>
  <c r="A35" i="11"/>
  <c r="B34" i="11"/>
  <c r="C34" i="11"/>
  <c r="J31" i="11"/>
  <c r="D130" i="13"/>
  <c r="G130" i="13"/>
  <c r="B131" i="13"/>
  <c r="F130" i="13"/>
  <c r="C130" i="13"/>
  <c r="D33" i="11"/>
  <c r="E33" i="11" s="1"/>
  <c r="D125" i="2"/>
  <c r="B126" i="2"/>
  <c r="G125" i="2"/>
  <c r="F125" i="2"/>
  <c r="C125" i="2"/>
  <c r="D120" i="8"/>
  <c r="E120" i="8" s="1"/>
  <c r="A121" i="8"/>
  <c r="J32" i="11" l="1"/>
  <c r="E130" i="13"/>
  <c r="H130" i="13" s="1"/>
  <c r="I130" i="13" s="1"/>
  <c r="J130" i="13" s="1"/>
  <c r="K124" i="2"/>
  <c r="J129" i="13"/>
  <c r="K129" i="13"/>
  <c r="D126" i="2"/>
  <c r="B127" i="2"/>
  <c r="G126" i="2"/>
  <c r="F126" i="2"/>
  <c r="C126" i="2"/>
  <c r="D131" i="13"/>
  <c r="G131" i="13"/>
  <c r="B132" i="13"/>
  <c r="F131" i="13"/>
  <c r="C131" i="13"/>
  <c r="D121" i="8"/>
  <c r="E121" i="8" s="1"/>
  <c r="A122" i="8"/>
  <c r="H33" i="11"/>
  <c r="F33" i="11"/>
  <c r="G33" i="11" s="1"/>
  <c r="E125" i="2"/>
  <c r="H125" i="2" s="1"/>
  <c r="I125" i="2" s="1"/>
  <c r="D34" i="11"/>
  <c r="E34" i="11" s="1"/>
  <c r="A36" i="11"/>
  <c r="B35" i="11"/>
  <c r="C35" i="11"/>
  <c r="E126" i="2" l="1"/>
  <c r="H126" i="2" s="1"/>
  <c r="I126" i="2" s="1"/>
  <c r="K126" i="2" s="1"/>
  <c r="E131" i="13"/>
  <c r="H131" i="13" s="1"/>
  <c r="I131" i="13" s="1"/>
  <c r="K130" i="13"/>
  <c r="I33" i="11"/>
  <c r="J33" i="11" s="1"/>
  <c r="F34" i="11"/>
  <c r="G34" i="11" s="1"/>
  <c r="H34" i="11"/>
  <c r="J125" i="2"/>
  <c r="K125" i="2"/>
  <c r="D122" i="8"/>
  <c r="E122" i="8" s="1"/>
  <c r="A123" i="8"/>
  <c r="D127" i="2"/>
  <c r="B128" i="2"/>
  <c r="G127" i="2"/>
  <c r="F127" i="2"/>
  <c r="C127" i="2"/>
  <c r="D35" i="11"/>
  <c r="E35" i="11" s="1"/>
  <c r="D132" i="13"/>
  <c r="G132" i="13"/>
  <c r="B133" i="13"/>
  <c r="F132" i="13"/>
  <c r="C132" i="13"/>
  <c r="A37" i="11"/>
  <c r="B36" i="11"/>
  <c r="C36" i="11"/>
  <c r="J126" i="2" l="1"/>
  <c r="E132" i="13"/>
  <c r="H132" i="13" s="1"/>
  <c r="I132" i="13" s="1"/>
  <c r="J132" i="13" s="1"/>
  <c r="H35" i="11"/>
  <c r="F35" i="11"/>
  <c r="G35" i="11" s="1"/>
  <c r="I34" i="11"/>
  <c r="J34" i="11" s="1"/>
  <c r="D36" i="11"/>
  <c r="E36" i="11" s="1"/>
  <c r="A38" i="11"/>
  <c r="B37" i="11"/>
  <c r="C37" i="11"/>
  <c r="J131" i="13"/>
  <c r="K131" i="13"/>
  <c r="E127" i="2"/>
  <c r="H127" i="2" s="1"/>
  <c r="I127" i="2" s="1"/>
  <c r="D123" i="8"/>
  <c r="E123" i="8" s="1"/>
  <c r="A124" i="8"/>
  <c r="G133" i="13"/>
  <c r="D133" i="13"/>
  <c r="B134" i="13"/>
  <c r="F133" i="13"/>
  <c r="C133" i="13"/>
  <c r="D128" i="2"/>
  <c r="B129" i="2"/>
  <c r="G128" i="2"/>
  <c r="F128" i="2"/>
  <c r="C128" i="2"/>
  <c r="E133" i="13" l="1"/>
  <c r="H133" i="13" s="1"/>
  <c r="I133" i="13" s="1"/>
  <c r="K133" i="13" s="1"/>
  <c r="E128" i="2"/>
  <c r="H128" i="2" s="1"/>
  <c r="I128" i="2" s="1"/>
  <c r="K132" i="13"/>
  <c r="J127" i="2"/>
  <c r="K127" i="2"/>
  <c r="F36" i="11"/>
  <c r="G36" i="11" s="1"/>
  <c r="I36" i="11" s="1"/>
  <c r="H36" i="11"/>
  <c r="I35" i="11"/>
  <c r="J35" i="11" s="1"/>
  <c r="D37" i="11"/>
  <c r="E37" i="11" s="1"/>
  <c r="D129" i="2"/>
  <c r="B130" i="2"/>
  <c r="G129" i="2"/>
  <c r="F129" i="2"/>
  <c r="C129" i="2"/>
  <c r="A125" i="8"/>
  <c r="D124" i="8"/>
  <c r="E124" i="8" s="1"/>
  <c r="B38" i="11"/>
  <c r="A39" i="11"/>
  <c r="C38" i="11"/>
  <c r="G134" i="13"/>
  <c r="D134" i="13"/>
  <c r="B135" i="13"/>
  <c r="F134" i="13"/>
  <c r="C134" i="13"/>
  <c r="J133" i="13" l="1"/>
  <c r="J36" i="11"/>
  <c r="E134" i="13"/>
  <c r="H134" i="13" s="1"/>
  <c r="I134" i="13" s="1"/>
  <c r="F37" i="11"/>
  <c r="G37" i="11" s="1"/>
  <c r="H37" i="11"/>
  <c r="D130" i="2"/>
  <c r="B131" i="2"/>
  <c r="G130" i="2"/>
  <c r="F130" i="2"/>
  <c r="C130" i="2"/>
  <c r="D38" i="11"/>
  <c r="E38" i="11" s="1"/>
  <c r="G135" i="13"/>
  <c r="D135" i="13"/>
  <c r="B136" i="13"/>
  <c r="F135" i="13"/>
  <c r="C135" i="13"/>
  <c r="E135" i="13" s="1"/>
  <c r="A40" i="11"/>
  <c r="B39" i="11"/>
  <c r="C39" i="11"/>
  <c r="A126" i="8"/>
  <c r="D125" i="8"/>
  <c r="E125" i="8" s="1"/>
  <c r="E129" i="2"/>
  <c r="H129" i="2" s="1"/>
  <c r="I129" i="2" s="1"/>
  <c r="J128" i="2"/>
  <c r="K128" i="2"/>
  <c r="H135" i="13" l="1"/>
  <c r="I135" i="13" s="1"/>
  <c r="K135" i="13" s="1"/>
  <c r="I37" i="11"/>
  <c r="J37" i="11" s="1"/>
  <c r="J134" i="13"/>
  <c r="K134" i="13"/>
  <c r="F38" i="11"/>
  <c r="G38" i="11" s="1"/>
  <c r="H38" i="11"/>
  <c r="J129" i="2"/>
  <c r="K129" i="2"/>
  <c r="D131" i="2"/>
  <c r="B132" i="2"/>
  <c r="G131" i="2"/>
  <c r="F131" i="2"/>
  <c r="C131" i="2"/>
  <c r="D39" i="11"/>
  <c r="G136" i="13"/>
  <c r="D136" i="13"/>
  <c r="B137" i="13"/>
  <c r="F136" i="13"/>
  <c r="C136" i="13"/>
  <c r="D126" i="8"/>
  <c r="E126" i="8" s="1"/>
  <c r="A127" i="8"/>
  <c r="A41" i="11"/>
  <c r="B40" i="11"/>
  <c r="C40" i="11"/>
  <c r="E130" i="2"/>
  <c r="H130" i="2" s="1"/>
  <c r="I130" i="2" s="1"/>
  <c r="J135" i="13" l="1"/>
  <c r="E136" i="13"/>
  <c r="H136" i="13" s="1"/>
  <c r="I136" i="13" s="1"/>
  <c r="J136" i="13" s="1"/>
  <c r="E131" i="2"/>
  <c r="H131" i="2" s="1"/>
  <c r="I131" i="2" s="1"/>
  <c r="J130" i="2"/>
  <c r="K130" i="2"/>
  <c r="I38" i="11"/>
  <c r="J38" i="11" s="1"/>
  <c r="E39" i="11"/>
  <c r="D40" i="11"/>
  <c r="E40" i="11" s="1"/>
  <c r="A42" i="11"/>
  <c r="B41" i="11"/>
  <c r="C41" i="11"/>
  <c r="A128" i="8"/>
  <c r="D127" i="8"/>
  <c r="E127" i="8" s="1"/>
  <c r="D137" i="13"/>
  <c r="G137" i="13"/>
  <c r="B138" i="13"/>
  <c r="F137" i="13"/>
  <c r="C137" i="13"/>
  <c r="E137" i="13" s="1"/>
  <c r="D132" i="2"/>
  <c r="B133" i="2"/>
  <c r="G132" i="2"/>
  <c r="F132" i="2"/>
  <c r="C132" i="2"/>
  <c r="H137" i="13" l="1"/>
  <c r="I137" i="13" s="1"/>
  <c r="J137" i="13" s="1"/>
  <c r="E132" i="2"/>
  <c r="H132" i="2" s="1"/>
  <c r="I132" i="2" s="1"/>
  <c r="K132" i="2" s="1"/>
  <c r="J131" i="2"/>
  <c r="K131" i="2"/>
  <c r="K136" i="13"/>
  <c r="H39" i="11"/>
  <c r="H40" i="11" s="1"/>
  <c r="F39" i="11"/>
  <c r="G39" i="11" s="1"/>
  <c r="I39" i="11" s="1"/>
  <c r="A129" i="8"/>
  <c r="D128" i="8"/>
  <c r="E128" i="8" s="1"/>
  <c r="D133" i="2"/>
  <c r="B134" i="2"/>
  <c r="G133" i="2"/>
  <c r="F133" i="2"/>
  <c r="C133" i="2"/>
  <c r="D138" i="13"/>
  <c r="G138" i="13"/>
  <c r="B139" i="13"/>
  <c r="F138" i="13"/>
  <c r="C138" i="13"/>
  <c r="D41" i="11"/>
  <c r="E41" i="11" s="1"/>
  <c r="A43" i="11"/>
  <c r="B42" i="11"/>
  <c r="C42" i="11"/>
  <c r="F40" i="11"/>
  <c r="G40" i="11" s="1"/>
  <c r="I40" i="11" s="1"/>
  <c r="E133" i="2" l="1"/>
  <c r="H133" i="2" s="1"/>
  <c r="I133" i="2" s="1"/>
  <c r="J133" i="2" s="1"/>
  <c r="E138" i="13"/>
  <c r="H138" i="13" s="1"/>
  <c r="I138" i="13" s="1"/>
  <c r="J132" i="2"/>
  <c r="K137" i="13"/>
  <c r="J39" i="11"/>
  <c r="J40" i="11"/>
  <c r="H41" i="11"/>
  <c r="F41" i="11"/>
  <c r="G41" i="11" s="1"/>
  <c r="I41" i="11" s="1"/>
  <c r="D42" i="11"/>
  <c r="E42" i="11" s="1"/>
  <c r="D139" i="13"/>
  <c r="G139" i="13"/>
  <c r="B140" i="13"/>
  <c r="F139" i="13"/>
  <c r="C139" i="13"/>
  <c r="D129" i="8"/>
  <c r="E129" i="8" s="1"/>
  <c r="A130" i="8"/>
  <c r="A44" i="11"/>
  <c r="B43" i="11"/>
  <c r="C43" i="11"/>
  <c r="D134" i="2"/>
  <c r="B135" i="2"/>
  <c r="G134" i="2"/>
  <c r="F134" i="2"/>
  <c r="C134" i="2"/>
  <c r="E134" i="2" l="1"/>
  <c r="H134" i="2" s="1"/>
  <c r="I134" i="2" s="1"/>
  <c r="K133" i="2"/>
  <c r="J41" i="11"/>
  <c r="E139" i="13"/>
  <c r="H139" i="13" s="1"/>
  <c r="I139" i="13" s="1"/>
  <c r="F42" i="11"/>
  <c r="G42" i="11" s="1"/>
  <c r="H42" i="11"/>
  <c r="J138" i="13"/>
  <c r="K138" i="13"/>
  <c r="A45" i="11"/>
  <c r="B44" i="11"/>
  <c r="C44" i="11"/>
  <c r="D130" i="8"/>
  <c r="E130" i="8" s="1"/>
  <c r="A131" i="8"/>
  <c r="D135" i="2"/>
  <c r="B136" i="2"/>
  <c r="G135" i="2"/>
  <c r="F135" i="2"/>
  <c r="C135" i="2"/>
  <c r="D43" i="11"/>
  <c r="E43" i="11" s="1"/>
  <c r="D140" i="13"/>
  <c r="G140" i="13"/>
  <c r="B141" i="13"/>
  <c r="F140" i="13"/>
  <c r="C140" i="13"/>
  <c r="E140" i="13" l="1"/>
  <c r="H140" i="13" s="1"/>
  <c r="I140" i="13" s="1"/>
  <c r="K140" i="13" s="1"/>
  <c r="K139" i="13"/>
  <c r="J139" i="13"/>
  <c r="H43" i="11"/>
  <c r="F43" i="11"/>
  <c r="G43" i="11" s="1"/>
  <c r="I43" i="11" s="1"/>
  <c r="I42" i="11"/>
  <c r="J42" i="11" s="1"/>
  <c r="D136" i="2"/>
  <c r="B137" i="2"/>
  <c r="G136" i="2"/>
  <c r="F136" i="2"/>
  <c r="C136" i="2"/>
  <c r="D131" i="8"/>
  <c r="E131" i="8" s="1"/>
  <c r="A132" i="8"/>
  <c r="G141" i="13"/>
  <c r="D141" i="13"/>
  <c r="B142" i="13"/>
  <c r="F141" i="13"/>
  <c r="C141" i="13"/>
  <c r="J134" i="2"/>
  <c r="K134" i="2"/>
  <c r="E135" i="2"/>
  <c r="H135" i="2" s="1"/>
  <c r="I135" i="2" s="1"/>
  <c r="D44" i="11"/>
  <c r="A46" i="11"/>
  <c r="B45" i="11"/>
  <c r="C45" i="11"/>
  <c r="E141" i="13" l="1"/>
  <c r="H141" i="13" s="1"/>
  <c r="I141" i="13" s="1"/>
  <c r="J141" i="13" s="1"/>
  <c r="E136" i="2"/>
  <c r="H136" i="2" s="1"/>
  <c r="I136" i="2" s="1"/>
  <c r="J136" i="2" s="1"/>
  <c r="J140" i="13"/>
  <c r="J43" i="11"/>
  <c r="B46" i="11"/>
  <c r="A47" i="11"/>
  <c r="C46" i="11"/>
  <c r="D45" i="11"/>
  <c r="E45" i="11" s="1"/>
  <c r="E44" i="11"/>
  <c r="J135" i="2"/>
  <c r="K135" i="2"/>
  <c r="G142" i="13"/>
  <c r="D142" i="13"/>
  <c r="B143" i="13"/>
  <c r="F142" i="13"/>
  <c r="C142" i="13"/>
  <c r="D137" i="2"/>
  <c r="B138" i="2"/>
  <c r="G137" i="2"/>
  <c r="F137" i="2"/>
  <c r="C137" i="2"/>
  <c r="A133" i="8"/>
  <c r="D132" i="8"/>
  <c r="E132" i="8" s="1"/>
  <c r="E142" i="13" l="1"/>
  <c r="H142" i="13" s="1"/>
  <c r="I142" i="13" s="1"/>
  <c r="J142" i="13" s="1"/>
  <c r="K141" i="13"/>
  <c r="E137" i="2"/>
  <c r="H137" i="2" s="1"/>
  <c r="I137" i="2" s="1"/>
  <c r="K136" i="2"/>
  <c r="F44" i="11"/>
  <c r="G44" i="11" s="1"/>
  <c r="H44" i="11"/>
  <c r="H45" i="11" s="1"/>
  <c r="G143" i="13"/>
  <c r="D143" i="13"/>
  <c r="B144" i="13"/>
  <c r="F143" i="13"/>
  <c r="C143" i="13"/>
  <c r="F45" i="11"/>
  <c r="G45" i="11" s="1"/>
  <c r="I45" i="11" s="1"/>
  <c r="A48" i="11"/>
  <c r="B47" i="11"/>
  <c r="C47" i="11"/>
  <c r="D138" i="2"/>
  <c r="B139" i="2"/>
  <c r="G138" i="2"/>
  <c r="F138" i="2"/>
  <c r="C138" i="2"/>
  <c r="D46" i="11"/>
  <c r="E46" i="11" s="1"/>
  <c r="A134" i="8"/>
  <c r="D133" i="8"/>
  <c r="E133" i="8" s="1"/>
  <c r="E143" i="13" l="1"/>
  <c r="H143" i="13" s="1"/>
  <c r="I143" i="13" s="1"/>
  <c r="J143" i="13" s="1"/>
  <c r="K142" i="13"/>
  <c r="I44" i="11"/>
  <c r="J44" i="11" s="1"/>
  <c r="D139" i="2"/>
  <c r="B140" i="2"/>
  <c r="G139" i="2"/>
  <c r="F139" i="2"/>
  <c r="C139" i="2"/>
  <c r="E139" i="2" s="1"/>
  <c r="G144" i="13"/>
  <c r="D144" i="13"/>
  <c r="B145" i="13"/>
  <c r="F144" i="13"/>
  <c r="C144" i="13"/>
  <c r="D134" i="8"/>
  <c r="E134" i="8" s="1"/>
  <c r="A135" i="8"/>
  <c r="D47" i="11"/>
  <c r="E47" i="11" s="1"/>
  <c r="J137" i="2"/>
  <c r="K137" i="2"/>
  <c r="F46" i="11"/>
  <c r="G46" i="11" s="1"/>
  <c r="I46" i="11" s="1"/>
  <c r="H46" i="11"/>
  <c r="A49" i="11"/>
  <c r="B48" i="11"/>
  <c r="C48" i="11"/>
  <c r="J45" i="11"/>
  <c r="E138" i="2"/>
  <c r="H138" i="2" s="1"/>
  <c r="I138" i="2" s="1"/>
  <c r="H139" i="2" l="1"/>
  <c r="I139" i="2" s="1"/>
  <c r="J139" i="2" s="1"/>
  <c r="E144" i="13"/>
  <c r="H144" i="13" s="1"/>
  <c r="I144" i="13" s="1"/>
  <c r="J46" i="11"/>
  <c r="K143" i="13"/>
  <c r="H47" i="11"/>
  <c r="F47" i="11"/>
  <c r="G47" i="11" s="1"/>
  <c r="J138" i="2"/>
  <c r="K138" i="2"/>
  <c r="A136" i="8"/>
  <c r="D135" i="8"/>
  <c r="E135" i="8" s="1"/>
  <c r="D140" i="2"/>
  <c r="B141" i="2"/>
  <c r="G140" i="2"/>
  <c r="F140" i="2"/>
  <c r="C140" i="2"/>
  <c r="D48" i="11"/>
  <c r="E48" i="11" s="1"/>
  <c r="A50" i="11"/>
  <c r="B49" i="11"/>
  <c r="C49" i="11"/>
  <c r="D145" i="13"/>
  <c r="G145" i="13"/>
  <c r="B146" i="13"/>
  <c r="F145" i="13"/>
  <c r="C145" i="13"/>
  <c r="E140" i="2" l="1"/>
  <c r="H140" i="2" s="1"/>
  <c r="I140" i="2" s="1"/>
  <c r="J140" i="2" s="1"/>
  <c r="K139" i="2"/>
  <c r="H48" i="11"/>
  <c r="F48" i="11"/>
  <c r="G48" i="11" s="1"/>
  <c r="I48" i="11" s="1"/>
  <c r="I47" i="11"/>
  <c r="J47" i="11" s="1"/>
  <c r="D49" i="11"/>
  <c r="E49" i="11" s="1"/>
  <c r="D141" i="2"/>
  <c r="B142" i="2"/>
  <c r="G141" i="2"/>
  <c r="F141" i="2"/>
  <c r="C141" i="2"/>
  <c r="J144" i="13"/>
  <c r="K144" i="13"/>
  <c r="E145" i="13"/>
  <c r="H145" i="13" s="1"/>
  <c r="I145" i="13" s="1"/>
  <c r="A51" i="11"/>
  <c r="B50" i="11"/>
  <c r="C50" i="11"/>
  <c r="D146" i="13"/>
  <c r="G146" i="13"/>
  <c r="B147" i="13"/>
  <c r="F146" i="13"/>
  <c r="C146" i="13"/>
  <c r="D136" i="8"/>
  <c r="E136" i="8" s="1"/>
  <c r="A137" i="8"/>
  <c r="J48" i="11" l="1"/>
  <c r="E146" i="13"/>
  <c r="H146" i="13" s="1"/>
  <c r="I146" i="13" s="1"/>
  <c r="E141" i="2"/>
  <c r="H141" i="2" s="1"/>
  <c r="I141" i="2" s="1"/>
  <c r="K140" i="2"/>
  <c r="J145" i="13"/>
  <c r="K145" i="13"/>
  <c r="H49" i="11"/>
  <c r="F49" i="11"/>
  <c r="G49" i="11" s="1"/>
  <c r="I49" i="11" s="1"/>
  <c r="D137" i="8"/>
  <c r="E137" i="8" s="1"/>
  <c r="A138" i="8"/>
  <c r="A52" i="11"/>
  <c r="B51" i="11"/>
  <c r="C51" i="11"/>
  <c r="D142" i="2"/>
  <c r="B143" i="2"/>
  <c r="G142" i="2"/>
  <c r="F142" i="2"/>
  <c r="C142" i="2"/>
  <c r="E142" i="2" s="1"/>
  <c r="H142" i="2" s="1"/>
  <c r="D50" i="11"/>
  <c r="D147" i="13"/>
  <c r="G147" i="13"/>
  <c r="B148" i="13"/>
  <c r="F147" i="13"/>
  <c r="C147" i="13"/>
  <c r="J49" i="11" l="1"/>
  <c r="E147" i="13"/>
  <c r="H147" i="13" s="1"/>
  <c r="I147" i="13" s="1"/>
  <c r="K141" i="2"/>
  <c r="J141" i="2"/>
  <c r="I142" i="2"/>
  <c r="J142" i="2" s="1"/>
  <c r="D148" i="13"/>
  <c r="G148" i="13"/>
  <c r="B149" i="13"/>
  <c r="F148" i="13"/>
  <c r="C148" i="13"/>
  <c r="D143" i="2"/>
  <c r="B144" i="2"/>
  <c r="G143" i="2"/>
  <c r="F143" i="2"/>
  <c r="C143" i="2"/>
  <c r="E50" i="11"/>
  <c r="D51" i="11"/>
  <c r="E51" i="11" s="1"/>
  <c r="J146" i="13"/>
  <c r="K146" i="13"/>
  <c r="A53" i="11"/>
  <c r="B52" i="11"/>
  <c r="C52" i="11"/>
  <c r="D138" i="8"/>
  <c r="E138" i="8" s="1"/>
  <c r="A139" i="8"/>
  <c r="E143" i="2" l="1"/>
  <c r="H143" i="2" s="1"/>
  <c r="I143" i="2" s="1"/>
  <c r="E148" i="13"/>
  <c r="H148" i="13" s="1"/>
  <c r="I148" i="13" s="1"/>
  <c r="J148" i="13" s="1"/>
  <c r="J147" i="13"/>
  <c r="K147" i="13"/>
  <c r="K142" i="2"/>
  <c r="F51" i="11"/>
  <c r="G51" i="11" s="1"/>
  <c r="D139" i="8"/>
  <c r="E139" i="8" s="1"/>
  <c r="A140" i="8"/>
  <c r="A54" i="11"/>
  <c r="B53" i="11"/>
  <c r="C53" i="11"/>
  <c r="D52" i="11"/>
  <c r="E52" i="11" s="1"/>
  <c r="F50" i="11"/>
  <c r="G50" i="11" s="1"/>
  <c r="H50" i="11"/>
  <c r="H51" i="11" s="1"/>
  <c r="G149" i="13"/>
  <c r="D149" i="13"/>
  <c r="B150" i="13"/>
  <c r="F149" i="13"/>
  <c r="C149" i="13"/>
  <c r="E149" i="13" s="1"/>
  <c r="D144" i="2"/>
  <c r="B145" i="2"/>
  <c r="G144" i="2"/>
  <c r="F144" i="2"/>
  <c r="C144" i="2"/>
  <c r="H149" i="13" l="1"/>
  <c r="I149" i="13" s="1"/>
  <c r="J149" i="13" s="1"/>
  <c r="K148" i="13"/>
  <c r="I50" i="11"/>
  <c r="J50" i="11" s="1"/>
  <c r="F52" i="11"/>
  <c r="G52" i="11" s="1"/>
  <c r="I52" i="11" s="1"/>
  <c r="H52" i="11"/>
  <c r="I51" i="11"/>
  <c r="J51" i="11" s="1"/>
  <c r="E144" i="2"/>
  <c r="H144" i="2" s="1"/>
  <c r="I144" i="2" s="1"/>
  <c r="A141" i="8"/>
  <c r="D140" i="8"/>
  <c r="E140" i="8" s="1"/>
  <c r="D145" i="2"/>
  <c r="B146" i="2"/>
  <c r="G145" i="2"/>
  <c r="F145" i="2"/>
  <c r="C145" i="2"/>
  <c r="G150" i="13"/>
  <c r="D150" i="13"/>
  <c r="B151" i="13"/>
  <c r="F150" i="13"/>
  <c r="C150" i="13"/>
  <c r="D53" i="11"/>
  <c r="J143" i="2"/>
  <c r="K143" i="2"/>
  <c r="A55" i="11"/>
  <c r="B54" i="11"/>
  <c r="C54" i="11"/>
  <c r="K149" i="13" l="1"/>
  <c r="E150" i="13"/>
  <c r="H150" i="13" s="1"/>
  <c r="I150" i="13" s="1"/>
  <c r="J52" i="11"/>
  <c r="J144" i="2"/>
  <c r="K144" i="2"/>
  <c r="D146" i="2"/>
  <c r="B147" i="2"/>
  <c r="G146" i="2"/>
  <c r="F146" i="2"/>
  <c r="C146" i="2"/>
  <c r="E146" i="2" s="1"/>
  <c r="G151" i="13"/>
  <c r="D151" i="13"/>
  <c r="B152" i="13"/>
  <c r="F151" i="13"/>
  <c r="C151" i="13"/>
  <c r="D54" i="11"/>
  <c r="E54" i="11" s="1"/>
  <c r="A56" i="11"/>
  <c r="B55" i="11"/>
  <c r="C55" i="11"/>
  <c r="E145" i="2"/>
  <c r="H145" i="2" s="1"/>
  <c r="I145" i="2" s="1"/>
  <c r="A142" i="8"/>
  <c r="D141" i="8"/>
  <c r="E141" i="8" s="1"/>
  <c r="E53" i="11"/>
  <c r="H146" i="2" l="1"/>
  <c r="I146" i="2" s="1"/>
  <c r="J146" i="2" s="1"/>
  <c r="E151" i="13"/>
  <c r="H151" i="13" s="1"/>
  <c r="I151" i="13" s="1"/>
  <c r="F54" i="11"/>
  <c r="G54" i="11" s="1"/>
  <c r="I54" i="11" s="1"/>
  <c r="J145" i="2"/>
  <c r="K145" i="2"/>
  <c r="D147" i="2"/>
  <c r="B148" i="2"/>
  <c r="G147" i="2"/>
  <c r="F147" i="2"/>
  <c r="C147" i="2"/>
  <c r="E147" i="2" s="1"/>
  <c r="J150" i="13"/>
  <c r="K150" i="13"/>
  <c r="G152" i="13"/>
  <c r="D152" i="13"/>
  <c r="B153" i="13"/>
  <c r="F152" i="13"/>
  <c r="C152" i="13"/>
  <c r="D55" i="11"/>
  <c r="E55" i="11" s="1"/>
  <c r="A143" i="8"/>
  <c r="D142" i="8"/>
  <c r="E142" i="8" s="1"/>
  <c r="F53" i="11"/>
  <c r="G53" i="11" s="1"/>
  <c r="H53" i="11"/>
  <c r="H54" i="11" s="1"/>
  <c r="A57" i="11"/>
  <c r="B56" i="11"/>
  <c r="C56" i="11"/>
  <c r="J151" i="13" l="1"/>
  <c r="K151" i="13"/>
  <c r="H147" i="2"/>
  <c r="I147" i="2" s="1"/>
  <c r="K147" i="2" s="1"/>
  <c r="K146" i="2"/>
  <c r="E152" i="13"/>
  <c r="H152" i="13" s="1"/>
  <c r="I152" i="13" s="1"/>
  <c r="J54" i="11"/>
  <c r="I53" i="11"/>
  <c r="J53" i="11" s="1"/>
  <c r="H55" i="11"/>
  <c r="F55" i="11"/>
  <c r="G55" i="11" s="1"/>
  <c r="D143" i="8"/>
  <c r="E143" i="8" s="1"/>
  <c r="A144" i="8"/>
  <c r="A58" i="11"/>
  <c r="B57" i="11"/>
  <c r="C57" i="11"/>
  <c r="D56" i="11"/>
  <c r="E56" i="11" s="1"/>
  <c r="D153" i="13"/>
  <c r="G153" i="13"/>
  <c r="B154" i="13"/>
  <c r="F153" i="13"/>
  <c r="C153" i="13"/>
  <c r="D148" i="2"/>
  <c r="B149" i="2"/>
  <c r="G148" i="2"/>
  <c r="F148" i="2"/>
  <c r="C148" i="2"/>
  <c r="E153" i="13" l="1"/>
  <c r="H153" i="13" s="1"/>
  <c r="I153" i="13" s="1"/>
  <c r="I55" i="11"/>
  <c r="J55" i="11" s="1"/>
  <c r="J147" i="2"/>
  <c r="D149" i="2"/>
  <c r="B150" i="2"/>
  <c r="G149" i="2"/>
  <c r="F149" i="2"/>
  <c r="C149" i="2"/>
  <c r="A145" i="8"/>
  <c r="D144" i="8"/>
  <c r="E144" i="8" s="1"/>
  <c r="H56" i="11"/>
  <c r="F56" i="11"/>
  <c r="G56" i="11" s="1"/>
  <c r="I56" i="11" s="1"/>
  <c r="J152" i="13"/>
  <c r="K152" i="13"/>
  <c r="D154" i="13"/>
  <c r="G154" i="13"/>
  <c r="B155" i="13"/>
  <c r="F154" i="13"/>
  <c r="C154" i="13"/>
  <c r="D57" i="11"/>
  <c r="E57" i="11" s="1"/>
  <c r="E148" i="2"/>
  <c r="H148" i="2" s="1"/>
  <c r="I148" i="2" s="1"/>
  <c r="A59" i="11"/>
  <c r="B58" i="11"/>
  <c r="C58" i="11"/>
  <c r="E149" i="2" l="1"/>
  <c r="H149" i="2" s="1"/>
  <c r="I149" i="2" s="1"/>
  <c r="J149" i="2" s="1"/>
  <c r="E154" i="13"/>
  <c r="H154" i="13" s="1"/>
  <c r="I154" i="13" s="1"/>
  <c r="J56" i="11"/>
  <c r="J148" i="2"/>
  <c r="K148" i="2"/>
  <c r="H57" i="11"/>
  <c r="F57" i="11"/>
  <c r="G57" i="11" s="1"/>
  <c r="I57" i="11" s="1"/>
  <c r="J153" i="13"/>
  <c r="K153" i="13"/>
  <c r="A146" i="8"/>
  <c r="D145" i="8"/>
  <c r="E145" i="8" s="1"/>
  <c r="A60" i="11"/>
  <c r="B59" i="11"/>
  <c r="C59" i="11"/>
  <c r="D155" i="13"/>
  <c r="G155" i="13"/>
  <c r="B156" i="13"/>
  <c r="F155" i="13"/>
  <c r="C155" i="13"/>
  <c r="D150" i="2"/>
  <c r="B151" i="2"/>
  <c r="G150" i="2"/>
  <c r="F150" i="2"/>
  <c r="C150" i="2"/>
  <c r="D58" i="11"/>
  <c r="E58" i="11" s="1"/>
  <c r="E150" i="2" l="1"/>
  <c r="H150" i="2" s="1"/>
  <c r="I150" i="2" s="1"/>
  <c r="K150" i="2" s="1"/>
  <c r="K149" i="2"/>
  <c r="K154" i="13"/>
  <c r="J154" i="13"/>
  <c r="J57" i="11"/>
  <c r="F58" i="11"/>
  <c r="G58" i="11" s="1"/>
  <c r="I58" i="11" s="1"/>
  <c r="H58" i="11"/>
  <c r="E155" i="13"/>
  <c r="H155" i="13" s="1"/>
  <c r="I155" i="13" s="1"/>
  <c r="A61" i="11"/>
  <c r="B60" i="11"/>
  <c r="C60" i="11"/>
  <c r="D156" i="13"/>
  <c r="G156" i="13"/>
  <c r="B157" i="13"/>
  <c r="F156" i="13"/>
  <c r="C156" i="13"/>
  <c r="E156" i="13" s="1"/>
  <c r="D146" i="8"/>
  <c r="E146" i="8" s="1"/>
  <c r="A147" i="8"/>
  <c r="D151" i="2"/>
  <c r="B152" i="2"/>
  <c r="G151" i="2"/>
  <c r="F151" i="2"/>
  <c r="C151" i="2"/>
  <c r="E151" i="2" s="1"/>
  <c r="H151" i="2" s="1"/>
  <c r="D59" i="11"/>
  <c r="E59" i="11" s="1"/>
  <c r="J58" i="11" l="1"/>
  <c r="J150" i="2"/>
  <c r="I151" i="2"/>
  <c r="K151" i="2" s="1"/>
  <c r="H59" i="11"/>
  <c r="F59" i="11"/>
  <c r="G59" i="11" s="1"/>
  <c r="J155" i="13"/>
  <c r="K155" i="13"/>
  <c r="H156" i="13"/>
  <c r="I156" i="13" s="1"/>
  <c r="A62" i="11"/>
  <c r="B61" i="11"/>
  <c r="C61" i="11"/>
  <c r="G157" i="13"/>
  <c r="D157" i="13"/>
  <c r="B158" i="13"/>
  <c r="F157" i="13"/>
  <c r="C157" i="13"/>
  <c r="D147" i="8"/>
  <c r="E147" i="8" s="1"/>
  <c r="A148" i="8"/>
  <c r="D152" i="2"/>
  <c r="B153" i="2"/>
  <c r="G152" i="2"/>
  <c r="F152" i="2"/>
  <c r="C152" i="2"/>
  <c r="D60" i="11"/>
  <c r="E60" i="11" s="1"/>
  <c r="E152" i="2" l="1"/>
  <c r="H152" i="2" s="1"/>
  <c r="I152" i="2" s="1"/>
  <c r="J152" i="2" s="1"/>
  <c r="J151" i="2"/>
  <c r="F60" i="11"/>
  <c r="G60" i="11" s="1"/>
  <c r="H60" i="11"/>
  <c r="J156" i="13"/>
  <c r="K156" i="13"/>
  <c r="I59" i="11"/>
  <c r="J59" i="11" s="1"/>
  <c r="G158" i="13"/>
  <c r="D158" i="13"/>
  <c r="B159" i="13"/>
  <c r="F158" i="13"/>
  <c r="C158" i="13"/>
  <c r="A149" i="8"/>
  <c r="D148" i="8"/>
  <c r="E148" i="8" s="1"/>
  <c r="D61" i="11"/>
  <c r="E61" i="11" s="1"/>
  <c r="D153" i="2"/>
  <c r="B154" i="2"/>
  <c r="G153" i="2"/>
  <c r="F153" i="2"/>
  <c r="C153" i="2"/>
  <c r="E157" i="13"/>
  <c r="H157" i="13" s="1"/>
  <c r="I157" i="13" s="1"/>
  <c r="A63" i="11"/>
  <c r="B62" i="11"/>
  <c r="C62" i="11"/>
  <c r="K152" i="2" l="1"/>
  <c r="E153" i="2"/>
  <c r="H153" i="2" s="1"/>
  <c r="I153" i="2" s="1"/>
  <c r="J153" i="2" s="1"/>
  <c r="E158" i="13"/>
  <c r="H158" i="13" s="1"/>
  <c r="I158" i="13" s="1"/>
  <c r="J157" i="13"/>
  <c r="K157" i="13"/>
  <c r="F61" i="11"/>
  <c r="G61" i="11" s="1"/>
  <c r="I61" i="11" s="1"/>
  <c r="H61" i="11"/>
  <c r="I60" i="11"/>
  <c r="J60" i="11" s="1"/>
  <c r="G159" i="13"/>
  <c r="D159" i="13"/>
  <c r="B160" i="13"/>
  <c r="F159" i="13"/>
  <c r="C159" i="13"/>
  <c r="D62" i="11"/>
  <c r="E62" i="11" s="1"/>
  <c r="D154" i="2"/>
  <c r="B155" i="2"/>
  <c r="G154" i="2"/>
  <c r="F154" i="2"/>
  <c r="C154" i="2"/>
  <c r="A64" i="11"/>
  <c r="B63" i="11"/>
  <c r="C63" i="11"/>
  <c r="A150" i="8"/>
  <c r="D150" i="8" s="1"/>
  <c r="E150" i="8" s="1"/>
  <c r="D149" i="8"/>
  <c r="E149" i="8" s="1"/>
  <c r="E154" i="2" l="1"/>
  <c r="H154" i="2" s="1"/>
  <c r="I154" i="2" s="1"/>
  <c r="K153" i="2"/>
  <c r="E159" i="13"/>
  <c r="H159" i="13" s="1"/>
  <c r="I159" i="13" s="1"/>
  <c r="J159" i="13" s="1"/>
  <c r="J61" i="11"/>
  <c r="F62" i="11"/>
  <c r="G62" i="11" s="1"/>
  <c r="I62" i="11" s="1"/>
  <c r="H62" i="11"/>
  <c r="J158" i="13"/>
  <c r="K158" i="13"/>
  <c r="G160" i="13"/>
  <c r="D160" i="13"/>
  <c r="B161" i="13"/>
  <c r="F160" i="13"/>
  <c r="C160" i="13"/>
  <c r="D155" i="2"/>
  <c r="B156" i="2"/>
  <c r="G155" i="2"/>
  <c r="F155" i="2"/>
  <c r="C155" i="2"/>
  <c r="D63" i="11"/>
  <c r="E63" i="11" s="1"/>
  <c r="A65" i="11"/>
  <c r="B64" i="11"/>
  <c r="C64" i="11"/>
  <c r="E160" i="13" l="1"/>
  <c r="H160" i="13" s="1"/>
  <c r="I160" i="13" s="1"/>
  <c r="J160" i="13" s="1"/>
  <c r="K159" i="13"/>
  <c r="J62" i="11"/>
  <c r="E155" i="2"/>
  <c r="H155" i="2" s="1"/>
  <c r="I155" i="2" s="1"/>
  <c r="J154" i="2"/>
  <c r="K154" i="2"/>
  <c r="H63" i="11"/>
  <c r="F63" i="11"/>
  <c r="G63" i="11" s="1"/>
  <c r="I63" i="11" s="1"/>
  <c r="D64" i="11"/>
  <c r="A66" i="11"/>
  <c r="B65" i="11"/>
  <c r="C65" i="11"/>
  <c r="D156" i="2"/>
  <c r="B157" i="2"/>
  <c r="G156" i="2"/>
  <c r="F156" i="2"/>
  <c r="C156" i="2"/>
  <c r="D161" i="13"/>
  <c r="G161" i="13"/>
  <c r="B162" i="13"/>
  <c r="F161" i="13"/>
  <c r="C161" i="13"/>
  <c r="E156" i="2" l="1"/>
  <c r="H156" i="2" s="1"/>
  <c r="I156" i="2" s="1"/>
  <c r="J156" i="2" s="1"/>
  <c r="K160" i="13"/>
  <c r="E161" i="13"/>
  <c r="H161" i="13" s="1"/>
  <c r="I161" i="13" s="1"/>
  <c r="J63" i="11"/>
  <c r="D157" i="2"/>
  <c r="B158" i="2"/>
  <c r="G157" i="2"/>
  <c r="F157" i="2"/>
  <c r="C157" i="2"/>
  <c r="E157" i="2" s="1"/>
  <c r="H157" i="2" s="1"/>
  <c r="D65" i="11"/>
  <c r="E65" i="11" s="1"/>
  <c r="D162" i="13"/>
  <c r="G162" i="13"/>
  <c r="B163" i="13"/>
  <c r="F162" i="13"/>
  <c r="C162" i="13"/>
  <c r="J155" i="2"/>
  <c r="K155" i="2"/>
  <c r="A67" i="11"/>
  <c r="B66" i="11"/>
  <c r="C66" i="11"/>
  <c r="E64" i="11"/>
  <c r="E162" i="13" l="1"/>
  <c r="H162" i="13" s="1"/>
  <c r="I162" i="13" s="1"/>
  <c r="K161" i="13"/>
  <c r="J161" i="13"/>
  <c r="K156" i="2"/>
  <c r="F65" i="11"/>
  <c r="G65" i="11" s="1"/>
  <c r="H64" i="11"/>
  <c r="H65" i="11" s="1"/>
  <c r="F64" i="11"/>
  <c r="G64" i="11" s="1"/>
  <c r="I157" i="2"/>
  <c r="D158" i="2"/>
  <c r="B159" i="2"/>
  <c r="G158" i="2"/>
  <c r="F158" i="2"/>
  <c r="C158" i="2"/>
  <c r="D163" i="13"/>
  <c r="G163" i="13"/>
  <c r="B164" i="13"/>
  <c r="F163" i="13"/>
  <c r="C163" i="13"/>
  <c r="D66" i="11"/>
  <c r="E66" i="11" s="1"/>
  <c r="A68" i="11"/>
  <c r="B67" i="11"/>
  <c r="C67" i="11"/>
  <c r="E163" i="13" l="1"/>
  <c r="H163" i="13" s="1"/>
  <c r="I163" i="13" s="1"/>
  <c r="E158" i="2"/>
  <c r="H158" i="2" s="1"/>
  <c r="I158" i="2" s="1"/>
  <c r="K158" i="2" s="1"/>
  <c r="I64" i="11"/>
  <c r="J64" i="11" s="1"/>
  <c r="F66" i="11"/>
  <c r="G66" i="11" s="1"/>
  <c r="H66" i="11"/>
  <c r="I65" i="11"/>
  <c r="J65" i="11" s="1"/>
  <c r="A69" i="11"/>
  <c r="B68" i="11"/>
  <c r="C68" i="11"/>
  <c r="D159" i="2"/>
  <c r="B160" i="2"/>
  <c r="G159" i="2"/>
  <c r="F159" i="2"/>
  <c r="C159" i="2"/>
  <c r="D164" i="13"/>
  <c r="G164" i="13"/>
  <c r="B165" i="13"/>
  <c r="F164" i="13"/>
  <c r="C164" i="13"/>
  <c r="J157" i="2"/>
  <c r="K157" i="2"/>
  <c r="J162" i="13"/>
  <c r="K162" i="13"/>
  <c r="D67" i="11"/>
  <c r="E67" i="11" s="1"/>
  <c r="E159" i="2" l="1"/>
  <c r="H159" i="2" s="1"/>
  <c r="I159" i="2" s="1"/>
  <c r="K159" i="2" s="1"/>
  <c r="E164" i="13"/>
  <c r="H164" i="13" s="1"/>
  <c r="I164" i="13" s="1"/>
  <c r="J158" i="2"/>
  <c r="I66" i="11"/>
  <c r="J66" i="11" s="1"/>
  <c r="H67" i="11"/>
  <c r="F67" i="11"/>
  <c r="G67" i="11" s="1"/>
  <c r="I67" i="11" s="1"/>
  <c r="G165" i="13"/>
  <c r="D165" i="13"/>
  <c r="B166" i="13"/>
  <c r="F165" i="13"/>
  <c r="C165" i="13"/>
  <c r="J163" i="13"/>
  <c r="K163" i="13"/>
  <c r="D160" i="2"/>
  <c r="B161" i="2"/>
  <c r="G160" i="2"/>
  <c r="F160" i="2"/>
  <c r="C160" i="2"/>
  <c r="D68" i="11"/>
  <c r="E68" i="11" s="1"/>
  <c r="A70" i="11"/>
  <c r="B69" i="11"/>
  <c r="C69" i="11"/>
  <c r="E160" i="2" l="1"/>
  <c r="H160" i="2" s="1"/>
  <c r="I160" i="2" s="1"/>
  <c r="J160" i="2" s="1"/>
  <c r="J159" i="2"/>
  <c r="F68" i="11"/>
  <c r="G68" i="11" s="1"/>
  <c r="I68" i="11" s="1"/>
  <c r="H68" i="11"/>
  <c r="J164" i="13"/>
  <c r="K164" i="13"/>
  <c r="D69" i="11"/>
  <c r="E69" i="11" s="1"/>
  <c r="D161" i="2"/>
  <c r="B162" i="2"/>
  <c r="G161" i="2"/>
  <c r="F161" i="2"/>
  <c r="C161" i="2"/>
  <c r="E165" i="13"/>
  <c r="H165" i="13" s="1"/>
  <c r="I165" i="13" s="1"/>
  <c r="J67" i="11"/>
  <c r="B70" i="11"/>
  <c r="A71" i="11"/>
  <c r="C70" i="11"/>
  <c r="G166" i="13"/>
  <c r="D166" i="13"/>
  <c r="B167" i="13"/>
  <c r="F166" i="13"/>
  <c r="C166" i="13"/>
  <c r="J68" i="11" l="1"/>
  <c r="E161" i="2"/>
  <c r="H161" i="2" s="1"/>
  <c r="I161" i="2" s="1"/>
  <c r="J161" i="2" s="1"/>
  <c r="K160" i="2"/>
  <c r="J165" i="13"/>
  <c r="K165" i="13"/>
  <c r="E166" i="13"/>
  <c r="H166" i="13" s="1"/>
  <c r="I166" i="13" s="1"/>
  <c r="D70" i="11"/>
  <c r="E70" i="11" s="1"/>
  <c r="F69" i="11"/>
  <c r="G69" i="11" s="1"/>
  <c r="H69" i="11"/>
  <c r="D162" i="2"/>
  <c r="B163" i="2"/>
  <c r="G162" i="2"/>
  <c r="F162" i="2"/>
  <c r="C162" i="2"/>
  <c r="A72" i="11"/>
  <c r="B71" i="11"/>
  <c r="C71" i="11"/>
  <c r="G167" i="13"/>
  <c r="D167" i="13"/>
  <c r="B168" i="13"/>
  <c r="F167" i="13"/>
  <c r="C167" i="13"/>
  <c r="I69" i="11" l="1"/>
  <c r="J69" i="11" s="1"/>
  <c r="K161" i="2"/>
  <c r="J166" i="13"/>
  <c r="K166" i="13"/>
  <c r="F70" i="11"/>
  <c r="G70" i="11" s="1"/>
  <c r="I70" i="11" s="1"/>
  <c r="H70" i="11"/>
  <c r="D163" i="2"/>
  <c r="B164" i="2"/>
  <c r="G163" i="2"/>
  <c r="F163" i="2"/>
  <c r="C163" i="2"/>
  <c r="D71" i="11"/>
  <c r="E71" i="11" s="1"/>
  <c r="A73" i="11"/>
  <c r="B72" i="11"/>
  <c r="C72" i="11"/>
  <c r="E167" i="13"/>
  <c r="H167" i="13" s="1"/>
  <c r="I167" i="13" s="1"/>
  <c r="E162" i="2"/>
  <c r="H162" i="2" s="1"/>
  <c r="I162" i="2" s="1"/>
  <c r="G168" i="13"/>
  <c r="D168" i="13"/>
  <c r="B169" i="13"/>
  <c r="F168" i="13"/>
  <c r="C168" i="13"/>
  <c r="E163" i="2" l="1"/>
  <c r="H163" i="2" s="1"/>
  <c r="I163" i="2" s="1"/>
  <c r="K163" i="2" s="1"/>
  <c r="E168" i="13"/>
  <c r="H168" i="13" s="1"/>
  <c r="I168" i="13" s="1"/>
  <c r="J70" i="11"/>
  <c r="J167" i="13"/>
  <c r="K167" i="13"/>
  <c r="H71" i="11"/>
  <c r="F71" i="11"/>
  <c r="G71" i="11" s="1"/>
  <c r="I71" i="11" s="1"/>
  <c r="J162" i="2"/>
  <c r="K162" i="2"/>
  <c r="D72" i="11"/>
  <c r="E72" i="11" s="1"/>
  <c r="D164" i="2"/>
  <c r="B165" i="2"/>
  <c r="G164" i="2"/>
  <c r="F164" i="2"/>
  <c r="C164" i="2"/>
  <c r="E164" i="2" s="1"/>
  <c r="H164" i="2" s="1"/>
  <c r="D169" i="13"/>
  <c r="G169" i="13"/>
  <c r="B170" i="13"/>
  <c r="F169" i="13"/>
  <c r="C169" i="13"/>
  <c r="A74" i="11"/>
  <c r="B73" i="11"/>
  <c r="C73" i="11"/>
  <c r="J163" i="2" l="1"/>
  <c r="J168" i="13"/>
  <c r="K168" i="13"/>
  <c r="I164" i="2"/>
  <c r="J164" i="2" s="1"/>
  <c r="E169" i="13"/>
  <c r="H169" i="13" s="1"/>
  <c r="I169" i="13" s="1"/>
  <c r="H72" i="11"/>
  <c r="F72" i="11"/>
  <c r="G72" i="11" s="1"/>
  <c r="I72" i="11" s="1"/>
  <c r="J72" i="11" s="1"/>
  <c r="D170" i="13"/>
  <c r="G170" i="13"/>
  <c r="B171" i="13"/>
  <c r="F170" i="13"/>
  <c r="C170" i="13"/>
  <c r="J71" i="11"/>
  <c r="D165" i="2"/>
  <c r="B166" i="2"/>
  <c r="G165" i="2"/>
  <c r="F165" i="2"/>
  <c r="C165" i="2"/>
  <c r="D73" i="11"/>
  <c r="E73" i="11" s="1"/>
  <c r="A75" i="11"/>
  <c r="B74" i="11"/>
  <c r="C74" i="11"/>
  <c r="E165" i="2" l="1"/>
  <c r="H165" i="2" s="1"/>
  <c r="I165" i="2" s="1"/>
  <c r="J165" i="2" s="1"/>
  <c r="K164" i="2"/>
  <c r="J169" i="13"/>
  <c r="K169" i="13"/>
  <c r="H73" i="11"/>
  <c r="F73" i="11"/>
  <c r="G73" i="11" s="1"/>
  <c r="I73" i="11" s="1"/>
  <c r="A76" i="11"/>
  <c r="B75" i="11"/>
  <c r="C75" i="11"/>
  <c r="D171" i="13"/>
  <c r="G171" i="13"/>
  <c r="B172" i="13"/>
  <c r="F171" i="13"/>
  <c r="C171" i="13"/>
  <c r="E170" i="13"/>
  <c r="H170" i="13" s="1"/>
  <c r="I170" i="13" s="1"/>
  <c r="D74" i="11"/>
  <c r="E74" i="11" s="1"/>
  <c r="D166" i="2"/>
  <c r="B167" i="2"/>
  <c r="G166" i="2"/>
  <c r="F166" i="2"/>
  <c r="C166" i="2"/>
  <c r="E171" i="13" l="1"/>
  <c r="H171" i="13" s="1"/>
  <c r="I171" i="13" s="1"/>
  <c r="J171" i="13" s="1"/>
  <c r="E166" i="2"/>
  <c r="H166" i="2" s="1"/>
  <c r="I166" i="2" s="1"/>
  <c r="K165" i="2"/>
  <c r="J73" i="11"/>
  <c r="J170" i="13"/>
  <c r="K170" i="13"/>
  <c r="F74" i="11"/>
  <c r="G74" i="11" s="1"/>
  <c r="H74" i="11"/>
  <c r="D167" i="2"/>
  <c r="B168" i="2"/>
  <c r="G167" i="2"/>
  <c r="F167" i="2"/>
  <c r="C167" i="2"/>
  <c r="D172" i="13"/>
  <c r="G172" i="13"/>
  <c r="B173" i="13"/>
  <c r="F172" i="13"/>
  <c r="C172" i="13"/>
  <c r="D75" i="11"/>
  <c r="E75" i="11" s="1"/>
  <c r="A77" i="11"/>
  <c r="B76" i="11"/>
  <c r="C76" i="11"/>
  <c r="E167" i="2" l="1"/>
  <c r="H167" i="2" s="1"/>
  <c r="I167" i="2" s="1"/>
  <c r="J167" i="2" s="1"/>
  <c r="E172" i="13"/>
  <c r="H172" i="13" s="1"/>
  <c r="I172" i="13" s="1"/>
  <c r="K171" i="13"/>
  <c r="K166" i="2"/>
  <c r="J166" i="2"/>
  <c r="H75" i="11"/>
  <c r="F75" i="11"/>
  <c r="G75" i="11" s="1"/>
  <c r="I75" i="11" s="1"/>
  <c r="I74" i="11"/>
  <c r="J74" i="11" s="1"/>
  <c r="D76" i="11"/>
  <c r="E76" i="11" s="1"/>
  <c r="A78" i="11"/>
  <c r="B77" i="11"/>
  <c r="C77" i="11"/>
  <c r="G173" i="13"/>
  <c r="D173" i="13"/>
  <c r="B174" i="13"/>
  <c r="F173" i="13"/>
  <c r="C173" i="13"/>
  <c r="D168" i="2"/>
  <c r="B169" i="2"/>
  <c r="G168" i="2"/>
  <c r="F168" i="2"/>
  <c r="C168" i="2"/>
  <c r="J75" i="11" l="1"/>
  <c r="E168" i="2"/>
  <c r="H168" i="2" s="1"/>
  <c r="I168" i="2" s="1"/>
  <c r="K167" i="2"/>
  <c r="E173" i="13"/>
  <c r="H173" i="13" s="1"/>
  <c r="I173" i="13" s="1"/>
  <c r="J172" i="13"/>
  <c r="K172" i="13"/>
  <c r="D77" i="11"/>
  <c r="E77" i="11" s="1"/>
  <c r="D169" i="2"/>
  <c r="B170" i="2"/>
  <c r="G169" i="2"/>
  <c r="F169" i="2"/>
  <c r="C169" i="2"/>
  <c r="F76" i="11"/>
  <c r="G76" i="11" s="1"/>
  <c r="H76" i="11"/>
  <c r="B78" i="11"/>
  <c r="A79" i="11"/>
  <c r="C78" i="11"/>
  <c r="G174" i="13"/>
  <c r="D174" i="13"/>
  <c r="B175" i="13"/>
  <c r="F174" i="13"/>
  <c r="C174" i="13"/>
  <c r="E169" i="2" l="1"/>
  <c r="H169" i="2" s="1"/>
  <c r="I169" i="2" s="1"/>
  <c r="J169" i="2" s="1"/>
  <c r="E174" i="13"/>
  <c r="H174" i="13" s="1"/>
  <c r="I174" i="13" s="1"/>
  <c r="J174" i="13" s="1"/>
  <c r="J168" i="2"/>
  <c r="K168" i="2"/>
  <c r="K173" i="13"/>
  <c r="J173" i="13"/>
  <c r="I76" i="11"/>
  <c r="J76" i="11" s="1"/>
  <c r="F77" i="11"/>
  <c r="G77" i="11" s="1"/>
  <c r="H77" i="11"/>
  <c r="D78" i="11"/>
  <c r="D170" i="2"/>
  <c r="B171" i="2"/>
  <c r="G170" i="2"/>
  <c r="F170" i="2"/>
  <c r="C170" i="2"/>
  <c r="G175" i="13"/>
  <c r="D175" i="13"/>
  <c r="B176" i="13"/>
  <c r="F175" i="13"/>
  <c r="C175" i="13"/>
  <c r="A80" i="11"/>
  <c r="B79" i="11"/>
  <c r="C79" i="11"/>
  <c r="E170" i="2" l="1"/>
  <c r="H170" i="2" s="1"/>
  <c r="I170" i="2" s="1"/>
  <c r="J170" i="2" s="1"/>
  <c r="K174" i="13"/>
  <c r="K169" i="2"/>
  <c r="I77" i="11"/>
  <c r="J77" i="11" s="1"/>
  <c r="A81" i="11"/>
  <c r="B80" i="11"/>
  <c r="C80" i="11"/>
  <c r="E175" i="13"/>
  <c r="H175" i="13" s="1"/>
  <c r="I175" i="13" s="1"/>
  <c r="D171" i="2"/>
  <c r="B172" i="2"/>
  <c r="G171" i="2"/>
  <c r="F171" i="2"/>
  <c r="C171" i="2"/>
  <c r="E78" i="11"/>
  <c r="D79" i="11"/>
  <c r="E79" i="11" s="1"/>
  <c r="G176" i="13"/>
  <c r="D176" i="13"/>
  <c r="B177" i="13"/>
  <c r="F176" i="13"/>
  <c r="C176" i="13"/>
  <c r="E171" i="2" l="1"/>
  <c r="H171" i="2" s="1"/>
  <c r="I171" i="2" s="1"/>
  <c r="J171" i="2" s="1"/>
  <c r="K170" i="2"/>
  <c r="E176" i="13"/>
  <c r="H176" i="13" s="1"/>
  <c r="I176" i="13" s="1"/>
  <c r="J175" i="13"/>
  <c r="K175" i="13"/>
  <c r="F79" i="11"/>
  <c r="G79" i="11" s="1"/>
  <c r="I79" i="11" s="1"/>
  <c r="F78" i="11"/>
  <c r="G78" i="11" s="1"/>
  <c r="H78" i="11"/>
  <c r="H79" i="11" s="1"/>
  <c r="D172" i="2"/>
  <c r="B173" i="2"/>
  <c r="G172" i="2"/>
  <c r="F172" i="2"/>
  <c r="C172" i="2"/>
  <c r="D80" i="11"/>
  <c r="E80" i="11" s="1"/>
  <c r="A82" i="11"/>
  <c r="B81" i="11"/>
  <c r="C81" i="11"/>
  <c r="D177" i="13"/>
  <c r="G177" i="13"/>
  <c r="B178" i="13"/>
  <c r="F177" i="13"/>
  <c r="C177" i="13"/>
  <c r="E177" i="13" l="1"/>
  <c r="H177" i="13" s="1"/>
  <c r="I177" i="13" s="1"/>
  <c r="K171" i="2"/>
  <c r="K176" i="13"/>
  <c r="J176" i="13"/>
  <c r="H80" i="11"/>
  <c r="F80" i="11"/>
  <c r="G80" i="11" s="1"/>
  <c r="I78" i="11"/>
  <c r="J78" i="11" s="1"/>
  <c r="D178" i="13"/>
  <c r="G178" i="13"/>
  <c r="B179" i="13"/>
  <c r="F178" i="13"/>
  <c r="C178" i="13"/>
  <c r="J79" i="11"/>
  <c r="A83" i="11"/>
  <c r="B82" i="11"/>
  <c r="C82" i="11"/>
  <c r="D173" i="2"/>
  <c r="B174" i="2"/>
  <c r="G173" i="2"/>
  <c r="F173" i="2"/>
  <c r="C173" i="2"/>
  <c r="E172" i="2"/>
  <c r="H172" i="2" s="1"/>
  <c r="I172" i="2" s="1"/>
  <c r="D81" i="11"/>
  <c r="E81" i="11" s="1"/>
  <c r="E178" i="13" l="1"/>
  <c r="H178" i="13" s="1"/>
  <c r="I178" i="13" s="1"/>
  <c r="E173" i="2"/>
  <c r="H173" i="2" s="1"/>
  <c r="I173" i="2" s="1"/>
  <c r="J172" i="2"/>
  <c r="K172" i="2"/>
  <c r="I80" i="11"/>
  <c r="J80" i="11" s="1"/>
  <c r="D174" i="2"/>
  <c r="B175" i="2"/>
  <c r="G174" i="2"/>
  <c r="F174" i="2"/>
  <c r="C174" i="2"/>
  <c r="E174" i="2" s="1"/>
  <c r="A84" i="11"/>
  <c r="B83" i="11"/>
  <c r="C83" i="11"/>
  <c r="J177" i="13"/>
  <c r="K177" i="13"/>
  <c r="D179" i="13"/>
  <c r="G179" i="13"/>
  <c r="B180" i="13"/>
  <c r="F179" i="13"/>
  <c r="C179" i="13"/>
  <c r="H81" i="11"/>
  <c r="F81" i="11"/>
  <c r="G81" i="11" s="1"/>
  <c r="D82" i="11"/>
  <c r="E82" i="11" s="1"/>
  <c r="H174" i="2" l="1"/>
  <c r="I174" i="2" s="1"/>
  <c r="J174" i="2" s="1"/>
  <c r="K178" i="13"/>
  <c r="J178" i="13"/>
  <c r="I81" i="11"/>
  <c r="J81" i="11" s="1"/>
  <c r="E179" i="13"/>
  <c r="H179" i="13" s="1"/>
  <c r="I179" i="13" s="1"/>
  <c r="J173" i="2"/>
  <c r="K173" i="2"/>
  <c r="D175" i="2"/>
  <c r="B176" i="2"/>
  <c r="G175" i="2"/>
  <c r="F175" i="2"/>
  <c r="C175" i="2"/>
  <c r="F82" i="11"/>
  <c r="G82" i="11" s="1"/>
  <c r="H82" i="11"/>
  <c r="D83" i="11"/>
  <c r="E83" i="11" s="1"/>
  <c r="D180" i="13"/>
  <c r="G180" i="13"/>
  <c r="B181" i="13"/>
  <c r="F180" i="13"/>
  <c r="C180" i="13"/>
  <c r="A85" i="11"/>
  <c r="B84" i="11"/>
  <c r="C84" i="11"/>
  <c r="E175" i="2" l="1"/>
  <c r="H175" i="2" s="1"/>
  <c r="I175" i="2" s="1"/>
  <c r="J175" i="2" s="1"/>
  <c r="I82" i="11"/>
  <c r="J82" i="11" s="1"/>
  <c r="E180" i="13"/>
  <c r="H180" i="13" s="1"/>
  <c r="I180" i="13" s="1"/>
  <c r="K174" i="2"/>
  <c r="H83" i="11"/>
  <c r="F83" i="11"/>
  <c r="G83" i="11" s="1"/>
  <c r="G181" i="13"/>
  <c r="D181" i="13"/>
  <c r="B182" i="13"/>
  <c r="F181" i="13"/>
  <c r="C181" i="13"/>
  <c r="D84" i="11"/>
  <c r="A86" i="11"/>
  <c r="B85" i="11"/>
  <c r="C85" i="11"/>
  <c r="D176" i="2"/>
  <c r="B177" i="2"/>
  <c r="G176" i="2"/>
  <c r="F176" i="2"/>
  <c r="C176" i="2"/>
  <c r="J179" i="13"/>
  <c r="K179" i="13"/>
  <c r="E181" i="13" l="1"/>
  <c r="H181" i="13" s="1"/>
  <c r="I181" i="13" s="1"/>
  <c r="J181" i="13" s="1"/>
  <c r="K175" i="2"/>
  <c r="I83" i="11"/>
  <c r="J83" i="11" s="1"/>
  <c r="D177" i="2"/>
  <c r="B178" i="2"/>
  <c r="G177" i="2"/>
  <c r="F177" i="2"/>
  <c r="C177" i="2"/>
  <c r="E177" i="2" s="1"/>
  <c r="H177" i="2" s="1"/>
  <c r="E84" i="11"/>
  <c r="J180" i="13"/>
  <c r="K180" i="13"/>
  <c r="D85" i="11"/>
  <c r="E85" i="11" s="1"/>
  <c r="E176" i="2"/>
  <c r="H176" i="2" s="1"/>
  <c r="I176" i="2" s="1"/>
  <c r="A87" i="11"/>
  <c r="B86" i="11"/>
  <c r="C86" i="11"/>
  <c r="G182" i="13"/>
  <c r="D182" i="13"/>
  <c r="B183" i="13"/>
  <c r="F182" i="13"/>
  <c r="C182" i="13"/>
  <c r="E182" i="13" l="1"/>
  <c r="H182" i="13" s="1"/>
  <c r="I182" i="13" s="1"/>
  <c r="J182" i="13" s="1"/>
  <c r="I177" i="2"/>
  <c r="K177" i="2" s="1"/>
  <c r="K181" i="13"/>
  <c r="J176" i="2"/>
  <c r="K176" i="2"/>
  <c r="G183" i="13"/>
  <c r="D183" i="13"/>
  <c r="B184" i="13"/>
  <c r="F183" i="13"/>
  <c r="C183" i="13"/>
  <c r="D178" i="2"/>
  <c r="B179" i="2"/>
  <c r="G178" i="2"/>
  <c r="F178" i="2"/>
  <c r="C178" i="2"/>
  <c r="D86" i="11"/>
  <c r="E86" i="11" s="1"/>
  <c r="F85" i="11"/>
  <c r="G85" i="11" s="1"/>
  <c r="I85" i="11" s="1"/>
  <c r="F84" i="11"/>
  <c r="G84" i="11" s="1"/>
  <c r="H84" i="11"/>
  <c r="H85" i="11" s="1"/>
  <c r="A88" i="11"/>
  <c r="B87" i="11"/>
  <c r="C87" i="11"/>
  <c r="K182" i="13" l="1"/>
  <c r="J177" i="2"/>
  <c r="E183" i="13"/>
  <c r="H183" i="13" s="1"/>
  <c r="I183" i="13" s="1"/>
  <c r="F86" i="11"/>
  <c r="G86" i="11" s="1"/>
  <c r="H86" i="11"/>
  <c r="I84" i="11"/>
  <c r="J84" i="11" s="1"/>
  <c r="A89" i="11"/>
  <c r="B88" i="11"/>
  <c r="C88" i="11"/>
  <c r="J85" i="11"/>
  <c r="D179" i="2"/>
  <c r="B180" i="2"/>
  <c r="G179" i="2"/>
  <c r="F179" i="2"/>
  <c r="C179" i="2"/>
  <c r="E178" i="2"/>
  <c r="H178" i="2" s="1"/>
  <c r="I178" i="2" s="1"/>
  <c r="G184" i="13"/>
  <c r="D184" i="13"/>
  <c r="B185" i="13"/>
  <c r="F184" i="13"/>
  <c r="C184" i="13"/>
  <c r="D87" i="11"/>
  <c r="E87" i="11" s="1"/>
  <c r="E184" i="13" l="1"/>
  <c r="H184" i="13" s="1"/>
  <c r="I184" i="13" s="1"/>
  <c r="J178" i="2"/>
  <c r="K178" i="2"/>
  <c r="H87" i="11"/>
  <c r="F87" i="11"/>
  <c r="G87" i="11" s="1"/>
  <c r="I87" i="11" s="1"/>
  <c r="J183" i="13"/>
  <c r="K183" i="13"/>
  <c r="I86" i="11"/>
  <c r="J86" i="11" s="1"/>
  <c r="D185" i="13"/>
  <c r="G185" i="13"/>
  <c r="B186" i="13"/>
  <c r="F185" i="13"/>
  <c r="C185" i="13"/>
  <c r="E179" i="2"/>
  <c r="H179" i="2" s="1"/>
  <c r="I179" i="2" s="1"/>
  <c r="D88" i="11"/>
  <c r="E88" i="11" s="1"/>
  <c r="A90" i="11"/>
  <c r="B89" i="11"/>
  <c r="C89" i="11"/>
  <c r="D180" i="2"/>
  <c r="B181" i="2"/>
  <c r="G180" i="2"/>
  <c r="F180" i="2"/>
  <c r="C180" i="2"/>
  <c r="E180" i="2" s="1"/>
  <c r="H180" i="2" l="1"/>
  <c r="I180" i="2" s="1"/>
  <c r="K180" i="2" s="1"/>
  <c r="E185" i="13"/>
  <c r="H185" i="13" s="1"/>
  <c r="I185" i="13" s="1"/>
  <c r="J184" i="13"/>
  <c r="K184" i="13"/>
  <c r="H88" i="11"/>
  <c r="F88" i="11"/>
  <c r="G88" i="11" s="1"/>
  <c r="I88" i="11" s="1"/>
  <c r="J179" i="2"/>
  <c r="K179" i="2"/>
  <c r="D186" i="13"/>
  <c r="G186" i="13"/>
  <c r="B187" i="13"/>
  <c r="F186" i="13"/>
  <c r="C186" i="13"/>
  <c r="A91" i="11"/>
  <c r="B90" i="11"/>
  <c r="C90" i="11"/>
  <c r="D181" i="2"/>
  <c r="B182" i="2"/>
  <c r="G181" i="2"/>
  <c r="F181" i="2"/>
  <c r="C181" i="2"/>
  <c r="J87" i="11"/>
  <c r="D89" i="11"/>
  <c r="E89" i="11" s="1"/>
  <c r="J88" i="11" l="1"/>
  <c r="E181" i="2"/>
  <c r="H181" i="2" s="1"/>
  <c r="I181" i="2" s="1"/>
  <c r="J180" i="2"/>
  <c r="E186" i="13"/>
  <c r="H186" i="13" s="1"/>
  <c r="I186" i="13" s="1"/>
  <c r="J186" i="13" s="1"/>
  <c r="J185" i="13"/>
  <c r="K185" i="13"/>
  <c r="H89" i="11"/>
  <c r="F89" i="11"/>
  <c r="G89" i="11" s="1"/>
  <c r="I89" i="11" s="1"/>
  <c r="A92" i="11"/>
  <c r="B91" i="11"/>
  <c r="C91" i="11"/>
  <c r="D182" i="2"/>
  <c r="B183" i="2"/>
  <c r="G182" i="2"/>
  <c r="F182" i="2"/>
  <c r="C182" i="2"/>
  <c r="D90" i="11"/>
  <c r="E90" i="11" s="1"/>
  <c r="D187" i="13"/>
  <c r="G187" i="13"/>
  <c r="B188" i="13"/>
  <c r="F187" i="13"/>
  <c r="C187" i="13"/>
  <c r="E182" i="2" l="1"/>
  <c r="H182" i="2" s="1"/>
  <c r="I182" i="2" s="1"/>
  <c r="J182" i="2" s="1"/>
  <c r="K186" i="13"/>
  <c r="E187" i="13"/>
  <c r="H187" i="13" s="1"/>
  <c r="I187" i="13" s="1"/>
  <c r="J187" i="13" s="1"/>
  <c r="J89" i="11"/>
  <c r="F90" i="11"/>
  <c r="G90" i="11" s="1"/>
  <c r="I90" i="11" s="1"/>
  <c r="H90" i="11"/>
  <c r="J181" i="2"/>
  <c r="K181" i="2"/>
  <c r="D188" i="13"/>
  <c r="G188" i="13"/>
  <c r="B189" i="13"/>
  <c r="F188" i="13"/>
  <c r="C188" i="13"/>
  <c r="D183" i="2"/>
  <c r="B184" i="2"/>
  <c r="G183" i="2"/>
  <c r="F183" i="2"/>
  <c r="C183" i="2"/>
  <c r="D91" i="11"/>
  <c r="E91" i="11" s="1"/>
  <c r="A93" i="11"/>
  <c r="B92" i="11"/>
  <c r="C92" i="11"/>
  <c r="E188" i="13" l="1"/>
  <c r="H188" i="13" s="1"/>
  <c r="I188" i="13" s="1"/>
  <c r="J188" i="13" s="1"/>
  <c r="E183" i="2"/>
  <c r="H183" i="2" s="1"/>
  <c r="I183" i="2" s="1"/>
  <c r="K182" i="2"/>
  <c r="J90" i="11"/>
  <c r="K187" i="13"/>
  <c r="H91" i="11"/>
  <c r="F91" i="11"/>
  <c r="G91" i="11" s="1"/>
  <c r="D92" i="11"/>
  <c r="E92" i="11" s="1"/>
  <c r="A94" i="11"/>
  <c r="B93" i="11"/>
  <c r="C93" i="11"/>
  <c r="D184" i="2"/>
  <c r="B185" i="2"/>
  <c r="G184" i="2"/>
  <c r="F184" i="2"/>
  <c r="C184" i="2"/>
  <c r="G189" i="13"/>
  <c r="D189" i="13"/>
  <c r="B190" i="13"/>
  <c r="F189" i="13"/>
  <c r="C189" i="13"/>
  <c r="E189" i="13" l="1"/>
  <c r="H189" i="13" s="1"/>
  <c r="I189" i="13" s="1"/>
  <c r="E184" i="2"/>
  <c r="H184" i="2" s="1"/>
  <c r="I184" i="2" s="1"/>
  <c r="J184" i="2" s="1"/>
  <c r="K188" i="13"/>
  <c r="F92" i="11"/>
  <c r="G92" i="11" s="1"/>
  <c r="H92" i="11"/>
  <c r="I91" i="11"/>
  <c r="J91" i="11" s="1"/>
  <c r="J183" i="2"/>
  <c r="K183" i="2"/>
  <c r="G190" i="13"/>
  <c r="D190" i="13"/>
  <c r="B191" i="13"/>
  <c r="F190" i="13"/>
  <c r="C190" i="13"/>
  <c r="D93" i="11"/>
  <c r="E93" i="11" s="1"/>
  <c r="A95" i="11"/>
  <c r="B94" i="11"/>
  <c r="C94" i="11"/>
  <c r="D185" i="2"/>
  <c r="B186" i="2"/>
  <c r="G185" i="2"/>
  <c r="F185" i="2"/>
  <c r="C185" i="2"/>
  <c r="E190" i="13" l="1"/>
  <c r="H190" i="13" s="1"/>
  <c r="I190" i="13" s="1"/>
  <c r="K184" i="2"/>
  <c r="F93" i="11"/>
  <c r="G93" i="11" s="1"/>
  <c r="I93" i="11" s="1"/>
  <c r="H93" i="11"/>
  <c r="I92" i="11"/>
  <c r="J92" i="11" s="1"/>
  <c r="G191" i="13"/>
  <c r="D191" i="13"/>
  <c r="B192" i="13"/>
  <c r="F191" i="13"/>
  <c r="C191" i="13"/>
  <c r="D94" i="11"/>
  <c r="E94" i="11" s="1"/>
  <c r="E185" i="2"/>
  <c r="H185" i="2" s="1"/>
  <c r="I185" i="2" s="1"/>
  <c r="A96" i="11"/>
  <c r="B95" i="11"/>
  <c r="C95" i="11"/>
  <c r="J189" i="13"/>
  <c r="K189" i="13"/>
  <c r="D186" i="2"/>
  <c r="B187" i="2"/>
  <c r="G186" i="2"/>
  <c r="F186" i="2"/>
  <c r="C186" i="2"/>
  <c r="E191" i="13" l="1"/>
  <c r="H191" i="13" s="1"/>
  <c r="I191" i="13" s="1"/>
  <c r="J190" i="13"/>
  <c r="K190" i="13"/>
  <c r="J93" i="11"/>
  <c r="F94" i="11"/>
  <c r="G94" i="11" s="1"/>
  <c r="I94" i="11" s="1"/>
  <c r="H94" i="11"/>
  <c r="J185" i="2"/>
  <c r="K185" i="2"/>
  <c r="D95" i="11"/>
  <c r="E186" i="2"/>
  <c r="H186" i="2" s="1"/>
  <c r="I186" i="2" s="1"/>
  <c r="A97" i="11"/>
  <c r="B96" i="11"/>
  <c r="C96" i="11"/>
  <c r="D187" i="2"/>
  <c r="B188" i="2"/>
  <c r="G187" i="2"/>
  <c r="F187" i="2"/>
  <c r="C187" i="2"/>
  <c r="E187" i="2" s="1"/>
  <c r="H187" i="2" s="1"/>
  <c r="G192" i="13"/>
  <c r="D192" i="13"/>
  <c r="B193" i="13"/>
  <c r="F192" i="13"/>
  <c r="C192" i="13"/>
  <c r="J191" i="13" l="1"/>
  <c r="K191" i="13"/>
  <c r="J94" i="11"/>
  <c r="I187" i="2"/>
  <c r="J187" i="2" s="1"/>
  <c r="J186" i="2"/>
  <c r="K186" i="2"/>
  <c r="D193" i="13"/>
  <c r="G193" i="13"/>
  <c r="B194" i="13"/>
  <c r="F193" i="13"/>
  <c r="C193" i="13"/>
  <c r="D96" i="11"/>
  <c r="E96" i="11" s="1"/>
  <c r="A98" i="11"/>
  <c r="B97" i="11"/>
  <c r="C97" i="11"/>
  <c r="E95" i="11"/>
  <c r="E192" i="13"/>
  <c r="H192" i="13" s="1"/>
  <c r="I192" i="13" s="1"/>
  <c r="D188" i="2"/>
  <c r="B189" i="2"/>
  <c r="G188" i="2"/>
  <c r="F188" i="2"/>
  <c r="C188" i="2"/>
  <c r="E193" i="13" l="1"/>
  <c r="H193" i="13" s="1"/>
  <c r="I193" i="13" s="1"/>
  <c r="E188" i="2"/>
  <c r="H188" i="2" s="1"/>
  <c r="I188" i="2" s="1"/>
  <c r="J188" i="2" s="1"/>
  <c r="K187" i="2"/>
  <c r="J192" i="13"/>
  <c r="K192" i="13"/>
  <c r="D97" i="11"/>
  <c r="E97" i="11" s="1"/>
  <c r="D194" i="13"/>
  <c r="G194" i="13"/>
  <c r="B195" i="13"/>
  <c r="F194" i="13"/>
  <c r="C194" i="13"/>
  <c r="H95" i="11"/>
  <c r="H96" i="11" s="1"/>
  <c r="F95" i="11"/>
  <c r="G95" i="11" s="1"/>
  <c r="D189" i="2"/>
  <c r="B190" i="2"/>
  <c r="G189" i="2"/>
  <c r="F189" i="2"/>
  <c r="C189" i="2"/>
  <c r="A99" i="11"/>
  <c r="B98" i="11"/>
  <c r="C98" i="11"/>
  <c r="F96" i="11"/>
  <c r="G96" i="11" s="1"/>
  <c r="E194" i="13" l="1"/>
  <c r="H194" i="13" s="1"/>
  <c r="I194" i="13" s="1"/>
  <c r="E189" i="2"/>
  <c r="H189" i="2" s="1"/>
  <c r="I189" i="2" s="1"/>
  <c r="J189" i="2" s="1"/>
  <c r="K188" i="2"/>
  <c r="I96" i="11"/>
  <c r="J96" i="11" s="1"/>
  <c r="H97" i="11"/>
  <c r="F97" i="11"/>
  <c r="G97" i="11" s="1"/>
  <c r="J193" i="13"/>
  <c r="K193" i="13"/>
  <c r="D98" i="11"/>
  <c r="A100" i="11"/>
  <c r="B99" i="11"/>
  <c r="C99" i="11"/>
  <c r="I95" i="11"/>
  <c r="J95" i="11" s="1"/>
  <c r="D190" i="2"/>
  <c r="B191" i="2"/>
  <c r="G190" i="2"/>
  <c r="F190" i="2"/>
  <c r="C190" i="2"/>
  <c r="E190" i="2" s="1"/>
  <c r="H190" i="2" s="1"/>
  <c r="D195" i="13"/>
  <c r="G195" i="13"/>
  <c r="B196" i="13"/>
  <c r="F195" i="13"/>
  <c r="C195" i="13"/>
  <c r="K194" i="13" l="1"/>
  <c r="J194" i="13"/>
  <c r="K189" i="2"/>
  <c r="I190" i="2"/>
  <c r="J190" i="2" s="1"/>
  <c r="I97" i="11"/>
  <c r="J97" i="11" s="1"/>
  <c r="D99" i="11"/>
  <c r="E99" i="11" s="1"/>
  <c r="E98" i="11"/>
  <c r="E195" i="13"/>
  <c r="H195" i="13" s="1"/>
  <c r="I195" i="13" s="1"/>
  <c r="D191" i="2"/>
  <c r="B192" i="2"/>
  <c r="G191" i="2"/>
  <c r="F191" i="2"/>
  <c r="C191" i="2"/>
  <c r="A101" i="11"/>
  <c r="B100" i="11"/>
  <c r="C100" i="11"/>
  <c r="D196" i="13"/>
  <c r="G196" i="13"/>
  <c r="B197" i="13"/>
  <c r="F196" i="13"/>
  <c r="C196" i="13"/>
  <c r="E196" i="13" l="1"/>
  <c r="H196" i="13" s="1"/>
  <c r="I196" i="13" s="1"/>
  <c r="E191" i="2"/>
  <c r="H191" i="2" s="1"/>
  <c r="I191" i="2" s="1"/>
  <c r="K190" i="2"/>
  <c r="J195" i="13"/>
  <c r="K195" i="13"/>
  <c r="F99" i="11"/>
  <c r="G99" i="11" s="1"/>
  <c r="I99" i="11" s="1"/>
  <c r="A102" i="11"/>
  <c r="B101" i="11"/>
  <c r="C101" i="11"/>
  <c r="D192" i="2"/>
  <c r="B193" i="2"/>
  <c r="G192" i="2"/>
  <c r="F192" i="2"/>
  <c r="C192" i="2"/>
  <c r="G197" i="13"/>
  <c r="D197" i="13"/>
  <c r="B198" i="13"/>
  <c r="F197" i="13"/>
  <c r="C197" i="13"/>
  <c r="D100" i="11"/>
  <c r="E100" i="11" s="1"/>
  <c r="F98" i="11"/>
  <c r="G98" i="11" s="1"/>
  <c r="H98" i="11"/>
  <c r="H99" i="11" s="1"/>
  <c r="E192" i="2" l="1"/>
  <c r="H192" i="2" s="1"/>
  <c r="I192" i="2" s="1"/>
  <c r="E197" i="13"/>
  <c r="H197" i="13" s="1"/>
  <c r="I197" i="13" s="1"/>
  <c r="K191" i="2"/>
  <c r="J191" i="2"/>
  <c r="J99" i="11"/>
  <c r="I98" i="11"/>
  <c r="J98" i="11" s="1"/>
  <c r="F100" i="11"/>
  <c r="G100" i="11" s="1"/>
  <c r="H100" i="11"/>
  <c r="G198" i="13"/>
  <c r="D198" i="13"/>
  <c r="B199" i="13"/>
  <c r="F198" i="13"/>
  <c r="C198" i="13"/>
  <c r="J196" i="13"/>
  <c r="K196" i="13"/>
  <c r="D101" i="11"/>
  <c r="E101" i="11" s="1"/>
  <c r="D193" i="2"/>
  <c r="B194" i="2"/>
  <c r="G193" i="2"/>
  <c r="F193" i="2"/>
  <c r="C193" i="2"/>
  <c r="B102" i="11"/>
  <c r="A103" i="11"/>
  <c r="C102" i="11"/>
  <c r="E193" i="2" l="1"/>
  <c r="H193" i="2" s="1"/>
  <c r="I193" i="2" s="1"/>
  <c r="J193" i="2" s="1"/>
  <c r="E198" i="13"/>
  <c r="H198" i="13" s="1"/>
  <c r="I198" i="13" s="1"/>
  <c r="F101" i="11"/>
  <c r="G101" i="11" s="1"/>
  <c r="I101" i="11" s="1"/>
  <c r="H101" i="11"/>
  <c r="I100" i="11"/>
  <c r="J100" i="11" s="1"/>
  <c r="J197" i="13"/>
  <c r="K197" i="13"/>
  <c r="D194" i="2"/>
  <c r="B195" i="2"/>
  <c r="G194" i="2"/>
  <c r="F194" i="2"/>
  <c r="C194" i="2"/>
  <c r="J192" i="2"/>
  <c r="K192" i="2"/>
  <c r="G199" i="13"/>
  <c r="D199" i="13"/>
  <c r="B200" i="13"/>
  <c r="F199" i="13"/>
  <c r="C199" i="13"/>
  <c r="D102" i="11"/>
  <c r="E102" i="11" s="1"/>
  <c r="A104" i="11"/>
  <c r="B103" i="11"/>
  <c r="C103" i="11"/>
  <c r="E194" i="2" l="1"/>
  <c r="H194" i="2" s="1"/>
  <c r="I194" i="2" s="1"/>
  <c r="J194" i="2" s="1"/>
  <c r="K193" i="2"/>
  <c r="E199" i="13"/>
  <c r="H199" i="13" s="1"/>
  <c r="I199" i="13" s="1"/>
  <c r="J101" i="11"/>
  <c r="F102" i="11"/>
  <c r="G102" i="11" s="1"/>
  <c r="H102" i="11"/>
  <c r="J198" i="13"/>
  <c r="K198" i="13"/>
  <c r="G200" i="13"/>
  <c r="D200" i="13"/>
  <c r="B201" i="13"/>
  <c r="F200" i="13"/>
  <c r="C200" i="13"/>
  <c r="D195" i="2"/>
  <c r="B196" i="2"/>
  <c r="G195" i="2"/>
  <c r="F195" i="2"/>
  <c r="C195" i="2"/>
  <c r="D103" i="11"/>
  <c r="E103" i="11" s="1"/>
  <c r="A105" i="11"/>
  <c r="B104" i="11"/>
  <c r="C104" i="11"/>
  <c r="E200" i="13" l="1"/>
  <c r="H200" i="13" s="1"/>
  <c r="I200" i="13" s="1"/>
  <c r="J200" i="13" s="1"/>
  <c r="K194" i="2"/>
  <c r="I102" i="11"/>
  <c r="J102" i="11" s="1"/>
  <c r="D196" i="2"/>
  <c r="B197" i="2"/>
  <c r="G196" i="2"/>
  <c r="F196" i="2"/>
  <c r="C196" i="2"/>
  <c r="E196" i="2" s="1"/>
  <c r="D104" i="11"/>
  <c r="E104" i="11" s="1"/>
  <c r="J199" i="13"/>
  <c r="K199" i="13"/>
  <c r="A106" i="11"/>
  <c r="B105" i="11"/>
  <c r="C105" i="11"/>
  <c r="H103" i="11"/>
  <c r="F103" i="11"/>
  <c r="G103" i="11" s="1"/>
  <c r="I103" i="11" s="1"/>
  <c r="D201" i="13"/>
  <c r="G201" i="13"/>
  <c r="B202" i="13"/>
  <c r="F201" i="13"/>
  <c r="C201" i="13"/>
  <c r="E195" i="2"/>
  <c r="H195" i="2" s="1"/>
  <c r="I195" i="2" s="1"/>
  <c r="E201" i="13" l="1"/>
  <c r="H201" i="13" s="1"/>
  <c r="I201" i="13" s="1"/>
  <c r="K200" i="13"/>
  <c r="H196" i="2"/>
  <c r="I196" i="2" s="1"/>
  <c r="J195" i="2"/>
  <c r="K195" i="2"/>
  <c r="D202" i="13"/>
  <c r="G202" i="13"/>
  <c r="B203" i="13"/>
  <c r="F202" i="13"/>
  <c r="C202" i="13"/>
  <c r="A107" i="11"/>
  <c r="B106" i="11"/>
  <c r="C106" i="11"/>
  <c r="D197" i="2"/>
  <c r="B198" i="2"/>
  <c r="G197" i="2"/>
  <c r="F197" i="2"/>
  <c r="C197" i="2"/>
  <c r="D105" i="11"/>
  <c r="E105" i="11" s="1"/>
  <c r="J103" i="11"/>
  <c r="H104" i="11"/>
  <c r="F104" i="11"/>
  <c r="G104" i="11" s="1"/>
  <c r="I104" i="11" s="1"/>
  <c r="E202" i="13" l="1"/>
  <c r="H202" i="13" s="1"/>
  <c r="I202" i="13" s="1"/>
  <c r="J104" i="11"/>
  <c r="J196" i="2"/>
  <c r="K196" i="2"/>
  <c r="J201" i="13"/>
  <c r="K201" i="13"/>
  <c r="H105" i="11"/>
  <c r="F105" i="11"/>
  <c r="G105" i="11" s="1"/>
  <c r="D203" i="13"/>
  <c r="G203" i="13"/>
  <c r="B204" i="13"/>
  <c r="F203" i="13"/>
  <c r="C203" i="13"/>
  <c r="D106" i="11"/>
  <c r="E106" i="11" s="1"/>
  <c r="E197" i="2"/>
  <c r="H197" i="2" s="1"/>
  <c r="I197" i="2" s="1"/>
  <c r="A108" i="11"/>
  <c r="B107" i="11"/>
  <c r="C107" i="11"/>
  <c r="D198" i="2"/>
  <c r="B199" i="2"/>
  <c r="G198" i="2"/>
  <c r="F198" i="2"/>
  <c r="C198" i="2"/>
  <c r="E203" i="13" l="1"/>
  <c r="H203" i="13" s="1"/>
  <c r="I203" i="13" s="1"/>
  <c r="J197" i="2"/>
  <c r="K197" i="2"/>
  <c r="F106" i="11"/>
  <c r="G106" i="11" s="1"/>
  <c r="H106" i="11"/>
  <c r="D199" i="2"/>
  <c r="B200" i="2"/>
  <c r="G199" i="2"/>
  <c r="F199" i="2"/>
  <c r="C199" i="2"/>
  <c r="E199" i="2" s="1"/>
  <c r="I105" i="11"/>
  <c r="J105" i="11" s="1"/>
  <c r="J202" i="13"/>
  <c r="K202" i="13"/>
  <c r="D107" i="11"/>
  <c r="E107" i="11" s="1"/>
  <c r="E198" i="2"/>
  <c r="H198" i="2" s="1"/>
  <c r="I198" i="2" s="1"/>
  <c r="A109" i="11"/>
  <c r="B108" i="11"/>
  <c r="C108" i="11"/>
  <c r="D204" i="13"/>
  <c r="G204" i="13"/>
  <c r="B205" i="13"/>
  <c r="F204" i="13"/>
  <c r="C204" i="13"/>
  <c r="E204" i="13" l="1"/>
  <c r="H204" i="13" s="1"/>
  <c r="I204" i="13" s="1"/>
  <c r="H199" i="2"/>
  <c r="I199" i="2" s="1"/>
  <c r="K199" i="2" s="1"/>
  <c r="J203" i="13"/>
  <c r="K203" i="13"/>
  <c r="J198" i="2"/>
  <c r="K198" i="2"/>
  <c r="I106" i="11"/>
  <c r="J106" i="11" s="1"/>
  <c r="G205" i="13"/>
  <c r="D205" i="13"/>
  <c r="B206" i="13"/>
  <c r="F205" i="13"/>
  <c r="C205" i="13"/>
  <c r="A110" i="11"/>
  <c r="B109" i="11"/>
  <c r="C109" i="11"/>
  <c r="D108" i="11"/>
  <c r="E108" i="11" s="1"/>
  <c r="H107" i="11"/>
  <c r="F107" i="11"/>
  <c r="G107" i="11" s="1"/>
  <c r="I107" i="11" s="1"/>
  <c r="D200" i="2"/>
  <c r="B201" i="2"/>
  <c r="G200" i="2"/>
  <c r="F200" i="2"/>
  <c r="C200" i="2"/>
  <c r="J107" i="11" l="1"/>
  <c r="E200" i="2"/>
  <c r="H200" i="2" s="1"/>
  <c r="I200" i="2" s="1"/>
  <c r="J200" i="2" s="1"/>
  <c r="E205" i="13"/>
  <c r="H205" i="13" s="1"/>
  <c r="I205" i="13" s="1"/>
  <c r="J205" i="13" s="1"/>
  <c r="J199" i="2"/>
  <c r="D201" i="2"/>
  <c r="B202" i="2"/>
  <c r="G201" i="2"/>
  <c r="F201" i="2"/>
  <c r="C201" i="2"/>
  <c r="E201" i="2" s="1"/>
  <c r="H201" i="2" s="1"/>
  <c r="G206" i="13"/>
  <c r="D206" i="13"/>
  <c r="B207" i="13"/>
  <c r="F206" i="13"/>
  <c r="C206" i="13"/>
  <c r="F108" i="11"/>
  <c r="G108" i="11" s="1"/>
  <c r="I108" i="11" s="1"/>
  <c r="H108" i="11"/>
  <c r="D109" i="11"/>
  <c r="E109" i="11" s="1"/>
  <c r="J204" i="13"/>
  <c r="K204" i="13"/>
  <c r="B110" i="11"/>
  <c r="A111" i="11"/>
  <c r="C110" i="11"/>
  <c r="E206" i="13" l="1"/>
  <c r="H206" i="13" s="1"/>
  <c r="I206" i="13" s="1"/>
  <c r="K205" i="13"/>
  <c r="I201" i="2"/>
  <c r="J201" i="2" s="1"/>
  <c r="K200" i="2"/>
  <c r="D202" i="2"/>
  <c r="B203" i="2"/>
  <c r="G202" i="2"/>
  <c r="F202" i="2"/>
  <c r="C202" i="2"/>
  <c r="E202" i="2" s="1"/>
  <c r="F109" i="11"/>
  <c r="G109" i="11" s="1"/>
  <c r="I109" i="11" s="1"/>
  <c r="H109" i="11"/>
  <c r="G207" i="13"/>
  <c r="D207" i="13"/>
  <c r="B208" i="13"/>
  <c r="F207" i="13"/>
  <c r="C207" i="13"/>
  <c r="D110" i="11"/>
  <c r="E110" i="11" s="1"/>
  <c r="A112" i="11"/>
  <c r="B111" i="11"/>
  <c r="C111" i="11"/>
  <c r="J108" i="11"/>
  <c r="H202" i="2" l="1"/>
  <c r="I202" i="2" s="1"/>
  <c r="J202" i="2" s="1"/>
  <c r="K201" i="2"/>
  <c r="J109" i="11"/>
  <c r="J206" i="13"/>
  <c r="K206" i="13"/>
  <c r="G208" i="13"/>
  <c r="D208" i="13"/>
  <c r="B209" i="13"/>
  <c r="F208" i="13"/>
  <c r="C208" i="13"/>
  <c r="D203" i="2"/>
  <c r="B204" i="2"/>
  <c r="G203" i="2"/>
  <c r="F203" i="2"/>
  <c r="C203" i="2"/>
  <c r="A113" i="11"/>
  <c r="B112" i="11"/>
  <c r="C112" i="11"/>
  <c r="D111" i="11"/>
  <c r="E111" i="11" s="1"/>
  <c r="F110" i="11"/>
  <c r="G110" i="11" s="1"/>
  <c r="I110" i="11" s="1"/>
  <c r="H110" i="11"/>
  <c r="E207" i="13"/>
  <c r="H207" i="13" s="1"/>
  <c r="I207" i="13" s="1"/>
  <c r="E208" i="13" l="1"/>
  <c r="H208" i="13" s="1"/>
  <c r="I208" i="13" s="1"/>
  <c r="J208" i="13" s="1"/>
  <c r="E203" i="2"/>
  <c r="H203" i="2" s="1"/>
  <c r="I203" i="2" s="1"/>
  <c r="K202" i="2"/>
  <c r="J207" i="13"/>
  <c r="K207" i="13"/>
  <c r="H111" i="11"/>
  <c r="F111" i="11"/>
  <c r="G111" i="11" s="1"/>
  <c r="D209" i="13"/>
  <c r="G209" i="13"/>
  <c r="B210" i="13"/>
  <c r="F209" i="13"/>
  <c r="C209" i="13"/>
  <c r="D204" i="2"/>
  <c r="B205" i="2"/>
  <c r="G204" i="2"/>
  <c r="F204" i="2"/>
  <c r="C204" i="2"/>
  <c r="E204" i="2" s="1"/>
  <c r="H204" i="2" s="1"/>
  <c r="D112" i="11"/>
  <c r="J110" i="11"/>
  <c r="A114" i="11"/>
  <c r="B113" i="11"/>
  <c r="C113" i="11"/>
  <c r="K208" i="13" l="1"/>
  <c r="E209" i="13"/>
  <c r="H209" i="13" s="1"/>
  <c r="I209" i="13" s="1"/>
  <c r="I204" i="2"/>
  <c r="J204" i="2" s="1"/>
  <c r="I111" i="11"/>
  <c r="J111" i="11" s="1"/>
  <c r="A115" i="11"/>
  <c r="B114" i="11"/>
  <c r="C114" i="11"/>
  <c r="J203" i="2"/>
  <c r="K203" i="2"/>
  <c r="D205" i="2"/>
  <c r="B206" i="2"/>
  <c r="G205" i="2"/>
  <c r="F205" i="2"/>
  <c r="C205" i="2"/>
  <c r="E112" i="11"/>
  <c r="D113" i="11"/>
  <c r="E113" i="11" s="1"/>
  <c r="D210" i="13"/>
  <c r="G210" i="13"/>
  <c r="B211" i="13"/>
  <c r="F210" i="13"/>
  <c r="C210" i="13"/>
  <c r="K204" i="2" l="1"/>
  <c r="E205" i="2"/>
  <c r="H205" i="2" s="1"/>
  <c r="I205" i="2" s="1"/>
  <c r="J205" i="2" s="1"/>
  <c r="K209" i="13"/>
  <c r="J209" i="13"/>
  <c r="E210" i="13"/>
  <c r="H210" i="13" s="1"/>
  <c r="I210" i="13" s="1"/>
  <c r="F113" i="11"/>
  <c r="G113" i="11" s="1"/>
  <c r="H112" i="11"/>
  <c r="H113" i="11" s="1"/>
  <c r="F112" i="11"/>
  <c r="G112" i="11" s="1"/>
  <c r="D114" i="11"/>
  <c r="E114" i="11" s="1"/>
  <c r="A116" i="11"/>
  <c r="B115" i="11"/>
  <c r="C115" i="11"/>
  <c r="D206" i="2"/>
  <c r="B207" i="2"/>
  <c r="G206" i="2"/>
  <c r="F206" i="2"/>
  <c r="C206" i="2"/>
  <c r="E206" i="2" s="1"/>
  <c r="H206" i="2" s="1"/>
  <c r="D211" i="13"/>
  <c r="G211" i="13"/>
  <c r="B212" i="13"/>
  <c r="F211" i="13"/>
  <c r="C211" i="13"/>
  <c r="K205" i="2" l="1"/>
  <c r="E211" i="13"/>
  <c r="H211" i="13" s="1"/>
  <c r="I211" i="13" s="1"/>
  <c r="I206" i="2"/>
  <c r="K206" i="2" s="1"/>
  <c r="I112" i="11"/>
  <c r="J112" i="11" s="1"/>
  <c r="I113" i="11"/>
  <c r="J113" i="11" s="1"/>
  <c r="D115" i="11"/>
  <c r="E115" i="11" s="1"/>
  <c r="A117" i="11"/>
  <c r="B116" i="11"/>
  <c r="C116" i="11"/>
  <c r="D207" i="2"/>
  <c r="B208" i="2"/>
  <c r="G207" i="2"/>
  <c r="F207" i="2"/>
  <c r="C207" i="2"/>
  <c r="D212" i="13"/>
  <c r="G212" i="13"/>
  <c r="B213" i="13"/>
  <c r="F212" i="13"/>
  <c r="C212" i="13"/>
  <c r="J210" i="13"/>
  <c r="K210" i="13"/>
  <c r="F114" i="11"/>
  <c r="G114" i="11" s="1"/>
  <c r="H114" i="11"/>
  <c r="E207" i="2" l="1"/>
  <c r="H207" i="2" s="1"/>
  <c r="I207" i="2" s="1"/>
  <c r="J207" i="2" s="1"/>
  <c r="J206" i="2"/>
  <c r="K211" i="13"/>
  <c r="J211" i="13"/>
  <c r="E212" i="13"/>
  <c r="H212" i="13" s="1"/>
  <c r="I212" i="13" s="1"/>
  <c r="I114" i="11"/>
  <c r="J114" i="11" s="1"/>
  <c r="H115" i="11"/>
  <c r="F115" i="11"/>
  <c r="G115" i="11" s="1"/>
  <c r="D208" i="2"/>
  <c r="B209" i="2"/>
  <c r="G208" i="2"/>
  <c r="F208" i="2"/>
  <c r="C208" i="2"/>
  <c r="E208" i="2" s="1"/>
  <c r="H208" i="2" s="1"/>
  <c r="G213" i="13"/>
  <c r="D213" i="13"/>
  <c r="B214" i="13"/>
  <c r="F213" i="13"/>
  <c r="C213" i="13"/>
  <c r="D116" i="11"/>
  <c r="E116" i="11" s="1"/>
  <c r="A118" i="11"/>
  <c r="B117" i="11"/>
  <c r="C117" i="11"/>
  <c r="E213" i="13" l="1"/>
  <c r="H213" i="13" s="1"/>
  <c r="I213" i="13" s="1"/>
  <c r="J212" i="13"/>
  <c r="K212" i="13"/>
  <c r="K207" i="2"/>
  <c r="I208" i="2"/>
  <c r="J208" i="2" s="1"/>
  <c r="F116" i="11"/>
  <c r="G116" i="11" s="1"/>
  <c r="H116" i="11"/>
  <c r="B118" i="11"/>
  <c r="A119" i="11"/>
  <c r="C118" i="11"/>
  <c r="G214" i="13"/>
  <c r="D214" i="13"/>
  <c r="B215" i="13"/>
  <c r="F214" i="13"/>
  <c r="C214" i="13"/>
  <c r="I115" i="11"/>
  <c r="J115" i="11" s="1"/>
  <c r="D117" i="11"/>
  <c r="E117" i="11" s="1"/>
  <c r="D209" i="2"/>
  <c r="B210" i="2"/>
  <c r="G209" i="2"/>
  <c r="F209" i="2"/>
  <c r="C209" i="2"/>
  <c r="E209" i="2" s="1"/>
  <c r="H209" i="2" l="1"/>
  <c r="I209" i="2" s="1"/>
  <c r="J209" i="2" s="1"/>
  <c r="K208" i="2"/>
  <c r="E214" i="13"/>
  <c r="H214" i="13" s="1"/>
  <c r="I214" i="13" s="1"/>
  <c r="F117" i="11"/>
  <c r="G117" i="11" s="1"/>
  <c r="I117" i="11" s="1"/>
  <c r="H117" i="11"/>
  <c r="I116" i="11"/>
  <c r="J116" i="11" s="1"/>
  <c r="D118" i="11"/>
  <c r="E118" i="11" s="1"/>
  <c r="G215" i="13"/>
  <c r="D215" i="13"/>
  <c r="B216" i="13"/>
  <c r="F215" i="13"/>
  <c r="C215" i="13"/>
  <c r="D210" i="2"/>
  <c r="B211" i="2"/>
  <c r="G210" i="2"/>
  <c r="F210" i="2"/>
  <c r="C210" i="2"/>
  <c r="J213" i="13"/>
  <c r="K213" i="13"/>
  <c r="A120" i="11"/>
  <c r="B119" i="11"/>
  <c r="C119" i="11"/>
  <c r="E210" i="2" l="1"/>
  <c r="H210" i="2" s="1"/>
  <c r="I210" i="2" s="1"/>
  <c r="J210" i="2" s="1"/>
  <c r="E215" i="13"/>
  <c r="H215" i="13" s="1"/>
  <c r="I215" i="13" s="1"/>
  <c r="J215" i="13" s="1"/>
  <c r="K209" i="2"/>
  <c r="J214" i="13"/>
  <c r="K214" i="13"/>
  <c r="J117" i="11"/>
  <c r="F118" i="11"/>
  <c r="G118" i="11" s="1"/>
  <c r="I118" i="11" s="1"/>
  <c r="H118" i="11"/>
  <c r="D119" i="11"/>
  <c r="E119" i="11" s="1"/>
  <c r="G216" i="13"/>
  <c r="D216" i="13"/>
  <c r="B217" i="13"/>
  <c r="F216" i="13"/>
  <c r="C216" i="13"/>
  <c r="B120" i="11"/>
  <c r="A121" i="11"/>
  <c r="C120" i="11"/>
  <c r="D211" i="2"/>
  <c r="B212" i="2"/>
  <c r="G211" i="2"/>
  <c r="F211" i="2"/>
  <c r="C211" i="2"/>
  <c r="E216" i="13" l="1"/>
  <c r="H216" i="13" s="1"/>
  <c r="I216" i="13" s="1"/>
  <c r="J216" i="13" s="1"/>
  <c r="J118" i="11"/>
  <c r="K210" i="2"/>
  <c r="K215" i="13"/>
  <c r="H119" i="11"/>
  <c r="F119" i="11"/>
  <c r="G119" i="11" s="1"/>
  <c r="I119" i="11" s="1"/>
  <c r="D120" i="11"/>
  <c r="E120" i="11" s="1"/>
  <c r="D212" i="2"/>
  <c r="B213" i="2"/>
  <c r="G212" i="2"/>
  <c r="F212" i="2"/>
  <c r="C212" i="2"/>
  <c r="E212" i="2" s="1"/>
  <c r="E211" i="2"/>
  <c r="H211" i="2" s="1"/>
  <c r="I211" i="2" s="1"/>
  <c r="D217" i="13"/>
  <c r="G217" i="13"/>
  <c r="B218" i="13"/>
  <c r="F217" i="13"/>
  <c r="C217" i="13"/>
  <c r="A122" i="11"/>
  <c r="B121" i="11"/>
  <c r="C121" i="11"/>
  <c r="H212" i="2" l="1"/>
  <c r="I212" i="2" s="1"/>
  <c r="J212" i="2" s="1"/>
  <c r="E217" i="13"/>
  <c r="H217" i="13" s="1"/>
  <c r="I217" i="13" s="1"/>
  <c r="K216" i="13"/>
  <c r="J119" i="11"/>
  <c r="J211" i="2"/>
  <c r="K211" i="2"/>
  <c r="H120" i="11"/>
  <c r="F120" i="11"/>
  <c r="G120" i="11" s="1"/>
  <c r="I120" i="11" s="1"/>
  <c r="D213" i="2"/>
  <c r="B214" i="2"/>
  <c r="G213" i="2"/>
  <c r="F213" i="2"/>
  <c r="C213" i="2"/>
  <c r="D218" i="13"/>
  <c r="G218" i="13"/>
  <c r="B219" i="13"/>
  <c r="F218" i="13"/>
  <c r="C218" i="13"/>
  <c r="D121" i="11"/>
  <c r="E121" i="11" s="1"/>
  <c r="A123" i="11"/>
  <c r="B122" i="11"/>
  <c r="C122" i="11"/>
  <c r="E213" i="2" l="1"/>
  <c r="H213" i="2" s="1"/>
  <c r="I213" i="2" s="1"/>
  <c r="J213" i="2" s="1"/>
  <c r="E218" i="13"/>
  <c r="H218" i="13" s="1"/>
  <c r="I218" i="13" s="1"/>
  <c r="J120" i="11"/>
  <c r="K217" i="13"/>
  <c r="J217" i="13"/>
  <c r="K212" i="2"/>
  <c r="D122" i="11"/>
  <c r="E122" i="11" s="1"/>
  <c r="D219" i="13"/>
  <c r="G219" i="13"/>
  <c r="B220" i="13"/>
  <c r="F219" i="13"/>
  <c r="C219" i="13"/>
  <c r="A124" i="11"/>
  <c r="B123" i="11"/>
  <c r="C123" i="11"/>
  <c r="H121" i="11"/>
  <c r="F121" i="11"/>
  <c r="G121" i="11" s="1"/>
  <c r="D214" i="2"/>
  <c r="B215" i="2"/>
  <c r="G214" i="2"/>
  <c r="F214" i="2"/>
  <c r="C214" i="2"/>
  <c r="E214" i="2" s="1"/>
  <c r="H214" i="2" l="1"/>
  <c r="I214" i="2" s="1"/>
  <c r="J214" i="2" s="1"/>
  <c r="E219" i="13"/>
  <c r="H219" i="13" s="1"/>
  <c r="I219" i="13" s="1"/>
  <c r="K213" i="2"/>
  <c r="I121" i="11"/>
  <c r="J121" i="11" s="1"/>
  <c r="J218" i="13"/>
  <c r="K218" i="13"/>
  <c r="F122" i="11"/>
  <c r="G122" i="11" s="1"/>
  <c r="H122" i="11"/>
  <c r="D215" i="2"/>
  <c r="B216" i="2"/>
  <c r="G215" i="2"/>
  <c r="F215" i="2"/>
  <c r="C215" i="2"/>
  <c r="E215" i="2" s="1"/>
  <c r="D220" i="13"/>
  <c r="G220" i="13"/>
  <c r="B221" i="13"/>
  <c r="F220" i="13"/>
  <c r="C220" i="13"/>
  <c r="D123" i="11"/>
  <c r="E123" i="11" s="1"/>
  <c r="A125" i="11"/>
  <c r="B124" i="11"/>
  <c r="C124" i="11"/>
  <c r="K219" i="13" l="1"/>
  <c r="J219" i="13"/>
  <c r="K214" i="2"/>
  <c r="I122" i="11"/>
  <c r="J122" i="11" s="1"/>
  <c r="E220" i="13"/>
  <c r="H220" i="13" s="1"/>
  <c r="I220" i="13" s="1"/>
  <c r="H123" i="11"/>
  <c r="F123" i="11"/>
  <c r="G123" i="11" s="1"/>
  <c r="H215" i="2"/>
  <c r="I215" i="2" s="1"/>
  <c r="D216" i="2"/>
  <c r="B217" i="2"/>
  <c r="G216" i="2"/>
  <c r="F216" i="2"/>
  <c r="C216" i="2"/>
  <c r="E216" i="2" s="1"/>
  <c r="H216" i="2" s="1"/>
  <c r="D124" i="11"/>
  <c r="E124" i="11" s="1"/>
  <c r="G221" i="13"/>
  <c r="D221" i="13"/>
  <c r="B222" i="13"/>
  <c r="F221" i="13"/>
  <c r="C221" i="13"/>
  <c r="B125" i="11"/>
  <c r="C125" i="11"/>
  <c r="E221" i="13" l="1"/>
  <c r="H221" i="13" s="1"/>
  <c r="I221" i="13" s="1"/>
  <c r="I216" i="2"/>
  <c r="J216" i="2" s="1"/>
  <c r="J215" i="2"/>
  <c r="K215" i="2"/>
  <c r="F124" i="11"/>
  <c r="G124" i="11" s="1"/>
  <c r="I124" i="11" s="1"/>
  <c r="H124" i="11"/>
  <c r="I123" i="11"/>
  <c r="J123" i="11" s="1"/>
  <c r="D125" i="11"/>
  <c r="E125" i="11" s="1"/>
  <c r="G222" i="13"/>
  <c r="D222" i="13"/>
  <c r="B223" i="13"/>
  <c r="F222" i="13"/>
  <c r="C222" i="13"/>
  <c r="D217" i="2"/>
  <c r="B218" i="2"/>
  <c r="G217" i="2"/>
  <c r="F217" i="2"/>
  <c r="C217" i="2"/>
  <c r="E217" i="2" s="1"/>
  <c r="J220" i="13"/>
  <c r="K220" i="13"/>
  <c r="H217" i="2" l="1"/>
  <c r="I217" i="2" s="1"/>
  <c r="J124" i="11"/>
  <c r="K221" i="13"/>
  <c r="J221" i="13"/>
  <c r="K216" i="2"/>
  <c r="D218" i="2"/>
  <c r="B219" i="2"/>
  <c r="G218" i="2"/>
  <c r="F218" i="2"/>
  <c r="C218" i="2"/>
  <c r="E222" i="13"/>
  <c r="H222" i="13" s="1"/>
  <c r="I222" i="13" s="1"/>
  <c r="F125" i="11"/>
  <c r="G125" i="11" s="1"/>
  <c r="H125" i="11"/>
  <c r="G223" i="13"/>
  <c r="D223" i="13"/>
  <c r="B224" i="13"/>
  <c r="F223" i="13"/>
  <c r="C223" i="13"/>
  <c r="E223" i="13" l="1"/>
  <c r="H223" i="13" s="1"/>
  <c r="I223" i="13" s="1"/>
  <c r="I125" i="11"/>
  <c r="J125" i="11" s="1"/>
  <c r="J222" i="13"/>
  <c r="K222" i="13"/>
  <c r="E218" i="2"/>
  <c r="H218" i="2" s="1"/>
  <c r="I218" i="2" s="1"/>
  <c r="G224" i="13"/>
  <c r="D224" i="13"/>
  <c r="B225" i="13"/>
  <c r="F224" i="13"/>
  <c r="C224" i="13"/>
  <c r="D219" i="2"/>
  <c r="B220" i="2"/>
  <c r="G219" i="2"/>
  <c r="F219" i="2"/>
  <c r="C219" i="2"/>
  <c r="J217" i="2"/>
  <c r="K217" i="2"/>
  <c r="E219" i="2" l="1"/>
  <c r="H219" i="2" s="1"/>
  <c r="I219" i="2" s="1"/>
  <c r="K219" i="2" s="1"/>
  <c r="E224" i="13"/>
  <c r="H224" i="13" s="1"/>
  <c r="I224" i="13" s="1"/>
  <c r="J223" i="13"/>
  <c r="K223" i="13"/>
  <c r="D225" i="13"/>
  <c r="G225" i="13"/>
  <c r="B226" i="13"/>
  <c r="F225" i="13"/>
  <c r="C225" i="13"/>
  <c r="E225" i="13" s="1"/>
  <c r="D220" i="2"/>
  <c r="B221" i="2"/>
  <c r="G220" i="2"/>
  <c r="F220" i="2"/>
  <c r="C220" i="2"/>
  <c r="J218" i="2"/>
  <c r="K218" i="2"/>
  <c r="E220" i="2" l="1"/>
  <c r="H220" i="2" s="1"/>
  <c r="I220" i="2" s="1"/>
  <c r="J220" i="2" s="1"/>
  <c r="H225" i="13"/>
  <c r="I225" i="13" s="1"/>
  <c r="K225" i="13" s="1"/>
  <c r="J219" i="2"/>
  <c r="J224" i="13"/>
  <c r="K224" i="13"/>
  <c r="D226" i="13"/>
  <c r="G226" i="13"/>
  <c r="B227" i="13"/>
  <c r="F226" i="13"/>
  <c r="C226" i="13"/>
  <c r="E226" i="13" s="1"/>
  <c r="D221" i="2"/>
  <c r="B222" i="2"/>
  <c r="G221" i="2"/>
  <c r="F221" i="2"/>
  <c r="C221" i="2"/>
  <c r="H226" i="13" l="1"/>
  <c r="I226" i="13" s="1"/>
  <c r="E221" i="2"/>
  <c r="H221" i="2" s="1"/>
  <c r="I221" i="2" s="1"/>
  <c r="K221" i="2" s="1"/>
  <c r="J225" i="13"/>
  <c r="K220" i="2"/>
  <c r="D227" i="13"/>
  <c r="G227" i="13"/>
  <c r="B228" i="13"/>
  <c r="F227" i="13"/>
  <c r="C227" i="13"/>
  <c r="E227" i="13" s="1"/>
  <c r="D222" i="2"/>
  <c r="B223" i="2"/>
  <c r="G222" i="2"/>
  <c r="F222" i="2"/>
  <c r="C222" i="2"/>
  <c r="H227" i="13" l="1"/>
  <c r="I227" i="13" s="1"/>
  <c r="J227" i="13" s="1"/>
  <c r="E222" i="2"/>
  <c r="H222" i="2" s="1"/>
  <c r="I222" i="2" s="1"/>
  <c r="J221" i="2"/>
  <c r="D223" i="2"/>
  <c r="B224" i="2"/>
  <c r="G223" i="2"/>
  <c r="F223" i="2"/>
  <c r="C223" i="2"/>
  <c r="E223" i="2" s="1"/>
  <c r="H223" i="2" s="1"/>
  <c r="J226" i="13"/>
  <c r="K226" i="13"/>
  <c r="D228" i="13"/>
  <c r="G228" i="13"/>
  <c r="B229" i="13"/>
  <c r="F228" i="13"/>
  <c r="C228" i="13"/>
  <c r="E228" i="13" l="1"/>
  <c r="H228" i="13" s="1"/>
  <c r="I228" i="13" s="1"/>
  <c r="J228" i="13" s="1"/>
  <c r="K227" i="13"/>
  <c r="J222" i="2"/>
  <c r="K222" i="2"/>
  <c r="I223" i="2"/>
  <c r="K223" i="2" s="1"/>
  <c r="D224" i="2"/>
  <c r="B225" i="2"/>
  <c r="G224" i="2"/>
  <c r="F224" i="2"/>
  <c r="C224" i="2"/>
  <c r="E224" i="2" s="1"/>
  <c r="G229" i="13"/>
  <c r="D229" i="13"/>
  <c r="B230" i="13"/>
  <c r="F229" i="13"/>
  <c r="C229" i="13"/>
  <c r="H224" i="2" l="1"/>
  <c r="I224" i="2" s="1"/>
  <c r="J224" i="2" s="1"/>
  <c r="J223" i="2"/>
  <c r="K228" i="13"/>
  <c r="E229" i="13"/>
  <c r="H229" i="13" s="1"/>
  <c r="I229" i="13" s="1"/>
  <c r="D225" i="2"/>
  <c r="B226" i="2"/>
  <c r="G225" i="2"/>
  <c r="F225" i="2"/>
  <c r="C225" i="2"/>
  <c r="E225" i="2" s="1"/>
  <c r="H225" i="2" s="1"/>
  <c r="G230" i="13"/>
  <c r="D230" i="13"/>
  <c r="B231" i="13"/>
  <c r="F230" i="13"/>
  <c r="C230" i="13"/>
  <c r="E230" i="13" s="1"/>
  <c r="K224" i="2" l="1"/>
  <c r="I225" i="2"/>
  <c r="J225" i="2" s="1"/>
  <c r="H230" i="13"/>
  <c r="I230" i="13" s="1"/>
  <c r="D226" i="2"/>
  <c r="B227" i="2"/>
  <c r="G226" i="2"/>
  <c r="F226" i="2"/>
  <c r="C226" i="2"/>
  <c r="E226" i="2" s="1"/>
  <c r="J229" i="13"/>
  <c r="K229" i="13"/>
  <c r="G231" i="13"/>
  <c r="D231" i="13"/>
  <c r="B232" i="13"/>
  <c r="F231" i="13"/>
  <c r="C231" i="13"/>
  <c r="H226" i="2" l="1"/>
  <c r="I226" i="2" s="1"/>
  <c r="K226" i="2" s="1"/>
  <c r="K225" i="2"/>
  <c r="E231" i="13"/>
  <c r="H231" i="13" s="1"/>
  <c r="I231" i="13" s="1"/>
  <c r="J230" i="13"/>
  <c r="K230" i="13"/>
  <c r="G232" i="13"/>
  <c r="D232" i="13"/>
  <c r="B233" i="13"/>
  <c r="F232" i="13"/>
  <c r="C232" i="13"/>
  <c r="D227" i="2"/>
  <c r="B228" i="2"/>
  <c r="G227" i="2"/>
  <c r="F227" i="2"/>
  <c r="C227" i="2"/>
  <c r="E227" i="2" l="1"/>
  <c r="H227" i="2" s="1"/>
  <c r="I227" i="2" s="1"/>
  <c r="J227" i="2" s="1"/>
  <c r="E232" i="13"/>
  <c r="H232" i="13" s="1"/>
  <c r="I232" i="13" s="1"/>
  <c r="K232" i="13" s="1"/>
  <c r="J226" i="2"/>
  <c r="J231" i="13"/>
  <c r="K231" i="13"/>
  <c r="D233" i="13"/>
  <c r="G233" i="13"/>
  <c r="B234" i="13"/>
  <c r="F233" i="13"/>
  <c r="C233" i="13"/>
  <c r="D228" i="2"/>
  <c r="B229" i="2"/>
  <c r="G228" i="2"/>
  <c r="F228" i="2"/>
  <c r="C228" i="2"/>
  <c r="E233" i="13" l="1"/>
  <c r="H233" i="13" s="1"/>
  <c r="I233" i="13" s="1"/>
  <c r="J233" i="13" s="1"/>
  <c r="E228" i="2"/>
  <c r="H228" i="2" s="1"/>
  <c r="I228" i="2" s="1"/>
  <c r="J228" i="2" s="1"/>
  <c r="K227" i="2"/>
  <c r="J232" i="13"/>
  <c r="D229" i="2"/>
  <c r="B230" i="2"/>
  <c r="G229" i="2"/>
  <c r="F229" i="2"/>
  <c r="C229" i="2"/>
  <c r="E229" i="2" s="1"/>
  <c r="H229" i="2" s="1"/>
  <c r="D234" i="13"/>
  <c r="G234" i="13"/>
  <c r="B235" i="13"/>
  <c r="F234" i="13"/>
  <c r="C234" i="13"/>
  <c r="E234" i="13" l="1"/>
  <c r="H234" i="13" s="1"/>
  <c r="I234" i="13" s="1"/>
  <c r="K234" i="13" s="1"/>
  <c r="K228" i="2"/>
  <c r="K233" i="13"/>
  <c r="I229" i="2"/>
  <c r="D230" i="2"/>
  <c r="B231" i="2"/>
  <c r="G230" i="2"/>
  <c r="F230" i="2"/>
  <c r="C230" i="2"/>
  <c r="E230" i="2" s="1"/>
  <c r="D235" i="13"/>
  <c r="G235" i="13"/>
  <c r="B236" i="13"/>
  <c r="F235" i="13"/>
  <c r="C235" i="13"/>
  <c r="H230" i="2" l="1"/>
  <c r="I230" i="2" s="1"/>
  <c r="J230" i="2" s="1"/>
  <c r="J234" i="13"/>
  <c r="E235" i="13"/>
  <c r="H235" i="13" s="1"/>
  <c r="I235" i="13" s="1"/>
  <c r="D231" i="2"/>
  <c r="B232" i="2"/>
  <c r="G231" i="2"/>
  <c r="F231" i="2"/>
  <c r="C231" i="2"/>
  <c r="E231" i="2" s="1"/>
  <c r="D236" i="13"/>
  <c r="G236" i="13"/>
  <c r="B237" i="13"/>
  <c r="F236" i="13"/>
  <c r="C236" i="13"/>
  <c r="J229" i="2"/>
  <c r="K229" i="2"/>
  <c r="H231" i="2" l="1"/>
  <c r="I231" i="2" s="1"/>
  <c r="E236" i="13"/>
  <c r="H236" i="13" s="1"/>
  <c r="I236" i="13" s="1"/>
  <c r="K230" i="2"/>
  <c r="J235" i="13"/>
  <c r="K235" i="13"/>
  <c r="D232" i="2"/>
  <c r="B233" i="2"/>
  <c r="G232" i="2"/>
  <c r="F232" i="2"/>
  <c r="C232" i="2"/>
  <c r="E232" i="2" s="1"/>
  <c r="G237" i="13"/>
  <c r="D237" i="13"/>
  <c r="B238" i="13"/>
  <c r="F237" i="13"/>
  <c r="C237" i="13"/>
  <c r="H232" i="2" l="1"/>
  <c r="I232" i="2" s="1"/>
  <c r="J232" i="2" s="1"/>
  <c r="E237" i="13"/>
  <c r="H237" i="13" s="1"/>
  <c r="I237" i="13" s="1"/>
  <c r="D233" i="2"/>
  <c r="B234" i="2"/>
  <c r="G233" i="2"/>
  <c r="F233" i="2"/>
  <c r="C233" i="2"/>
  <c r="J236" i="13"/>
  <c r="K236" i="13"/>
  <c r="G238" i="13"/>
  <c r="D238" i="13"/>
  <c r="B239" i="13"/>
  <c r="F238" i="13"/>
  <c r="C238" i="13"/>
  <c r="J231" i="2"/>
  <c r="K231" i="2"/>
  <c r="E233" i="2" l="1"/>
  <c r="H233" i="2" s="1"/>
  <c r="I233" i="2" s="1"/>
  <c r="J233" i="2" s="1"/>
  <c r="E238" i="13"/>
  <c r="H238" i="13" s="1"/>
  <c r="I238" i="13" s="1"/>
  <c r="K232" i="2"/>
  <c r="J237" i="13"/>
  <c r="K237" i="13"/>
  <c r="G239" i="13"/>
  <c r="D239" i="13"/>
  <c r="B240" i="13"/>
  <c r="F239" i="13"/>
  <c r="C239" i="13"/>
  <c r="D234" i="2"/>
  <c r="B235" i="2"/>
  <c r="G234" i="2"/>
  <c r="F234" i="2"/>
  <c r="C234" i="2"/>
  <c r="E234" i="2" s="1"/>
  <c r="H234" i="2" s="1"/>
  <c r="E239" i="13" l="1"/>
  <c r="H239" i="13" s="1"/>
  <c r="I239" i="13" s="1"/>
  <c r="K238" i="13"/>
  <c r="J238" i="13"/>
  <c r="K233" i="2"/>
  <c r="I234" i="2"/>
  <c r="K234" i="2" s="1"/>
  <c r="G240" i="13"/>
  <c r="D240" i="13"/>
  <c r="B241" i="13"/>
  <c r="F240" i="13"/>
  <c r="C240" i="13"/>
  <c r="D235" i="2"/>
  <c r="B236" i="2"/>
  <c r="G235" i="2"/>
  <c r="F235" i="2"/>
  <c r="C235" i="2"/>
  <c r="E235" i="2" s="1"/>
  <c r="H235" i="2" s="1"/>
  <c r="E240" i="13" l="1"/>
  <c r="H240" i="13" s="1"/>
  <c r="I240" i="13" s="1"/>
  <c r="K240" i="13" s="1"/>
  <c r="J239" i="13"/>
  <c r="K239" i="13"/>
  <c r="J234" i="2"/>
  <c r="I235" i="2"/>
  <c r="J235" i="2" s="1"/>
  <c r="D236" i="2"/>
  <c r="B237" i="2"/>
  <c r="G236" i="2"/>
  <c r="F236" i="2"/>
  <c r="C236" i="2"/>
  <c r="E236" i="2" s="1"/>
  <c r="D241" i="13"/>
  <c r="G241" i="13"/>
  <c r="B242" i="13"/>
  <c r="F241" i="13"/>
  <c r="C241" i="13"/>
  <c r="E241" i="13" s="1"/>
  <c r="H236" i="2" l="1"/>
  <c r="I236" i="2" s="1"/>
  <c r="J236" i="2" s="1"/>
  <c r="H241" i="13"/>
  <c r="I241" i="13" s="1"/>
  <c r="K241" i="13" s="1"/>
  <c r="J240" i="13"/>
  <c r="K235" i="2"/>
  <c r="D237" i="2"/>
  <c r="B238" i="2"/>
  <c r="G237" i="2"/>
  <c r="F237" i="2"/>
  <c r="C237" i="2"/>
  <c r="D242" i="13"/>
  <c r="G242" i="13"/>
  <c r="B243" i="13"/>
  <c r="F242" i="13"/>
  <c r="C242" i="13"/>
  <c r="E242" i="13" l="1"/>
  <c r="H242" i="13" s="1"/>
  <c r="I242" i="13" s="1"/>
  <c r="K236" i="2"/>
  <c r="J241" i="13"/>
  <c r="E237" i="2"/>
  <c r="H237" i="2" s="1"/>
  <c r="I237" i="2" s="1"/>
  <c r="D238" i="2"/>
  <c r="B239" i="2"/>
  <c r="G238" i="2"/>
  <c r="F238" i="2"/>
  <c r="C238" i="2"/>
  <c r="D243" i="13"/>
  <c r="G243" i="13"/>
  <c r="B244" i="13"/>
  <c r="F243" i="13"/>
  <c r="C243" i="13"/>
  <c r="E243" i="13" l="1"/>
  <c r="H243" i="13" s="1"/>
  <c r="I243" i="13" s="1"/>
  <c r="J243" i="13" s="1"/>
  <c r="E238" i="2"/>
  <c r="H238" i="2" s="1"/>
  <c r="I238" i="2" s="1"/>
  <c r="J238" i="2" s="1"/>
  <c r="J237" i="2"/>
  <c r="K237" i="2"/>
  <c r="J242" i="13"/>
  <c r="K242" i="13"/>
  <c r="D239" i="2"/>
  <c r="B240" i="2"/>
  <c r="G239" i="2"/>
  <c r="F239" i="2"/>
  <c r="C239" i="2"/>
  <c r="E239" i="2" s="1"/>
  <c r="D244" i="13"/>
  <c r="G244" i="13"/>
  <c r="B245" i="13"/>
  <c r="F244" i="13"/>
  <c r="C244" i="13"/>
  <c r="E244" i="13" s="1"/>
  <c r="H239" i="2" l="1"/>
  <c r="I239" i="2" s="1"/>
  <c r="J239" i="2" s="1"/>
  <c r="H244" i="13"/>
  <c r="I244" i="13" s="1"/>
  <c r="J244" i="13" s="1"/>
  <c r="K238" i="2"/>
  <c r="K243" i="13"/>
  <c r="D240" i="2"/>
  <c r="B241" i="2"/>
  <c r="G240" i="2"/>
  <c r="F240" i="2"/>
  <c r="C240" i="2"/>
  <c r="G245" i="13"/>
  <c r="D245" i="13"/>
  <c r="B246" i="13"/>
  <c r="F245" i="13"/>
  <c r="C245" i="13"/>
  <c r="E245" i="13" l="1"/>
  <c r="H245" i="13" s="1"/>
  <c r="I245" i="13" s="1"/>
  <c r="J245" i="13" s="1"/>
  <c r="E240" i="2"/>
  <c r="H240" i="2" s="1"/>
  <c r="I240" i="2" s="1"/>
  <c r="K239" i="2"/>
  <c r="K244" i="13"/>
  <c r="D241" i="2"/>
  <c r="B242" i="2"/>
  <c r="G241" i="2"/>
  <c r="F241" i="2"/>
  <c r="C241" i="2"/>
  <c r="G246" i="13"/>
  <c r="D246" i="13"/>
  <c r="B247" i="13"/>
  <c r="F246" i="13"/>
  <c r="C246" i="13"/>
  <c r="E246" i="13" l="1"/>
  <c r="H246" i="13" s="1"/>
  <c r="I246" i="13" s="1"/>
  <c r="K245" i="13"/>
  <c r="E241" i="2"/>
  <c r="H241" i="2" s="1"/>
  <c r="I241" i="2" s="1"/>
  <c r="D242" i="2"/>
  <c r="B243" i="2"/>
  <c r="G242" i="2"/>
  <c r="F242" i="2"/>
  <c r="C242" i="2"/>
  <c r="G247" i="13"/>
  <c r="D247" i="13"/>
  <c r="B248" i="13"/>
  <c r="F247" i="13"/>
  <c r="C247" i="13"/>
  <c r="J240" i="2"/>
  <c r="K240" i="2"/>
  <c r="E242" i="2" l="1"/>
  <c r="H242" i="2" s="1"/>
  <c r="I242" i="2" s="1"/>
  <c r="J242" i="2" s="1"/>
  <c r="K246" i="13"/>
  <c r="J246" i="13"/>
  <c r="J241" i="2"/>
  <c r="K241" i="2"/>
  <c r="E247" i="13"/>
  <c r="H247" i="13" s="1"/>
  <c r="I247" i="13" s="1"/>
  <c r="D243" i="2"/>
  <c r="B244" i="2"/>
  <c r="G243" i="2"/>
  <c r="F243" i="2"/>
  <c r="C243" i="2"/>
  <c r="E243" i="2" s="1"/>
  <c r="H243" i="2" s="1"/>
  <c r="G248" i="13"/>
  <c r="D248" i="13"/>
  <c r="B249" i="13"/>
  <c r="F248" i="13"/>
  <c r="C248" i="13"/>
  <c r="E248" i="13" s="1"/>
  <c r="K242" i="2" l="1"/>
  <c r="I243" i="2"/>
  <c r="J243" i="2" s="1"/>
  <c r="J247" i="13"/>
  <c r="K247" i="13"/>
  <c r="H248" i="13"/>
  <c r="I248" i="13" s="1"/>
  <c r="D244" i="2"/>
  <c r="B245" i="2"/>
  <c r="G244" i="2"/>
  <c r="F244" i="2"/>
  <c r="C244" i="2"/>
  <c r="E244" i="2" s="1"/>
  <c r="G249" i="13"/>
  <c r="D249" i="13"/>
  <c r="B250" i="13"/>
  <c r="F249" i="13"/>
  <c r="C249" i="13"/>
  <c r="E249" i="13" s="1"/>
  <c r="H244" i="2" l="1"/>
  <c r="I244" i="2" s="1"/>
  <c r="J244" i="2" s="1"/>
  <c r="H249" i="13"/>
  <c r="I249" i="13" s="1"/>
  <c r="J249" i="13" s="1"/>
  <c r="K243" i="2"/>
  <c r="J248" i="13"/>
  <c r="K248" i="13"/>
  <c r="G250" i="13"/>
  <c r="D250" i="13"/>
  <c r="B251" i="13"/>
  <c r="F250" i="13"/>
  <c r="C250" i="13"/>
  <c r="D245" i="2"/>
  <c r="B246" i="2"/>
  <c r="G245" i="2"/>
  <c r="F245" i="2"/>
  <c r="C245" i="2"/>
  <c r="E250" i="13" l="1"/>
  <c r="H250" i="13" s="1"/>
  <c r="I250" i="13" s="1"/>
  <c r="J250" i="13" s="1"/>
  <c r="E245" i="2"/>
  <c r="H245" i="2" s="1"/>
  <c r="I245" i="2" s="1"/>
  <c r="K249" i="13"/>
  <c r="K244" i="2"/>
  <c r="D251" i="13"/>
  <c r="G251" i="13"/>
  <c r="B252" i="13"/>
  <c r="F251" i="13"/>
  <c r="C251" i="13"/>
  <c r="D246" i="2"/>
  <c r="B247" i="2"/>
  <c r="G246" i="2"/>
  <c r="F246" i="2"/>
  <c r="C246" i="2"/>
  <c r="E251" i="13" l="1"/>
  <c r="H251" i="13" s="1"/>
  <c r="I251" i="13" s="1"/>
  <c r="K251" i="13" s="1"/>
  <c r="K245" i="2"/>
  <c r="J245" i="2"/>
  <c r="K250" i="13"/>
  <c r="E246" i="2"/>
  <c r="H246" i="2" s="1"/>
  <c r="I246" i="2" s="1"/>
  <c r="D247" i="2"/>
  <c r="B248" i="2"/>
  <c r="G247" i="2"/>
  <c r="F247" i="2"/>
  <c r="C247" i="2"/>
  <c r="D252" i="13"/>
  <c r="G252" i="13"/>
  <c r="B253" i="13"/>
  <c r="F252" i="13"/>
  <c r="C252" i="13"/>
  <c r="E252" i="13" l="1"/>
  <c r="H252" i="13" s="1"/>
  <c r="I252" i="13" s="1"/>
  <c r="J252" i="13" s="1"/>
  <c r="E247" i="2"/>
  <c r="H247" i="2" s="1"/>
  <c r="I247" i="2" s="1"/>
  <c r="J247" i="2" s="1"/>
  <c r="J251" i="13"/>
  <c r="J246" i="2"/>
  <c r="K246" i="2"/>
  <c r="D248" i="2"/>
  <c r="B249" i="2"/>
  <c r="G248" i="2"/>
  <c r="F248" i="2"/>
  <c r="C248" i="2"/>
  <c r="E248" i="2" s="1"/>
  <c r="D253" i="13"/>
  <c r="G253" i="13"/>
  <c r="B254" i="13"/>
  <c r="F253" i="13"/>
  <c r="C253" i="13"/>
  <c r="K252" i="13" l="1"/>
  <c r="E253" i="13"/>
  <c r="H253" i="13" s="1"/>
  <c r="I253" i="13" s="1"/>
  <c r="H248" i="2"/>
  <c r="I248" i="2" s="1"/>
  <c r="J248" i="2" s="1"/>
  <c r="K247" i="2"/>
  <c r="D249" i="2"/>
  <c r="B250" i="2"/>
  <c r="G249" i="2"/>
  <c r="F249" i="2"/>
  <c r="C249" i="2"/>
  <c r="E249" i="2" s="1"/>
  <c r="H249" i="2" s="1"/>
  <c r="D254" i="13"/>
  <c r="G254" i="13"/>
  <c r="B255" i="13"/>
  <c r="F254" i="13"/>
  <c r="C254" i="13"/>
  <c r="E254" i="13" l="1"/>
  <c r="H254" i="13" s="1"/>
  <c r="I254" i="13" s="1"/>
  <c r="I249" i="2"/>
  <c r="J249" i="2" s="1"/>
  <c r="K248" i="2"/>
  <c r="D250" i="2"/>
  <c r="B251" i="2"/>
  <c r="G250" i="2"/>
  <c r="F250" i="2"/>
  <c r="C250" i="2"/>
  <c r="E250" i="2" s="1"/>
  <c r="J253" i="13"/>
  <c r="K253" i="13"/>
  <c r="G255" i="13"/>
  <c r="D255" i="13"/>
  <c r="B256" i="13"/>
  <c r="F255" i="13"/>
  <c r="C255" i="13"/>
  <c r="H250" i="2" l="1"/>
  <c r="I250" i="2" s="1"/>
  <c r="J250" i="2" s="1"/>
  <c r="E255" i="13"/>
  <c r="H255" i="13" s="1"/>
  <c r="I255" i="13" s="1"/>
  <c r="K249" i="2"/>
  <c r="G256" i="13"/>
  <c r="D256" i="13"/>
  <c r="B257" i="13"/>
  <c r="F256" i="13"/>
  <c r="C256" i="13"/>
  <c r="E256" i="13" s="1"/>
  <c r="D251" i="2"/>
  <c r="B252" i="2"/>
  <c r="G251" i="2"/>
  <c r="F251" i="2"/>
  <c r="C251" i="2"/>
  <c r="J254" i="13"/>
  <c r="K254" i="13"/>
  <c r="H256" i="13" l="1"/>
  <c r="I256" i="13" s="1"/>
  <c r="K256" i="13" s="1"/>
  <c r="J255" i="13"/>
  <c r="K255" i="13"/>
  <c r="K250" i="2"/>
  <c r="E251" i="2"/>
  <c r="H251" i="2" s="1"/>
  <c r="I251" i="2" s="1"/>
  <c r="G257" i="13"/>
  <c r="D257" i="13"/>
  <c r="B258" i="13"/>
  <c r="F257" i="13"/>
  <c r="C257" i="13"/>
  <c r="D252" i="2"/>
  <c r="B253" i="2"/>
  <c r="G252" i="2"/>
  <c r="F252" i="2"/>
  <c r="C252" i="2"/>
  <c r="E252" i="2" s="1"/>
  <c r="H252" i="2" s="1"/>
  <c r="E257" i="13" l="1"/>
  <c r="H257" i="13" s="1"/>
  <c r="I257" i="13" s="1"/>
  <c r="J256" i="13"/>
  <c r="I252" i="2"/>
  <c r="J252" i="2" s="1"/>
  <c r="J251" i="2"/>
  <c r="K251" i="2"/>
  <c r="G258" i="13"/>
  <c r="D258" i="13"/>
  <c r="B259" i="13"/>
  <c r="F258" i="13"/>
  <c r="C258" i="13"/>
  <c r="D253" i="2"/>
  <c r="B254" i="2"/>
  <c r="G253" i="2"/>
  <c r="F253" i="2"/>
  <c r="C253" i="2"/>
  <c r="E253" i="2" l="1"/>
  <c r="H253" i="2" s="1"/>
  <c r="I253" i="2" s="1"/>
  <c r="J253" i="2" s="1"/>
  <c r="E258" i="13"/>
  <c r="H258" i="13" s="1"/>
  <c r="I258" i="13" s="1"/>
  <c r="J258" i="13" s="1"/>
  <c r="K252" i="2"/>
  <c r="J257" i="13"/>
  <c r="K257" i="13"/>
  <c r="D254" i="2"/>
  <c r="B255" i="2"/>
  <c r="G254" i="2"/>
  <c r="F254" i="2"/>
  <c r="C254" i="2"/>
  <c r="E254" i="2" s="1"/>
  <c r="H254" i="2" s="1"/>
  <c r="D259" i="13"/>
  <c r="G259" i="13"/>
  <c r="B260" i="13"/>
  <c r="F259" i="13"/>
  <c r="C259" i="13"/>
  <c r="E259" i="13" l="1"/>
  <c r="H259" i="13" s="1"/>
  <c r="I259" i="13" s="1"/>
  <c r="K259" i="13" s="1"/>
  <c r="K253" i="2"/>
  <c r="K258" i="13"/>
  <c r="I254" i="2"/>
  <c r="J254" i="2" s="1"/>
  <c r="D255" i="2"/>
  <c r="B256" i="2"/>
  <c r="G255" i="2"/>
  <c r="F255" i="2"/>
  <c r="C255" i="2"/>
  <c r="D260" i="13"/>
  <c r="G260" i="13"/>
  <c r="B261" i="13"/>
  <c r="F260" i="13"/>
  <c r="C260" i="13"/>
  <c r="E260" i="13" s="1"/>
  <c r="H260" i="13" l="1"/>
  <c r="I260" i="13" s="1"/>
  <c r="J260" i="13" s="1"/>
  <c r="E255" i="2"/>
  <c r="H255" i="2" s="1"/>
  <c r="I255" i="2" s="1"/>
  <c r="J255" i="2" s="1"/>
  <c r="J259" i="13"/>
  <c r="K254" i="2"/>
  <c r="D261" i="13"/>
  <c r="G261" i="13"/>
  <c r="B262" i="13"/>
  <c r="F261" i="13"/>
  <c r="C261" i="13"/>
  <c r="E261" i="13" s="1"/>
  <c r="D256" i="2"/>
  <c r="B257" i="2"/>
  <c r="G256" i="2"/>
  <c r="F256" i="2"/>
  <c r="C256" i="2"/>
  <c r="E256" i="2" l="1"/>
  <c r="H256" i="2" s="1"/>
  <c r="I256" i="2" s="1"/>
  <c r="J256" i="2" s="1"/>
  <c r="H261" i="13"/>
  <c r="I261" i="13" s="1"/>
  <c r="K261" i="13" s="1"/>
  <c r="K255" i="2"/>
  <c r="K260" i="13"/>
  <c r="D257" i="2"/>
  <c r="B258" i="2"/>
  <c r="G257" i="2"/>
  <c r="F257" i="2"/>
  <c r="C257" i="2"/>
  <c r="E257" i="2" s="1"/>
  <c r="D262" i="13"/>
  <c r="G262" i="13"/>
  <c r="B263" i="13"/>
  <c r="F262" i="13"/>
  <c r="C262" i="13"/>
  <c r="H257" i="2" l="1"/>
  <c r="I257" i="2" s="1"/>
  <c r="J257" i="2" s="1"/>
  <c r="E262" i="13"/>
  <c r="H262" i="13" s="1"/>
  <c r="I262" i="13" s="1"/>
  <c r="J262" i="13" s="1"/>
  <c r="J261" i="13"/>
  <c r="K256" i="2"/>
  <c r="D258" i="2"/>
  <c r="B259" i="2"/>
  <c r="G258" i="2"/>
  <c r="F258" i="2"/>
  <c r="C258" i="2"/>
  <c r="E258" i="2" s="1"/>
  <c r="G263" i="13"/>
  <c r="D263" i="13"/>
  <c r="B264" i="13"/>
  <c r="F263" i="13"/>
  <c r="C263" i="13"/>
  <c r="H258" i="2" l="1"/>
  <c r="I258" i="2" s="1"/>
  <c r="J258" i="2" s="1"/>
  <c r="K257" i="2"/>
  <c r="K262" i="13"/>
  <c r="E263" i="13"/>
  <c r="H263" i="13" s="1"/>
  <c r="I263" i="13" s="1"/>
  <c r="D259" i="2"/>
  <c r="B260" i="2"/>
  <c r="G259" i="2"/>
  <c r="F259" i="2"/>
  <c r="C259" i="2"/>
  <c r="E259" i="2" s="1"/>
  <c r="G264" i="13"/>
  <c r="D264" i="13"/>
  <c r="B265" i="13"/>
  <c r="F264" i="13"/>
  <c r="C264" i="13"/>
  <c r="E264" i="13" l="1"/>
  <c r="H264" i="13" s="1"/>
  <c r="I264" i="13" s="1"/>
  <c r="K258" i="2"/>
  <c r="J263" i="13"/>
  <c r="K263" i="13"/>
  <c r="D260" i="2"/>
  <c r="B261" i="2"/>
  <c r="G260" i="2"/>
  <c r="F260" i="2"/>
  <c r="C260" i="2"/>
  <c r="E260" i="2" s="1"/>
  <c r="H260" i="2" s="1"/>
  <c r="G265" i="13"/>
  <c r="D265" i="13"/>
  <c r="B266" i="13"/>
  <c r="F265" i="13"/>
  <c r="C265" i="13"/>
  <c r="H259" i="2"/>
  <c r="I259" i="2" s="1"/>
  <c r="E265" i="13" l="1"/>
  <c r="H265" i="13" s="1"/>
  <c r="I265" i="13" s="1"/>
  <c r="I260" i="2"/>
  <c r="J260" i="2" s="1"/>
  <c r="J259" i="2"/>
  <c r="K259" i="2"/>
  <c r="D261" i="2"/>
  <c r="B262" i="2"/>
  <c r="G261" i="2"/>
  <c r="F261" i="2"/>
  <c r="C261" i="2"/>
  <c r="J264" i="13"/>
  <c r="K264" i="13"/>
  <c r="G266" i="13"/>
  <c r="D266" i="13"/>
  <c r="B267" i="13"/>
  <c r="F266" i="13"/>
  <c r="C266" i="13"/>
  <c r="E261" i="2" l="1"/>
  <c r="H261" i="2" s="1"/>
  <c r="I261" i="2" s="1"/>
  <c r="J261" i="2" s="1"/>
  <c r="E266" i="13"/>
  <c r="H266" i="13" s="1"/>
  <c r="I266" i="13" s="1"/>
  <c r="K260" i="2"/>
  <c r="D267" i="13"/>
  <c r="G267" i="13"/>
  <c r="B268" i="13"/>
  <c r="F267" i="13"/>
  <c r="C267" i="13"/>
  <c r="D262" i="2"/>
  <c r="B263" i="2"/>
  <c r="G262" i="2"/>
  <c r="F262" i="2"/>
  <c r="C262" i="2"/>
  <c r="J265" i="13"/>
  <c r="K265" i="13"/>
  <c r="E267" i="13" l="1"/>
  <c r="H267" i="13" s="1"/>
  <c r="I267" i="13" s="1"/>
  <c r="E262" i="2"/>
  <c r="H262" i="2" s="1"/>
  <c r="I262" i="2" s="1"/>
  <c r="K261" i="2"/>
  <c r="D268" i="13"/>
  <c r="G268" i="13"/>
  <c r="B269" i="13"/>
  <c r="F268" i="13"/>
  <c r="C268" i="13"/>
  <c r="J266" i="13"/>
  <c r="K266" i="13"/>
  <c r="D263" i="2"/>
  <c r="B264" i="2"/>
  <c r="G263" i="2"/>
  <c r="F263" i="2"/>
  <c r="C263" i="2"/>
  <c r="E263" i="2" l="1"/>
  <c r="H263" i="2" s="1"/>
  <c r="I263" i="2" s="1"/>
  <c r="E268" i="13"/>
  <c r="H268" i="13" s="1"/>
  <c r="I268" i="13" s="1"/>
  <c r="J268" i="13" s="1"/>
  <c r="D264" i="2"/>
  <c r="B265" i="2"/>
  <c r="G264" i="2"/>
  <c r="F264" i="2"/>
  <c r="C264" i="2"/>
  <c r="E264" i="2" s="1"/>
  <c r="H264" i="2" s="1"/>
  <c r="D269" i="13"/>
  <c r="G269" i="13"/>
  <c r="B270" i="13"/>
  <c r="F269" i="13"/>
  <c r="C269" i="13"/>
  <c r="J267" i="13"/>
  <c r="K267" i="13"/>
  <c r="J262" i="2"/>
  <c r="K262" i="2"/>
  <c r="E269" i="13" l="1"/>
  <c r="H269" i="13" s="1"/>
  <c r="I269" i="13" s="1"/>
  <c r="J269" i="13" s="1"/>
  <c r="K268" i="13"/>
  <c r="I264" i="2"/>
  <c r="J264" i="2" s="1"/>
  <c r="D265" i="2"/>
  <c r="B266" i="2"/>
  <c r="G265" i="2"/>
  <c r="F265" i="2"/>
  <c r="C265" i="2"/>
  <c r="E265" i="2" s="1"/>
  <c r="D270" i="13"/>
  <c r="G270" i="13"/>
  <c r="B271" i="13"/>
  <c r="F270" i="13"/>
  <c r="C270" i="13"/>
  <c r="J263" i="2"/>
  <c r="K263" i="2"/>
  <c r="H265" i="2" l="1"/>
  <c r="I265" i="2" s="1"/>
  <c r="J265" i="2" s="1"/>
  <c r="E270" i="13"/>
  <c r="H270" i="13" s="1"/>
  <c r="I270" i="13" s="1"/>
  <c r="K270" i="13" s="1"/>
  <c r="K264" i="2"/>
  <c r="K269" i="13"/>
  <c r="D266" i="2"/>
  <c r="B267" i="2"/>
  <c r="G266" i="2"/>
  <c r="F266" i="2"/>
  <c r="C266" i="2"/>
  <c r="E266" i="2" s="1"/>
  <c r="G271" i="13"/>
  <c r="D271" i="13"/>
  <c r="B272" i="13"/>
  <c r="F271" i="13"/>
  <c r="C271" i="13"/>
  <c r="H266" i="2" l="1"/>
  <c r="I266" i="2" s="1"/>
  <c r="J266" i="2" s="1"/>
  <c r="K265" i="2"/>
  <c r="J270" i="13"/>
  <c r="E271" i="13"/>
  <c r="H271" i="13" s="1"/>
  <c r="I271" i="13" s="1"/>
  <c r="D267" i="2"/>
  <c r="B268" i="2"/>
  <c r="G267" i="2"/>
  <c r="F267" i="2"/>
  <c r="C267" i="2"/>
  <c r="E267" i="2" s="1"/>
  <c r="H267" i="2" s="1"/>
  <c r="G272" i="13"/>
  <c r="D272" i="13"/>
  <c r="B273" i="13"/>
  <c r="F272" i="13"/>
  <c r="C272" i="13"/>
  <c r="K266" i="2" l="1"/>
  <c r="I267" i="2"/>
  <c r="J267" i="2" s="1"/>
  <c r="E272" i="13"/>
  <c r="H272" i="13" s="1"/>
  <c r="I272" i="13" s="1"/>
  <c r="D268" i="2"/>
  <c r="B269" i="2"/>
  <c r="G268" i="2"/>
  <c r="F268" i="2"/>
  <c r="C268" i="2"/>
  <c r="E268" i="2" s="1"/>
  <c r="G273" i="13"/>
  <c r="D273" i="13"/>
  <c r="B274" i="13"/>
  <c r="F273" i="13"/>
  <c r="C273" i="13"/>
  <c r="J271" i="13"/>
  <c r="K271" i="13"/>
  <c r="E273" i="13" l="1"/>
  <c r="H273" i="13" s="1"/>
  <c r="I273" i="13" s="1"/>
  <c r="K267" i="2"/>
  <c r="H268" i="2"/>
  <c r="I268" i="2" s="1"/>
  <c r="D269" i="2"/>
  <c r="B270" i="2"/>
  <c r="G269" i="2"/>
  <c r="F269" i="2"/>
  <c r="C269" i="2"/>
  <c r="E269" i="2" s="1"/>
  <c r="H269" i="2" s="1"/>
  <c r="J272" i="13"/>
  <c r="K272" i="13"/>
  <c r="G274" i="13"/>
  <c r="D274" i="13"/>
  <c r="B275" i="13"/>
  <c r="F274" i="13"/>
  <c r="C274" i="13"/>
  <c r="E274" i="13" l="1"/>
  <c r="H274" i="13" s="1"/>
  <c r="I274" i="13" s="1"/>
  <c r="I269" i="2"/>
  <c r="J269" i="2" s="1"/>
  <c r="J268" i="2"/>
  <c r="K268" i="2"/>
  <c r="D275" i="13"/>
  <c r="G275" i="13"/>
  <c r="B276" i="13"/>
  <c r="F275" i="13"/>
  <c r="C275" i="13"/>
  <c r="E275" i="13" s="1"/>
  <c r="D270" i="2"/>
  <c r="B271" i="2"/>
  <c r="G270" i="2"/>
  <c r="F270" i="2"/>
  <c r="C270" i="2"/>
  <c r="J273" i="13"/>
  <c r="K273" i="13"/>
  <c r="H275" i="13" l="1"/>
  <c r="I275" i="13" s="1"/>
  <c r="J275" i="13" s="1"/>
  <c r="E270" i="2"/>
  <c r="H270" i="2" s="1"/>
  <c r="I270" i="2" s="1"/>
  <c r="K269" i="2"/>
  <c r="J274" i="13"/>
  <c r="K274" i="13"/>
  <c r="D276" i="13"/>
  <c r="G276" i="13"/>
  <c r="B277" i="13"/>
  <c r="F276" i="13"/>
  <c r="C276" i="13"/>
  <c r="D271" i="2"/>
  <c r="B272" i="2"/>
  <c r="G271" i="2"/>
  <c r="F271" i="2"/>
  <c r="C271" i="2"/>
  <c r="E271" i="2" s="1"/>
  <c r="H271" i="2" l="1"/>
  <c r="I271" i="2" s="1"/>
  <c r="J271" i="2" s="1"/>
  <c r="E276" i="13"/>
  <c r="H276" i="13" s="1"/>
  <c r="I276" i="13" s="1"/>
  <c r="J276" i="13" s="1"/>
  <c r="K275" i="13"/>
  <c r="J270" i="2"/>
  <c r="K270" i="2"/>
  <c r="D272" i="2"/>
  <c r="B273" i="2"/>
  <c r="G272" i="2"/>
  <c r="F272" i="2"/>
  <c r="C272" i="2"/>
  <c r="D277" i="13"/>
  <c r="G277" i="13"/>
  <c r="B278" i="13"/>
  <c r="F277" i="13"/>
  <c r="C277" i="13"/>
  <c r="E277" i="13" l="1"/>
  <c r="H277" i="13" s="1"/>
  <c r="I277" i="13" s="1"/>
  <c r="K277" i="13" s="1"/>
  <c r="E272" i="2"/>
  <c r="H272" i="2" s="1"/>
  <c r="I272" i="2" s="1"/>
  <c r="K271" i="2"/>
  <c r="K276" i="13"/>
  <c r="D273" i="2"/>
  <c r="B274" i="2"/>
  <c r="G273" i="2"/>
  <c r="F273" i="2"/>
  <c r="C273" i="2"/>
  <c r="E273" i="2" s="1"/>
  <c r="H273" i="2" s="1"/>
  <c r="D278" i="13"/>
  <c r="G278" i="13"/>
  <c r="B279" i="13"/>
  <c r="F278" i="13"/>
  <c r="C278" i="13"/>
  <c r="E278" i="13" l="1"/>
  <c r="H278" i="13" s="1"/>
  <c r="I278" i="13" s="1"/>
  <c r="J277" i="13"/>
  <c r="I273" i="2"/>
  <c r="J273" i="2" s="1"/>
  <c r="D274" i="2"/>
  <c r="B275" i="2"/>
  <c r="G274" i="2"/>
  <c r="F274" i="2"/>
  <c r="C274" i="2"/>
  <c r="E274" i="2" s="1"/>
  <c r="G279" i="13"/>
  <c r="D279" i="13"/>
  <c r="B280" i="13"/>
  <c r="F279" i="13"/>
  <c r="C279" i="13"/>
  <c r="E279" i="13" s="1"/>
  <c r="J272" i="2"/>
  <c r="K272" i="2"/>
  <c r="H274" i="2" l="1"/>
  <c r="I274" i="2" s="1"/>
  <c r="J274" i="2" s="1"/>
  <c r="K273" i="2"/>
  <c r="J278" i="13"/>
  <c r="K278" i="13"/>
  <c r="H279" i="13"/>
  <c r="I279" i="13" s="1"/>
  <c r="D275" i="2"/>
  <c r="B276" i="2"/>
  <c r="G275" i="2"/>
  <c r="F275" i="2"/>
  <c r="C275" i="2"/>
  <c r="E275" i="2" s="1"/>
  <c r="G280" i="13"/>
  <c r="D280" i="13"/>
  <c r="B281" i="13"/>
  <c r="F280" i="13"/>
  <c r="C280" i="13"/>
  <c r="E280" i="13" l="1"/>
  <c r="H280" i="13" s="1"/>
  <c r="I280" i="13" s="1"/>
  <c r="J280" i="13" s="1"/>
  <c r="K274" i="2"/>
  <c r="J279" i="13"/>
  <c r="K279" i="13"/>
  <c r="H275" i="2"/>
  <c r="I275" i="2" s="1"/>
  <c r="G281" i="13"/>
  <c r="D281" i="13"/>
  <c r="B282" i="13"/>
  <c r="F281" i="13"/>
  <c r="C281" i="13"/>
  <c r="D276" i="2"/>
  <c r="B277" i="2"/>
  <c r="G276" i="2"/>
  <c r="F276" i="2"/>
  <c r="C276" i="2"/>
  <c r="E281" i="13" l="1"/>
  <c r="H281" i="13" s="1"/>
  <c r="I281" i="13" s="1"/>
  <c r="J281" i="13" s="1"/>
  <c r="E276" i="2"/>
  <c r="H276" i="2" s="1"/>
  <c r="I276" i="2" s="1"/>
  <c r="K280" i="13"/>
  <c r="J275" i="2"/>
  <c r="K275" i="2"/>
  <c r="G282" i="13"/>
  <c r="D282" i="13"/>
  <c r="B283" i="13"/>
  <c r="F282" i="13"/>
  <c r="C282" i="13"/>
  <c r="D277" i="2"/>
  <c r="B278" i="2"/>
  <c r="G277" i="2"/>
  <c r="F277" i="2"/>
  <c r="C277" i="2"/>
  <c r="E277" i="2" s="1"/>
  <c r="H277" i="2" s="1"/>
  <c r="K276" i="2" l="1"/>
  <c r="J276" i="2"/>
  <c r="K281" i="13"/>
  <c r="E282" i="13"/>
  <c r="H282" i="13" s="1"/>
  <c r="I282" i="13" s="1"/>
  <c r="I277" i="2"/>
  <c r="D278" i="2"/>
  <c r="B279" i="2"/>
  <c r="G278" i="2"/>
  <c r="F278" i="2"/>
  <c r="C278" i="2"/>
  <c r="D283" i="13"/>
  <c r="G283" i="13"/>
  <c r="B284" i="13"/>
  <c r="F283" i="13"/>
  <c r="C283" i="13"/>
  <c r="E283" i="13" l="1"/>
  <c r="H283" i="13" s="1"/>
  <c r="I283" i="13" s="1"/>
  <c r="E278" i="2"/>
  <c r="H278" i="2" s="1"/>
  <c r="I278" i="2" s="1"/>
  <c r="J278" i="2" s="1"/>
  <c r="D279" i="2"/>
  <c r="B280" i="2"/>
  <c r="G279" i="2"/>
  <c r="F279" i="2"/>
  <c r="C279" i="2"/>
  <c r="E279" i="2" s="1"/>
  <c r="H279" i="2" s="1"/>
  <c r="J282" i="13"/>
  <c r="K282" i="13"/>
  <c r="D284" i="13"/>
  <c r="G284" i="13"/>
  <c r="B285" i="13"/>
  <c r="F284" i="13"/>
  <c r="C284" i="13"/>
  <c r="J277" i="2"/>
  <c r="K277" i="2"/>
  <c r="J283" i="13" l="1"/>
  <c r="K283" i="13"/>
  <c r="E284" i="13"/>
  <c r="H284" i="13" s="1"/>
  <c r="I284" i="13" s="1"/>
  <c r="K284" i="13" s="1"/>
  <c r="K278" i="2"/>
  <c r="I279" i="2"/>
  <c r="D285" i="13"/>
  <c r="G285" i="13"/>
  <c r="B286" i="13"/>
  <c r="F285" i="13"/>
  <c r="C285" i="13"/>
  <c r="D280" i="2"/>
  <c r="B281" i="2"/>
  <c r="G280" i="2"/>
  <c r="F280" i="2"/>
  <c r="C280" i="2"/>
  <c r="E280" i="2" l="1"/>
  <c r="H280" i="2" s="1"/>
  <c r="I280" i="2" s="1"/>
  <c r="K280" i="2" s="1"/>
  <c r="E285" i="13"/>
  <c r="H285" i="13" s="1"/>
  <c r="I285" i="13" s="1"/>
  <c r="J285" i="13" s="1"/>
  <c r="J284" i="13"/>
  <c r="D286" i="13"/>
  <c r="G286" i="13"/>
  <c r="B287" i="13"/>
  <c r="F286" i="13"/>
  <c r="C286" i="13"/>
  <c r="E286" i="13" s="1"/>
  <c r="J279" i="2"/>
  <c r="K279" i="2"/>
  <c r="D281" i="2"/>
  <c r="B282" i="2"/>
  <c r="G281" i="2"/>
  <c r="F281" i="2"/>
  <c r="C281" i="2"/>
  <c r="E281" i="2" s="1"/>
  <c r="H286" i="13" l="1"/>
  <c r="I286" i="13" s="1"/>
  <c r="J286" i="13" s="1"/>
  <c r="K285" i="13"/>
  <c r="J280" i="2"/>
  <c r="H281" i="2"/>
  <c r="I281" i="2" s="1"/>
  <c r="D282" i="2"/>
  <c r="B283" i="2"/>
  <c r="G282" i="2"/>
  <c r="F282" i="2"/>
  <c r="C282" i="2"/>
  <c r="E282" i="2" s="1"/>
  <c r="H282" i="2" s="1"/>
  <c r="G287" i="13"/>
  <c r="D287" i="13"/>
  <c r="B288" i="13"/>
  <c r="F287" i="13"/>
  <c r="C287" i="13"/>
  <c r="E287" i="13" l="1"/>
  <c r="H287" i="13" s="1"/>
  <c r="I287" i="13" s="1"/>
  <c r="K286" i="13"/>
  <c r="I282" i="2"/>
  <c r="D283" i="2"/>
  <c r="B284" i="2"/>
  <c r="G283" i="2"/>
  <c r="F283" i="2"/>
  <c r="C283" i="2"/>
  <c r="E283" i="2" s="1"/>
  <c r="G288" i="13"/>
  <c r="D288" i="13"/>
  <c r="B289" i="13"/>
  <c r="F288" i="13"/>
  <c r="C288" i="13"/>
  <c r="J281" i="2"/>
  <c r="K281" i="2"/>
  <c r="E288" i="13" l="1"/>
  <c r="H288" i="13" s="1"/>
  <c r="I288" i="13" s="1"/>
  <c r="K288" i="13" s="1"/>
  <c r="J287" i="13"/>
  <c r="K287" i="13"/>
  <c r="H283" i="2"/>
  <c r="I283" i="2" s="1"/>
  <c r="D284" i="2"/>
  <c r="B285" i="2"/>
  <c r="G284" i="2"/>
  <c r="F284" i="2"/>
  <c r="C284" i="2"/>
  <c r="E284" i="2" s="1"/>
  <c r="G289" i="13"/>
  <c r="D289" i="13"/>
  <c r="B290" i="13"/>
  <c r="F289" i="13"/>
  <c r="C289" i="13"/>
  <c r="E289" i="13" s="1"/>
  <c r="J282" i="2"/>
  <c r="K282" i="2"/>
  <c r="H284" i="2" l="1"/>
  <c r="I284" i="2" s="1"/>
  <c r="J284" i="2" s="1"/>
  <c r="H289" i="13"/>
  <c r="I289" i="13" s="1"/>
  <c r="J289" i="13" s="1"/>
  <c r="J288" i="13"/>
  <c r="J283" i="2"/>
  <c r="K283" i="2"/>
  <c r="D285" i="2"/>
  <c r="B286" i="2"/>
  <c r="G285" i="2"/>
  <c r="F285" i="2"/>
  <c r="C285" i="2"/>
  <c r="E285" i="2" s="1"/>
  <c r="G290" i="13"/>
  <c r="D290" i="13"/>
  <c r="B291" i="13"/>
  <c r="F290" i="13"/>
  <c r="C290" i="13"/>
  <c r="H285" i="2" l="1"/>
  <c r="I285" i="2" s="1"/>
  <c r="J285" i="2" s="1"/>
  <c r="K284" i="2"/>
  <c r="E290" i="13"/>
  <c r="H290" i="13" s="1"/>
  <c r="I290" i="13" s="1"/>
  <c r="K289" i="13"/>
  <c r="D291" i="13"/>
  <c r="G291" i="13"/>
  <c r="B292" i="13"/>
  <c r="F291" i="13"/>
  <c r="C291" i="13"/>
  <c r="E291" i="13" s="1"/>
  <c r="D286" i="2"/>
  <c r="B287" i="2"/>
  <c r="G286" i="2"/>
  <c r="F286" i="2"/>
  <c r="C286" i="2"/>
  <c r="H291" i="13" l="1"/>
  <c r="I291" i="13" s="1"/>
  <c r="E286" i="2"/>
  <c r="H286" i="2" s="1"/>
  <c r="I286" i="2" s="1"/>
  <c r="K285" i="2"/>
  <c r="J290" i="13"/>
  <c r="K290" i="13"/>
  <c r="D292" i="13"/>
  <c r="G292" i="13"/>
  <c r="B293" i="13"/>
  <c r="F292" i="13"/>
  <c r="C292" i="13"/>
  <c r="D287" i="2"/>
  <c r="B288" i="2"/>
  <c r="G287" i="2"/>
  <c r="F287" i="2"/>
  <c r="C287" i="2"/>
  <c r="E287" i="2" l="1"/>
  <c r="H287" i="2" s="1"/>
  <c r="I287" i="2" s="1"/>
  <c r="E292" i="13"/>
  <c r="H292" i="13" s="1"/>
  <c r="I292" i="13" s="1"/>
  <c r="J291" i="13"/>
  <c r="K291" i="13"/>
  <c r="J286" i="2"/>
  <c r="K286" i="2"/>
  <c r="D288" i="2"/>
  <c r="B289" i="2"/>
  <c r="G288" i="2"/>
  <c r="F288" i="2"/>
  <c r="C288" i="2"/>
  <c r="D293" i="13"/>
  <c r="G293" i="13"/>
  <c r="B294" i="13"/>
  <c r="F293" i="13"/>
  <c r="C293" i="13"/>
  <c r="E288" i="2" l="1"/>
  <c r="H288" i="2" s="1"/>
  <c r="I288" i="2" s="1"/>
  <c r="J288" i="2" s="1"/>
  <c r="J292" i="13"/>
  <c r="K292" i="13"/>
  <c r="J287" i="2"/>
  <c r="K287" i="2"/>
  <c r="E293" i="13"/>
  <c r="H293" i="13" s="1"/>
  <c r="I293" i="13" s="1"/>
  <c r="D289" i="2"/>
  <c r="B290" i="2"/>
  <c r="G289" i="2"/>
  <c r="F289" i="2"/>
  <c r="C289" i="2"/>
  <c r="D294" i="13"/>
  <c r="G294" i="13"/>
  <c r="B295" i="13"/>
  <c r="F294" i="13"/>
  <c r="C294" i="13"/>
  <c r="E289" i="2" l="1"/>
  <c r="H289" i="2" s="1"/>
  <c r="I289" i="2" s="1"/>
  <c r="J289" i="2" s="1"/>
  <c r="E294" i="13"/>
  <c r="H294" i="13" s="1"/>
  <c r="I294" i="13" s="1"/>
  <c r="K288" i="2"/>
  <c r="J293" i="13"/>
  <c r="K293" i="13"/>
  <c r="D290" i="2"/>
  <c r="B291" i="2"/>
  <c r="G290" i="2"/>
  <c r="F290" i="2"/>
  <c r="C290" i="2"/>
  <c r="E290" i="2" s="1"/>
  <c r="H290" i="2" s="1"/>
  <c r="G295" i="13"/>
  <c r="D295" i="13"/>
  <c r="B296" i="13"/>
  <c r="F295" i="13"/>
  <c r="C295" i="13"/>
  <c r="K289" i="2" l="1"/>
  <c r="E295" i="13"/>
  <c r="H295" i="13" s="1"/>
  <c r="I295" i="13" s="1"/>
  <c r="I290" i="2"/>
  <c r="D291" i="2"/>
  <c r="B292" i="2"/>
  <c r="G291" i="2"/>
  <c r="F291" i="2"/>
  <c r="C291" i="2"/>
  <c r="E291" i="2" s="1"/>
  <c r="H291" i="2" s="1"/>
  <c r="J294" i="13"/>
  <c r="K294" i="13"/>
  <c r="G296" i="13"/>
  <c r="D296" i="13"/>
  <c r="B297" i="13"/>
  <c r="F296" i="13"/>
  <c r="C296" i="13"/>
  <c r="I291" i="2" l="1"/>
  <c r="J291" i="2" s="1"/>
  <c r="E296" i="13"/>
  <c r="H296" i="13" s="1"/>
  <c r="I296" i="13" s="1"/>
  <c r="G297" i="13"/>
  <c r="D297" i="13"/>
  <c r="B298" i="13"/>
  <c r="F297" i="13"/>
  <c r="C297" i="13"/>
  <c r="E297" i="13" s="1"/>
  <c r="D292" i="2"/>
  <c r="B293" i="2"/>
  <c r="G292" i="2"/>
  <c r="F292" i="2"/>
  <c r="C292" i="2"/>
  <c r="J295" i="13"/>
  <c r="K295" i="13"/>
  <c r="J290" i="2"/>
  <c r="K290" i="2"/>
  <c r="E292" i="2" l="1"/>
  <c r="H292" i="2" s="1"/>
  <c r="I292" i="2" s="1"/>
  <c r="J292" i="2" s="1"/>
  <c r="K291" i="2"/>
  <c r="J296" i="13"/>
  <c r="K296" i="13"/>
  <c r="H297" i="13"/>
  <c r="I297" i="13" s="1"/>
  <c r="G298" i="13"/>
  <c r="D298" i="13"/>
  <c r="B299" i="13"/>
  <c r="F298" i="13"/>
  <c r="C298" i="13"/>
  <c r="D293" i="2"/>
  <c r="B294" i="2"/>
  <c r="G293" i="2"/>
  <c r="F293" i="2"/>
  <c r="C293" i="2"/>
  <c r="E293" i="2" l="1"/>
  <c r="H293" i="2" s="1"/>
  <c r="I293" i="2" s="1"/>
  <c r="J293" i="2" s="1"/>
  <c r="K292" i="2"/>
  <c r="E298" i="13"/>
  <c r="H298" i="13" s="1"/>
  <c r="I298" i="13" s="1"/>
  <c r="K298" i="13" s="1"/>
  <c r="J297" i="13"/>
  <c r="K297" i="13"/>
  <c r="D299" i="13"/>
  <c r="G299" i="13"/>
  <c r="B300" i="13"/>
  <c r="F299" i="13"/>
  <c r="C299" i="13"/>
  <c r="E299" i="13" s="1"/>
  <c r="D294" i="2"/>
  <c r="B295" i="2"/>
  <c r="G294" i="2"/>
  <c r="F294" i="2"/>
  <c r="C294" i="2"/>
  <c r="H299" i="13" l="1"/>
  <c r="I299" i="13" s="1"/>
  <c r="K299" i="13" s="1"/>
  <c r="E294" i="2"/>
  <c r="H294" i="2" s="1"/>
  <c r="I294" i="2" s="1"/>
  <c r="J294" i="2" s="1"/>
  <c r="J298" i="13"/>
  <c r="K293" i="2"/>
  <c r="D300" i="13"/>
  <c r="G300" i="13"/>
  <c r="B301" i="13"/>
  <c r="F300" i="13"/>
  <c r="C300" i="13"/>
  <c r="D295" i="2"/>
  <c r="B296" i="2"/>
  <c r="G295" i="2"/>
  <c r="F295" i="2"/>
  <c r="C295" i="2"/>
  <c r="E300" i="13" l="1"/>
  <c r="H300" i="13" s="1"/>
  <c r="I300" i="13" s="1"/>
  <c r="J300" i="13" s="1"/>
  <c r="E295" i="2"/>
  <c r="H295" i="2" s="1"/>
  <c r="I295" i="2" s="1"/>
  <c r="J295" i="2" s="1"/>
  <c r="J299" i="13"/>
  <c r="K294" i="2"/>
  <c r="D296" i="2"/>
  <c r="B297" i="2"/>
  <c r="G296" i="2"/>
  <c r="F296" i="2"/>
  <c r="C296" i="2"/>
  <c r="E296" i="2" s="1"/>
  <c r="H296" i="2" s="1"/>
  <c r="D301" i="13"/>
  <c r="G301" i="13"/>
  <c r="B302" i="13"/>
  <c r="F301" i="13"/>
  <c r="C301" i="13"/>
  <c r="E301" i="13" l="1"/>
  <c r="H301" i="13" s="1"/>
  <c r="I301" i="13" s="1"/>
  <c r="K301" i="13" s="1"/>
  <c r="I296" i="2"/>
  <c r="J296" i="2" s="1"/>
  <c r="K295" i="2"/>
  <c r="K300" i="13"/>
  <c r="D297" i="2"/>
  <c r="B298" i="2"/>
  <c r="G297" i="2"/>
  <c r="F297" i="2"/>
  <c r="C297" i="2"/>
  <c r="E297" i="2" s="1"/>
  <c r="D302" i="13"/>
  <c r="G302" i="13"/>
  <c r="B303" i="13"/>
  <c r="F302" i="13"/>
  <c r="C302" i="13"/>
  <c r="E302" i="13" l="1"/>
  <c r="H302" i="13" s="1"/>
  <c r="I302" i="13" s="1"/>
  <c r="K302" i="13" s="1"/>
  <c r="J301" i="13"/>
  <c r="K296" i="2"/>
  <c r="H297" i="2"/>
  <c r="I297" i="2" s="1"/>
  <c r="J297" i="2" s="1"/>
  <c r="D298" i="2"/>
  <c r="B299" i="2"/>
  <c r="G298" i="2"/>
  <c r="F298" i="2"/>
  <c r="C298" i="2"/>
  <c r="E298" i="2" s="1"/>
  <c r="G303" i="13"/>
  <c r="D303" i="13"/>
  <c r="B304" i="13"/>
  <c r="F303" i="13"/>
  <c r="C303" i="13"/>
  <c r="E303" i="13" s="1"/>
  <c r="H298" i="2" l="1"/>
  <c r="I298" i="2" s="1"/>
  <c r="J298" i="2" s="1"/>
  <c r="H303" i="13"/>
  <c r="I303" i="13" s="1"/>
  <c r="J303" i="13" s="1"/>
  <c r="J302" i="13"/>
  <c r="K297" i="2"/>
  <c r="D299" i="2"/>
  <c r="B300" i="2"/>
  <c r="G299" i="2"/>
  <c r="F299" i="2"/>
  <c r="C299" i="2"/>
  <c r="E299" i="2" s="1"/>
  <c r="H299" i="2" s="1"/>
  <c r="G304" i="13"/>
  <c r="D304" i="13"/>
  <c r="B305" i="13"/>
  <c r="F304" i="13"/>
  <c r="C304" i="13"/>
  <c r="E304" i="13" l="1"/>
  <c r="H304" i="13" s="1"/>
  <c r="I304" i="13" s="1"/>
  <c r="K298" i="2"/>
  <c r="K303" i="13"/>
  <c r="I299" i="2"/>
  <c r="J299" i="2" s="1"/>
  <c r="D300" i="2"/>
  <c r="B301" i="2"/>
  <c r="G300" i="2"/>
  <c r="F300" i="2"/>
  <c r="C300" i="2"/>
  <c r="G305" i="13"/>
  <c r="D305" i="13"/>
  <c r="B306" i="13"/>
  <c r="F305" i="13"/>
  <c r="C305" i="13"/>
  <c r="E305" i="13" s="1"/>
  <c r="H305" i="13" l="1"/>
  <c r="I305" i="13" s="1"/>
  <c r="K299" i="2"/>
  <c r="E300" i="2"/>
  <c r="H300" i="2" s="1"/>
  <c r="I300" i="2" s="1"/>
  <c r="G306" i="13"/>
  <c r="D306" i="13"/>
  <c r="B307" i="13"/>
  <c r="F306" i="13"/>
  <c r="C306" i="13"/>
  <c r="E306" i="13" s="1"/>
  <c r="D301" i="2"/>
  <c r="B302" i="2"/>
  <c r="G301" i="2"/>
  <c r="F301" i="2"/>
  <c r="C301" i="2"/>
  <c r="J304" i="13"/>
  <c r="K304" i="13"/>
  <c r="H306" i="13" l="1"/>
  <c r="I306" i="13" s="1"/>
  <c r="E301" i="2"/>
  <c r="H301" i="2" s="1"/>
  <c r="I301" i="2" s="1"/>
  <c r="K305" i="13"/>
  <c r="J305" i="13"/>
  <c r="J300" i="2"/>
  <c r="K300" i="2"/>
  <c r="D307" i="13"/>
  <c r="G307" i="13"/>
  <c r="B308" i="13"/>
  <c r="F307" i="13"/>
  <c r="C307" i="13"/>
  <c r="E307" i="13" s="1"/>
  <c r="D302" i="2"/>
  <c r="B303" i="2"/>
  <c r="G302" i="2"/>
  <c r="F302" i="2"/>
  <c r="C302" i="2"/>
  <c r="E302" i="2" s="1"/>
  <c r="H302" i="2" l="1"/>
  <c r="I302" i="2" s="1"/>
  <c r="J302" i="2" s="1"/>
  <c r="H307" i="13"/>
  <c r="I307" i="13" s="1"/>
  <c r="J307" i="13" s="1"/>
  <c r="J301" i="2"/>
  <c r="K301" i="2"/>
  <c r="D303" i="2"/>
  <c r="B304" i="2"/>
  <c r="G303" i="2"/>
  <c r="F303" i="2"/>
  <c r="C303" i="2"/>
  <c r="E303" i="2" s="1"/>
  <c r="H303" i="2" s="1"/>
  <c r="J306" i="13"/>
  <c r="K306" i="13"/>
  <c r="D308" i="13"/>
  <c r="G308" i="13"/>
  <c r="B309" i="13"/>
  <c r="F308" i="13"/>
  <c r="C308" i="13"/>
  <c r="K307" i="13" l="1"/>
  <c r="E308" i="13"/>
  <c r="H308" i="13" s="1"/>
  <c r="I308" i="13" s="1"/>
  <c r="K308" i="13" s="1"/>
  <c r="I303" i="2"/>
  <c r="J303" i="2" s="1"/>
  <c r="K302" i="2"/>
  <c r="D309" i="13"/>
  <c r="G309" i="13"/>
  <c r="B310" i="13"/>
  <c r="F309" i="13"/>
  <c r="C309" i="13"/>
  <c r="D304" i="2"/>
  <c r="B305" i="2"/>
  <c r="G304" i="2"/>
  <c r="F304" i="2"/>
  <c r="C304" i="2"/>
  <c r="E309" i="13" l="1"/>
  <c r="H309" i="13" s="1"/>
  <c r="I309" i="13" s="1"/>
  <c r="J309" i="13" s="1"/>
  <c r="E304" i="2"/>
  <c r="H304" i="2" s="1"/>
  <c r="I304" i="2" s="1"/>
  <c r="K304" i="2" s="1"/>
  <c r="J308" i="13"/>
  <c r="K303" i="2"/>
  <c r="D310" i="13"/>
  <c r="G310" i="13"/>
  <c r="B311" i="13"/>
  <c r="F310" i="13"/>
  <c r="C310" i="13"/>
  <c r="D305" i="2"/>
  <c r="B306" i="2"/>
  <c r="G305" i="2"/>
  <c r="F305" i="2"/>
  <c r="C305" i="2"/>
  <c r="E310" i="13" l="1"/>
  <c r="H310" i="13" s="1"/>
  <c r="I310" i="13" s="1"/>
  <c r="K310" i="13" s="1"/>
  <c r="J304" i="2"/>
  <c r="K309" i="13"/>
  <c r="E305" i="2"/>
  <c r="H305" i="2" s="1"/>
  <c r="I305" i="2" s="1"/>
  <c r="D306" i="2"/>
  <c r="B307" i="2"/>
  <c r="G306" i="2"/>
  <c r="F306" i="2"/>
  <c r="C306" i="2"/>
  <c r="E306" i="2" s="1"/>
  <c r="H306" i="2" s="1"/>
  <c r="G311" i="13"/>
  <c r="D311" i="13"/>
  <c r="B312" i="13"/>
  <c r="F311" i="13"/>
  <c r="C311" i="13"/>
  <c r="E311" i="13" s="1"/>
  <c r="J310" i="13" l="1"/>
  <c r="H311" i="13"/>
  <c r="I311" i="13" s="1"/>
  <c r="J311" i="13" s="1"/>
  <c r="J305" i="2"/>
  <c r="K305" i="2"/>
  <c r="I306" i="2"/>
  <c r="D307" i="2"/>
  <c r="B308" i="2"/>
  <c r="G307" i="2"/>
  <c r="F307" i="2"/>
  <c r="C307" i="2"/>
  <c r="E307" i="2" s="1"/>
  <c r="G312" i="13"/>
  <c r="D312" i="13"/>
  <c r="B313" i="13"/>
  <c r="F312" i="13"/>
  <c r="C312" i="13"/>
  <c r="E312" i="13" l="1"/>
  <c r="H312" i="13" s="1"/>
  <c r="I312" i="13" s="1"/>
  <c r="K311" i="13"/>
  <c r="H307" i="2"/>
  <c r="I307" i="2" s="1"/>
  <c r="D308" i="2"/>
  <c r="B309" i="2"/>
  <c r="G308" i="2"/>
  <c r="F308" i="2"/>
  <c r="C308" i="2"/>
  <c r="E308" i="2" s="1"/>
  <c r="G313" i="13"/>
  <c r="D313" i="13"/>
  <c r="B314" i="13"/>
  <c r="F313" i="13"/>
  <c r="C313" i="13"/>
  <c r="J306" i="2"/>
  <c r="K306" i="2"/>
  <c r="H308" i="2" l="1"/>
  <c r="I308" i="2" s="1"/>
  <c r="J308" i="2" s="1"/>
  <c r="E313" i="13"/>
  <c r="H313" i="13" s="1"/>
  <c r="I313" i="13" s="1"/>
  <c r="J307" i="2"/>
  <c r="K307" i="2"/>
  <c r="J312" i="13"/>
  <c r="K312" i="13"/>
  <c r="D309" i="2"/>
  <c r="B310" i="2"/>
  <c r="G309" i="2"/>
  <c r="F309" i="2"/>
  <c r="C309" i="2"/>
  <c r="E309" i="2" s="1"/>
  <c r="G314" i="13"/>
  <c r="D314" i="13"/>
  <c r="B315" i="13"/>
  <c r="F314" i="13"/>
  <c r="C314" i="13"/>
  <c r="E314" i="13" s="1"/>
  <c r="H309" i="2" l="1"/>
  <c r="I309" i="2" s="1"/>
  <c r="K309" i="2" s="1"/>
  <c r="J313" i="13"/>
  <c r="K313" i="13"/>
  <c r="K308" i="2"/>
  <c r="H314" i="13"/>
  <c r="I314" i="13" s="1"/>
  <c r="D310" i="2"/>
  <c r="B311" i="2"/>
  <c r="G310" i="2"/>
  <c r="F310" i="2"/>
  <c r="C310" i="2"/>
  <c r="E310" i="2" s="1"/>
  <c r="D315" i="13"/>
  <c r="G315" i="13"/>
  <c r="B316" i="13"/>
  <c r="F315" i="13"/>
  <c r="C315" i="13"/>
  <c r="J309" i="2" l="1"/>
  <c r="H310" i="2"/>
  <c r="I310" i="2" s="1"/>
  <c r="J310" i="2" s="1"/>
  <c r="E315" i="13"/>
  <c r="H315" i="13" s="1"/>
  <c r="I315" i="13" s="1"/>
  <c r="D311" i="2"/>
  <c r="B312" i="2"/>
  <c r="G311" i="2"/>
  <c r="F311" i="2"/>
  <c r="C311" i="2"/>
  <c r="J314" i="13"/>
  <c r="K314" i="13"/>
  <c r="D316" i="13"/>
  <c r="G316" i="13"/>
  <c r="B317" i="13"/>
  <c r="F316" i="13"/>
  <c r="C316" i="13"/>
  <c r="E311" i="2" l="1"/>
  <c r="H311" i="2" s="1"/>
  <c r="I311" i="2" s="1"/>
  <c r="J311" i="2" s="1"/>
  <c r="E316" i="13"/>
  <c r="H316" i="13" s="1"/>
  <c r="I316" i="13" s="1"/>
  <c r="K310" i="2"/>
  <c r="K315" i="13"/>
  <c r="J315" i="13"/>
  <c r="D317" i="13"/>
  <c r="G317" i="13"/>
  <c r="B318" i="13"/>
  <c r="F317" i="13"/>
  <c r="C317" i="13"/>
  <c r="D312" i="2"/>
  <c r="B313" i="2"/>
  <c r="G312" i="2"/>
  <c r="F312" i="2"/>
  <c r="C312" i="2"/>
  <c r="E312" i="2" s="1"/>
  <c r="H312" i="2" l="1"/>
  <c r="I312" i="2" s="1"/>
  <c r="J312" i="2" s="1"/>
  <c r="E317" i="13"/>
  <c r="H317" i="13" s="1"/>
  <c r="I317" i="13" s="1"/>
  <c r="J317" i="13" s="1"/>
  <c r="K311" i="2"/>
  <c r="J316" i="13"/>
  <c r="K316" i="13"/>
  <c r="D318" i="13"/>
  <c r="G318" i="13"/>
  <c r="B319" i="13"/>
  <c r="F318" i="13"/>
  <c r="C318" i="13"/>
  <c r="E318" i="13" s="1"/>
  <c r="D313" i="2"/>
  <c r="B314" i="2"/>
  <c r="G313" i="2"/>
  <c r="F313" i="2"/>
  <c r="C313" i="2"/>
  <c r="E313" i="2" s="1"/>
  <c r="H313" i="2" l="1"/>
  <c r="I313" i="2" s="1"/>
  <c r="J313" i="2" s="1"/>
  <c r="H318" i="13"/>
  <c r="I318" i="13" s="1"/>
  <c r="J318" i="13" s="1"/>
  <c r="K312" i="2"/>
  <c r="K317" i="13"/>
  <c r="D314" i="2"/>
  <c r="B315" i="2"/>
  <c r="G314" i="2"/>
  <c r="F314" i="2"/>
  <c r="C314" i="2"/>
  <c r="E314" i="2" s="1"/>
  <c r="H314" i="2" s="1"/>
  <c r="G319" i="13"/>
  <c r="D319" i="13"/>
  <c r="B320" i="13"/>
  <c r="F319" i="13"/>
  <c r="C319" i="13"/>
  <c r="E319" i="13" l="1"/>
  <c r="H319" i="13" s="1"/>
  <c r="I319" i="13" s="1"/>
  <c r="J319" i="13" s="1"/>
  <c r="K318" i="13"/>
  <c r="I314" i="2"/>
  <c r="J314" i="2" s="1"/>
  <c r="K313" i="2"/>
  <c r="D315" i="2"/>
  <c r="B316" i="2"/>
  <c r="G315" i="2"/>
  <c r="F315" i="2"/>
  <c r="C315" i="2"/>
  <c r="E315" i="2" s="1"/>
  <c r="G320" i="13"/>
  <c r="D320" i="13"/>
  <c r="B321" i="13"/>
  <c r="F320" i="13"/>
  <c r="C320" i="13"/>
  <c r="E320" i="13" l="1"/>
  <c r="H320" i="13" s="1"/>
  <c r="I320" i="13" s="1"/>
  <c r="H315" i="2"/>
  <c r="I315" i="2" s="1"/>
  <c r="J315" i="2" s="1"/>
  <c r="K314" i="2"/>
  <c r="K319" i="13"/>
  <c r="D316" i="2"/>
  <c r="B317" i="2"/>
  <c r="G316" i="2"/>
  <c r="F316" i="2"/>
  <c r="C316" i="2"/>
  <c r="E316" i="2" s="1"/>
  <c r="H316" i="2" s="1"/>
  <c r="G321" i="13"/>
  <c r="D321" i="13"/>
  <c r="B322" i="13"/>
  <c r="F321" i="13"/>
  <c r="C321" i="13"/>
  <c r="E321" i="13" l="1"/>
  <c r="H321" i="13" s="1"/>
  <c r="I321" i="13" s="1"/>
  <c r="I316" i="2"/>
  <c r="J316" i="2" s="1"/>
  <c r="K315" i="2"/>
  <c r="J320" i="13"/>
  <c r="K320" i="13"/>
  <c r="G322" i="13"/>
  <c r="D322" i="13"/>
  <c r="B323" i="13"/>
  <c r="F322" i="13"/>
  <c r="C322" i="13"/>
  <c r="E322" i="13" s="1"/>
  <c r="D317" i="2"/>
  <c r="B318" i="2"/>
  <c r="G317" i="2"/>
  <c r="F317" i="2"/>
  <c r="C317" i="2"/>
  <c r="E317" i="2" s="1"/>
  <c r="H317" i="2" s="1"/>
  <c r="H322" i="13" l="1"/>
  <c r="I322" i="13" s="1"/>
  <c r="J322" i="13" s="1"/>
  <c r="K316" i="2"/>
  <c r="J321" i="13"/>
  <c r="K321" i="13"/>
  <c r="I317" i="2"/>
  <c r="J317" i="2" s="1"/>
  <c r="D318" i="2"/>
  <c r="B319" i="2"/>
  <c r="G318" i="2"/>
  <c r="F318" i="2"/>
  <c r="C318" i="2"/>
  <c r="E318" i="2" s="1"/>
  <c r="D323" i="13"/>
  <c r="G323" i="13"/>
  <c r="B324" i="13"/>
  <c r="F323" i="13"/>
  <c r="C323" i="13"/>
  <c r="E323" i="13" l="1"/>
  <c r="H323" i="13" s="1"/>
  <c r="I323" i="13" s="1"/>
  <c r="K323" i="13" s="1"/>
  <c r="H318" i="2"/>
  <c r="I318" i="2" s="1"/>
  <c r="K318" i="2" s="1"/>
  <c r="K317" i="2"/>
  <c r="K322" i="13"/>
  <c r="D319" i="2"/>
  <c r="B320" i="2"/>
  <c r="G319" i="2"/>
  <c r="F319" i="2"/>
  <c r="C319" i="2"/>
  <c r="E319" i="2" s="1"/>
  <c r="D324" i="13"/>
  <c r="G324" i="13"/>
  <c r="B325" i="13"/>
  <c r="F324" i="13"/>
  <c r="C324" i="13"/>
  <c r="H319" i="2" l="1"/>
  <c r="I319" i="2" s="1"/>
  <c r="K319" i="2" s="1"/>
  <c r="E324" i="13"/>
  <c r="H324" i="13" s="1"/>
  <c r="I324" i="13" s="1"/>
  <c r="J318" i="2"/>
  <c r="J323" i="13"/>
  <c r="D325" i="13"/>
  <c r="G325" i="13"/>
  <c r="B326" i="13"/>
  <c r="F325" i="13"/>
  <c r="C325" i="13"/>
  <c r="D320" i="2"/>
  <c r="B321" i="2"/>
  <c r="G320" i="2"/>
  <c r="F320" i="2"/>
  <c r="C320" i="2"/>
  <c r="E320" i="2" l="1"/>
  <c r="H320" i="2" s="1"/>
  <c r="I320" i="2" s="1"/>
  <c r="E325" i="13"/>
  <c r="H325" i="13" s="1"/>
  <c r="I325" i="13" s="1"/>
  <c r="J319" i="2"/>
  <c r="K324" i="13"/>
  <c r="J324" i="13"/>
  <c r="D321" i="2"/>
  <c r="B322" i="2"/>
  <c r="G321" i="2"/>
  <c r="F321" i="2"/>
  <c r="C321" i="2"/>
  <c r="E321" i="2" s="1"/>
  <c r="D326" i="13"/>
  <c r="G326" i="13"/>
  <c r="B327" i="13"/>
  <c r="F326" i="13"/>
  <c r="C326" i="13"/>
  <c r="H321" i="2" l="1"/>
  <c r="I321" i="2" s="1"/>
  <c r="J321" i="2" s="1"/>
  <c r="E326" i="13"/>
  <c r="H326" i="13" s="1"/>
  <c r="I326" i="13" s="1"/>
  <c r="K326" i="13" s="1"/>
  <c r="K325" i="13"/>
  <c r="J325" i="13"/>
  <c r="J320" i="2"/>
  <c r="K320" i="2"/>
  <c r="D322" i="2"/>
  <c r="B323" i="2"/>
  <c r="G322" i="2"/>
  <c r="F322" i="2"/>
  <c r="C322" i="2"/>
  <c r="G327" i="13"/>
  <c r="D327" i="13"/>
  <c r="B328" i="13"/>
  <c r="F327" i="13"/>
  <c r="C327" i="13"/>
  <c r="E327" i="13" l="1"/>
  <c r="H327" i="13" s="1"/>
  <c r="I327" i="13" s="1"/>
  <c r="J327" i="13" s="1"/>
  <c r="E322" i="2"/>
  <c r="H322" i="2" s="1"/>
  <c r="I322" i="2" s="1"/>
  <c r="J322" i="2" s="1"/>
  <c r="J326" i="13"/>
  <c r="K321" i="2"/>
  <c r="G328" i="13"/>
  <c r="D328" i="13"/>
  <c r="B329" i="13"/>
  <c r="F328" i="13"/>
  <c r="C328" i="13"/>
  <c r="D323" i="2"/>
  <c r="B324" i="2"/>
  <c r="G323" i="2"/>
  <c r="F323" i="2"/>
  <c r="C323" i="2"/>
  <c r="E323" i="2" l="1"/>
  <c r="H323" i="2" s="1"/>
  <c r="I323" i="2" s="1"/>
  <c r="J323" i="2" s="1"/>
  <c r="E328" i="13"/>
  <c r="H328" i="13" s="1"/>
  <c r="I328" i="13" s="1"/>
  <c r="J328" i="13" s="1"/>
  <c r="K327" i="13"/>
  <c r="K322" i="2"/>
  <c r="G329" i="13"/>
  <c r="D329" i="13"/>
  <c r="B330" i="13"/>
  <c r="F329" i="13"/>
  <c r="C329" i="13"/>
  <c r="D324" i="2"/>
  <c r="B325" i="2"/>
  <c r="G324" i="2"/>
  <c r="F324" i="2"/>
  <c r="C324" i="2"/>
  <c r="E324" i="2" s="1"/>
  <c r="H324" i="2" s="1"/>
  <c r="K328" i="13" l="1"/>
  <c r="E329" i="13"/>
  <c r="H329" i="13" s="1"/>
  <c r="I329" i="13" s="1"/>
  <c r="J329" i="13" s="1"/>
  <c r="I324" i="2"/>
  <c r="J324" i="2" s="1"/>
  <c r="K323" i="2"/>
  <c r="D325" i="2"/>
  <c r="B326" i="2"/>
  <c r="G325" i="2"/>
  <c r="F325" i="2"/>
  <c r="C325" i="2"/>
  <c r="E325" i="2" s="1"/>
  <c r="H325" i="2" s="1"/>
  <c r="G330" i="13"/>
  <c r="D330" i="13"/>
  <c r="B331" i="13"/>
  <c r="F330" i="13"/>
  <c r="C330" i="13"/>
  <c r="E330" i="13" l="1"/>
  <c r="H330" i="13" s="1"/>
  <c r="I330" i="13" s="1"/>
  <c r="J330" i="13" s="1"/>
  <c r="I325" i="2"/>
  <c r="J325" i="2" s="1"/>
  <c r="K329" i="13"/>
  <c r="K324" i="2"/>
  <c r="D326" i="2"/>
  <c r="B327" i="2"/>
  <c r="G326" i="2"/>
  <c r="F326" i="2"/>
  <c r="C326" i="2"/>
  <c r="E326" i="2" s="1"/>
  <c r="H326" i="2" s="1"/>
  <c r="D331" i="13"/>
  <c r="G331" i="13"/>
  <c r="B332" i="13"/>
  <c r="F331" i="13"/>
  <c r="C331" i="13"/>
  <c r="E331" i="13" l="1"/>
  <c r="H331" i="13" s="1"/>
  <c r="I331" i="13" s="1"/>
  <c r="K325" i="2"/>
  <c r="K330" i="13"/>
  <c r="I326" i="2"/>
  <c r="J326" i="2" s="1"/>
  <c r="D327" i="2"/>
  <c r="B328" i="2"/>
  <c r="G327" i="2"/>
  <c r="F327" i="2"/>
  <c r="C327" i="2"/>
  <c r="E327" i="2" s="1"/>
  <c r="D332" i="13"/>
  <c r="G332" i="13"/>
  <c r="B333" i="13"/>
  <c r="F332" i="13"/>
  <c r="C332" i="13"/>
  <c r="E332" i="13" l="1"/>
  <c r="H332" i="13" s="1"/>
  <c r="I332" i="13" s="1"/>
  <c r="K326" i="2"/>
  <c r="H327" i="2"/>
  <c r="I327" i="2" s="1"/>
  <c r="D328" i="2"/>
  <c r="B329" i="2"/>
  <c r="G328" i="2"/>
  <c r="F328" i="2"/>
  <c r="C328" i="2"/>
  <c r="E328" i="2" s="1"/>
  <c r="H328" i="2" s="1"/>
  <c r="K331" i="13"/>
  <c r="J331" i="13"/>
  <c r="D333" i="13"/>
  <c r="G333" i="13"/>
  <c r="B334" i="13"/>
  <c r="F333" i="13"/>
  <c r="C333" i="13"/>
  <c r="E333" i="13" l="1"/>
  <c r="H333" i="13" s="1"/>
  <c r="I333" i="13" s="1"/>
  <c r="K333" i="13" s="1"/>
  <c r="I328" i="2"/>
  <c r="J328" i="2" s="1"/>
  <c r="J327" i="2"/>
  <c r="K327" i="2"/>
  <c r="D334" i="13"/>
  <c r="G334" i="13"/>
  <c r="B335" i="13"/>
  <c r="F334" i="13"/>
  <c r="C334" i="13"/>
  <c r="E334" i="13" s="1"/>
  <c r="D329" i="2"/>
  <c r="B330" i="2"/>
  <c r="G329" i="2"/>
  <c r="F329" i="2"/>
  <c r="C329" i="2"/>
  <c r="J332" i="13"/>
  <c r="K332" i="13"/>
  <c r="E329" i="2" l="1"/>
  <c r="H329" i="2" s="1"/>
  <c r="I329" i="2" s="1"/>
  <c r="J329" i="2" s="1"/>
  <c r="J333" i="13"/>
  <c r="H334" i="13"/>
  <c r="I334" i="13" s="1"/>
  <c r="K328" i="2"/>
  <c r="G335" i="13"/>
  <c r="D335" i="13"/>
  <c r="B336" i="13"/>
  <c r="F335" i="13"/>
  <c r="C335" i="13"/>
  <c r="E335" i="13" s="1"/>
  <c r="D330" i="2"/>
  <c r="B331" i="2"/>
  <c r="G330" i="2"/>
  <c r="F330" i="2"/>
  <c r="C330" i="2"/>
  <c r="H335" i="13" l="1"/>
  <c r="I335" i="13" s="1"/>
  <c r="J335" i="13" s="1"/>
  <c r="J334" i="13"/>
  <c r="K334" i="13"/>
  <c r="K329" i="2"/>
  <c r="E330" i="2"/>
  <c r="H330" i="2" s="1"/>
  <c r="I330" i="2" s="1"/>
  <c r="D331" i="2"/>
  <c r="B332" i="2"/>
  <c r="G331" i="2"/>
  <c r="F331" i="2"/>
  <c r="C331" i="2"/>
  <c r="E331" i="2" s="1"/>
  <c r="G336" i="13"/>
  <c r="D336" i="13"/>
  <c r="B337" i="13"/>
  <c r="F336" i="13"/>
  <c r="C336" i="13"/>
  <c r="H331" i="2" l="1"/>
  <c r="I331" i="2" s="1"/>
  <c r="K335" i="13"/>
  <c r="J330" i="2"/>
  <c r="K330" i="2"/>
  <c r="E336" i="13"/>
  <c r="H336" i="13" s="1"/>
  <c r="I336" i="13" s="1"/>
  <c r="D332" i="2"/>
  <c r="B333" i="2"/>
  <c r="G332" i="2"/>
  <c r="F332" i="2"/>
  <c r="C332" i="2"/>
  <c r="G337" i="13"/>
  <c r="D337" i="13"/>
  <c r="B338" i="13"/>
  <c r="F337" i="13"/>
  <c r="C337" i="13"/>
  <c r="E337" i="13" s="1"/>
  <c r="E332" i="2" l="1"/>
  <c r="H332" i="2" s="1"/>
  <c r="I332" i="2" s="1"/>
  <c r="J336" i="13"/>
  <c r="K336" i="13"/>
  <c r="H337" i="13"/>
  <c r="I337" i="13" s="1"/>
  <c r="D333" i="2"/>
  <c r="B334" i="2"/>
  <c r="G333" i="2"/>
  <c r="F333" i="2"/>
  <c r="C333" i="2"/>
  <c r="E333" i="2" s="1"/>
  <c r="H333" i="2" s="1"/>
  <c r="G338" i="13"/>
  <c r="D338" i="13"/>
  <c r="B339" i="13"/>
  <c r="F338" i="13"/>
  <c r="C338" i="13"/>
  <c r="J331" i="2"/>
  <c r="K331" i="2"/>
  <c r="E338" i="13" l="1"/>
  <c r="H338" i="13" s="1"/>
  <c r="I338" i="13" s="1"/>
  <c r="J332" i="2"/>
  <c r="K332" i="2"/>
  <c r="I333" i="2"/>
  <c r="D339" i="13"/>
  <c r="G339" i="13"/>
  <c r="B340" i="13"/>
  <c r="F339" i="13"/>
  <c r="C339" i="13"/>
  <c r="E339" i="13" s="1"/>
  <c r="D334" i="2"/>
  <c r="B335" i="2"/>
  <c r="G334" i="2"/>
  <c r="F334" i="2"/>
  <c r="C334" i="2"/>
  <c r="K337" i="13"/>
  <c r="J337" i="13"/>
  <c r="H339" i="13" l="1"/>
  <c r="I339" i="13" s="1"/>
  <c r="J339" i="13" s="1"/>
  <c r="E334" i="2"/>
  <c r="H334" i="2" s="1"/>
  <c r="I334" i="2" s="1"/>
  <c r="D335" i="2"/>
  <c r="B336" i="2"/>
  <c r="G335" i="2"/>
  <c r="F335" i="2"/>
  <c r="C335" i="2"/>
  <c r="K338" i="13"/>
  <c r="J338" i="13"/>
  <c r="D340" i="13"/>
  <c r="G340" i="13"/>
  <c r="B341" i="13"/>
  <c r="F340" i="13"/>
  <c r="C340" i="13"/>
  <c r="J333" i="2"/>
  <c r="K333" i="2"/>
  <c r="E335" i="2" l="1"/>
  <c r="H335" i="2" s="1"/>
  <c r="I335" i="2" s="1"/>
  <c r="J335" i="2" s="1"/>
  <c r="E340" i="13"/>
  <c r="H340" i="13" s="1"/>
  <c r="I340" i="13" s="1"/>
  <c r="J340" i="13" s="1"/>
  <c r="K339" i="13"/>
  <c r="G341" i="13"/>
  <c r="D341" i="13"/>
  <c r="B342" i="13"/>
  <c r="F341" i="13"/>
  <c r="C341" i="13"/>
  <c r="E341" i="13" s="1"/>
  <c r="D336" i="2"/>
  <c r="B337" i="2"/>
  <c r="G336" i="2"/>
  <c r="F336" i="2"/>
  <c r="C336" i="2"/>
  <c r="J334" i="2"/>
  <c r="K334" i="2"/>
  <c r="E336" i="2" l="1"/>
  <c r="H336" i="2" s="1"/>
  <c r="I336" i="2" s="1"/>
  <c r="H341" i="13"/>
  <c r="I341" i="13" s="1"/>
  <c r="K341" i="13" s="1"/>
  <c r="K340" i="13"/>
  <c r="K335" i="2"/>
  <c r="D342" i="13"/>
  <c r="G342" i="13"/>
  <c r="B343" i="13"/>
  <c r="F342" i="13"/>
  <c r="C342" i="13"/>
  <c r="E342" i="13" s="1"/>
  <c r="D337" i="2"/>
  <c r="B338" i="2"/>
  <c r="G337" i="2"/>
  <c r="F337" i="2"/>
  <c r="C337" i="2"/>
  <c r="H342" i="13" l="1"/>
  <c r="I342" i="13" s="1"/>
  <c r="E337" i="2"/>
  <c r="H337" i="2" s="1"/>
  <c r="I337" i="2" s="1"/>
  <c r="J341" i="13"/>
  <c r="D338" i="2"/>
  <c r="B339" i="2"/>
  <c r="G338" i="2"/>
  <c r="F338" i="2"/>
  <c r="C338" i="2"/>
  <c r="E338" i="2" s="1"/>
  <c r="H338" i="2" s="1"/>
  <c r="J336" i="2"/>
  <c r="K336" i="2"/>
  <c r="D343" i="13"/>
  <c r="G343" i="13"/>
  <c r="B344" i="13"/>
  <c r="F343" i="13"/>
  <c r="C343" i="13"/>
  <c r="E343" i="13" l="1"/>
  <c r="H343" i="13" s="1"/>
  <c r="I343" i="13" s="1"/>
  <c r="J343" i="13" s="1"/>
  <c r="J337" i="2"/>
  <c r="K337" i="2"/>
  <c r="J342" i="13"/>
  <c r="K342" i="13"/>
  <c r="I338" i="2"/>
  <c r="J338" i="2" s="1"/>
  <c r="D344" i="13"/>
  <c r="G344" i="13"/>
  <c r="B345" i="13"/>
  <c r="F344" i="13"/>
  <c r="C344" i="13"/>
  <c r="E344" i="13" s="1"/>
  <c r="D339" i="2"/>
  <c r="B340" i="2"/>
  <c r="G339" i="2"/>
  <c r="F339" i="2"/>
  <c r="C339" i="2"/>
  <c r="E339" i="2" l="1"/>
  <c r="H339" i="2" s="1"/>
  <c r="I339" i="2" s="1"/>
  <c r="H344" i="13"/>
  <c r="I344" i="13" s="1"/>
  <c r="J344" i="13" s="1"/>
  <c r="K338" i="2"/>
  <c r="K343" i="13"/>
  <c r="D345" i="13"/>
  <c r="G345" i="13"/>
  <c r="B346" i="13"/>
  <c r="F345" i="13"/>
  <c r="C345" i="13"/>
  <c r="E345" i="13" s="1"/>
  <c r="D340" i="2"/>
  <c r="B341" i="2"/>
  <c r="G340" i="2"/>
  <c r="F340" i="2"/>
  <c r="C340" i="2"/>
  <c r="E340" i="2" l="1"/>
  <c r="H340" i="2" s="1"/>
  <c r="I340" i="2" s="1"/>
  <c r="J340" i="2" s="1"/>
  <c r="K344" i="13"/>
  <c r="J339" i="2"/>
  <c r="K339" i="2"/>
  <c r="H345" i="13"/>
  <c r="I345" i="13" s="1"/>
  <c r="J345" i="13" s="1"/>
  <c r="D341" i="2"/>
  <c r="B342" i="2"/>
  <c r="G341" i="2"/>
  <c r="F341" i="2"/>
  <c r="C341" i="2"/>
  <c r="E341" i="2" s="1"/>
  <c r="G346" i="13"/>
  <c r="D346" i="13"/>
  <c r="B347" i="13"/>
  <c r="F346" i="13"/>
  <c r="C346" i="13"/>
  <c r="H341" i="2" l="1"/>
  <c r="I341" i="2" s="1"/>
  <c r="E346" i="13"/>
  <c r="H346" i="13" s="1"/>
  <c r="I346" i="13" s="1"/>
  <c r="J346" i="13" s="1"/>
  <c r="K345" i="13"/>
  <c r="K340" i="2"/>
  <c r="D342" i="2"/>
  <c r="B343" i="2"/>
  <c r="G342" i="2"/>
  <c r="F342" i="2"/>
  <c r="C342" i="2"/>
  <c r="E342" i="2" s="1"/>
  <c r="G347" i="13"/>
  <c r="D347" i="13"/>
  <c r="B348" i="13"/>
  <c r="F347" i="13"/>
  <c r="C347" i="13"/>
  <c r="E347" i="13" l="1"/>
  <c r="H347" i="13" s="1"/>
  <c r="I347" i="13" s="1"/>
  <c r="K346" i="13"/>
  <c r="H342" i="2"/>
  <c r="I342" i="2" s="1"/>
  <c r="D343" i="2"/>
  <c r="B344" i="2"/>
  <c r="G343" i="2"/>
  <c r="F343" i="2"/>
  <c r="C343" i="2"/>
  <c r="E343" i="2" s="1"/>
  <c r="G348" i="13"/>
  <c r="D348" i="13"/>
  <c r="B349" i="13"/>
  <c r="F348" i="13"/>
  <c r="C348" i="13"/>
  <c r="J341" i="2"/>
  <c r="K341" i="2"/>
  <c r="E348" i="13" l="1"/>
  <c r="H348" i="13" s="1"/>
  <c r="I348" i="13" s="1"/>
  <c r="J342" i="2"/>
  <c r="K342" i="2"/>
  <c r="H343" i="2"/>
  <c r="I343" i="2" s="1"/>
  <c r="D344" i="2"/>
  <c r="B345" i="2"/>
  <c r="G344" i="2"/>
  <c r="F344" i="2"/>
  <c r="C344" i="2"/>
  <c r="J347" i="13"/>
  <c r="K347" i="13"/>
  <c r="G349" i="13"/>
  <c r="D349" i="13"/>
  <c r="B350" i="13"/>
  <c r="F349" i="13"/>
  <c r="C349" i="13"/>
  <c r="E344" i="2" l="1"/>
  <c r="H344" i="2" s="1"/>
  <c r="I344" i="2" s="1"/>
  <c r="J344" i="2" s="1"/>
  <c r="E349" i="13"/>
  <c r="H349" i="13" s="1"/>
  <c r="I349" i="13" s="1"/>
  <c r="K348" i="13"/>
  <c r="J348" i="13"/>
  <c r="J343" i="2"/>
  <c r="K343" i="2"/>
  <c r="D350" i="13"/>
  <c r="G350" i="13"/>
  <c r="B351" i="13"/>
  <c r="F350" i="13"/>
  <c r="C350" i="13"/>
  <c r="D345" i="2"/>
  <c r="B346" i="2"/>
  <c r="G345" i="2"/>
  <c r="F345" i="2"/>
  <c r="C345" i="2"/>
  <c r="E345" i="2" l="1"/>
  <c r="H345" i="2" s="1"/>
  <c r="I345" i="2" s="1"/>
  <c r="J345" i="2" s="1"/>
  <c r="E350" i="13"/>
  <c r="H350" i="13" s="1"/>
  <c r="I350" i="13" s="1"/>
  <c r="K344" i="2"/>
  <c r="J349" i="13"/>
  <c r="K349" i="13"/>
  <c r="D351" i="13"/>
  <c r="G351" i="13"/>
  <c r="B352" i="13"/>
  <c r="F351" i="13"/>
  <c r="C351" i="13"/>
  <c r="E351" i="13" s="1"/>
  <c r="D346" i="2"/>
  <c r="B347" i="2"/>
  <c r="G346" i="2"/>
  <c r="F346" i="2"/>
  <c r="C346" i="2"/>
  <c r="H351" i="13" l="1"/>
  <c r="I351" i="13" s="1"/>
  <c r="J351" i="13" s="1"/>
  <c r="E346" i="2"/>
  <c r="H346" i="2" s="1"/>
  <c r="I346" i="2" s="1"/>
  <c r="J346" i="2" s="1"/>
  <c r="K350" i="13"/>
  <c r="J350" i="13"/>
  <c r="K345" i="2"/>
  <c r="D347" i="2"/>
  <c r="B348" i="2"/>
  <c r="G347" i="2"/>
  <c r="F347" i="2"/>
  <c r="C347" i="2"/>
  <c r="E347" i="2" s="1"/>
  <c r="H347" i="2" s="1"/>
  <c r="D352" i="13"/>
  <c r="G352" i="13"/>
  <c r="B353" i="13"/>
  <c r="F352" i="13"/>
  <c r="C352" i="13"/>
  <c r="K351" i="13" l="1"/>
  <c r="I347" i="2"/>
  <c r="J347" i="2" s="1"/>
  <c r="E352" i="13"/>
  <c r="H352" i="13" s="1"/>
  <c r="I352" i="13" s="1"/>
  <c r="K346" i="2"/>
  <c r="D348" i="2"/>
  <c r="B349" i="2"/>
  <c r="G348" i="2"/>
  <c r="F348" i="2"/>
  <c r="C348" i="2"/>
  <c r="E348" i="2" s="1"/>
  <c r="D353" i="13"/>
  <c r="G353" i="13"/>
  <c r="B354" i="13"/>
  <c r="F353" i="13"/>
  <c r="C353" i="13"/>
  <c r="H348" i="2" l="1"/>
  <c r="I348" i="2" s="1"/>
  <c r="J348" i="2" s="1"/>
  <c r="J352" i="13"/>
  <c r="K352" i="13"/>
  <c r="K347" i="2"/>
  <c r="E353" i="13"/>
  <c r="H353" i="13" s="1"/>
  <c r="I353" i="13" s="1"/>
  <c r="D349" i="2"/>
  <c r="B350" i="2"/>
  <c r="G349" i="2"/>
  <c r="F349" i="2"/>
  <c r="C349" i="2"/>
  <c r="E349" i="2" s="1"/>
  <c r="G354" i="13"/>
  <c r="D354" i="13"/>
  <c r="B355" i="13"/>
  <c r="F354" i="13"/>
  <c r="C354" i="13"/>
  <c r="H349" i="2" l="1"/>
  <c r="I349" i="2" s="1"/>
  <c r="J349" i="2" s="1"/>
  <c r="E354" i="13"/>
  <c r="H354" i="13" s="1"/>
  <c r="I354" i="13" s="1"/>
  <c r="K348" i="2"/>
  <c r="D350" i="2"/>
  <c r="B351" i="2"/>
  <c r="G350" i="2"/>
  <c r="F350" i="2"/>
  <c r="C350" i="2"/>
  <c r="E350" i="2" s="1"/>
  <c r="G355" i="13"/>
  <c r="D355" i="13"/>
  <c r="B356" i="13"/>
  <c r="F355" i="13"/>
  <c r="C355" i="13"/>
  <c r="K353" i="13"/>
  <c r="J353" i="13"/>
  <c r="H350" i="2" l="1"/>
  <c r="I350" i="2" s="1"/>
  <c r="J350" i="2" s="1"/>
  <c r="E355" i="13"/>
  <c r="H355" i="13" s="1"/>
  <c r="I355" i="13" s="1"/>
  <c r="K349" i="2"/>
  <c r="D351" i="2"/>
  <c r="B352" i="2"/>
  <c r="G351" i="2"/>
  <c r="F351" i="2"/>
  <c r="C351" i="2"/>
  <c r="E351" i="2" s="1"/>
  <c r="H351" i="2" s="1"/>
  <c r="G356" i="13"/>
  <c r="D356" i="13"/>
  <c r="B357" i="13"/>
  <c r="F356" i="13"/>
  <c r="C356" i="13"/>
  <c r="J354" i="13"/>
  <c r="K354" i="13"/>
  <c r="E356" i="13" l="1"/>
  <c r="H356" i="13" s="1"/>
  <c r="I356" i="13" s="1"/>
  <c r="J356" i="13" s="1"/>
  <c r="J355" i="13"/>
  <c r="K355" i="13"/>
  <c r="I351" i="2"/>
  <c r="J351" i="2" s="1"/>
  <c r="K350" i="2"/>
  <c r="D352" i="2"/>
  <c r="B353" i="2"/>
  <c r="G352" i="2"/>
  <c r="F352" i="2"/>
  <c r="C352" i="2"/>
  <c r="E352" i="2" s="1"/>
  <c r="G357" i="13"/>
  <c r="D357" i="13"/>
  <c r="B358" i="13"/>
  <c r="F357" i="13"/>
  <c r="C357" i="13"/>
  <c r="H352" i="2" l="1"/>
  <c r="I352" i="2" s="1"/>
  <c r="J352" i="2" s="1"/>
  <c r="E357" i="13"/>
  <c r="H357" i="13" s="1"/>
  <c r="I357" i="13" s="1"/>
  <c r="K351" i="2"/>
  <c r="K356" i="13"/>
  <c r="D353" i="2"/>
  <c r="B354" i="2"/>
  <c r="G353" i="2"/>
  <c r="F353" i="2"/>
  <c r="C353" i="2"/>
  <c r="E353" i="2" s="1"/>
  <c r="D358" i="13"/>
  <c r="G358" i="13"/>
  <c r="B359" i="13"/>
  <c r="F358" i="13"/>
  <c r="C358" i="13"/>
  <c r="E358" i="13" l="1"/>
  <c r="H358" i="13" s="1"/>
  <c r="I358" i="13" s="1"/>
  <c r="K358" i="13" s="1"/>
  <c r="K352" i="2"/>
  <c r="H353" i="2"/>
  <c r="I353" i="2" s="1"/>
  <c r="D354" i="2"/>
  <c r="B355" i="2"/>
  <c r="G354" i="2"/>
  <c r="F354" i="2"/>
  <c r="C354" i="2"/>
  <c r="E354" i="2" s="1"/>
  <c r="D359" i="13"/>
  <c r="G359" i="13"/>
  <c r="B360" i="13"/>
  <c r="F359" i="13"/>
  <c r="C359" i="13"/>
  <c r="J357" i="13"/>
  <c r="K357" i="13"/>
  <c r="H354" i="2" l="1"/>
  <c r="I354" i="2" s="1"/>
  <c r="J354" i="2" s="1"/>
  <c r="E359" i="13"/>
  <c r="H359" i="13" s="1"/>
  <c r="I359" i="13" s="1"/>
  <c r="J359" i="13" s="1"/>
  <c r="J358" i="13"/>
  <c r="J353" i="2"/>
  <c r="K353" i="2"/>
  <c r="D355" i="2"/>
  <c r="B356" i="2"/>
  <c r="G355" i="2"/>
  <c r="F355" i="2"/>
  <c r="C355" i="2"/>
  <c r="E355" i="2" s="1"/>
  <c r="D360" i="13"/>
  <c r="G360" i="13"/>
  <c r="B361" i="13"/>
  <c r="F360" i="13"/>
  <c r="C360" i="13"/>
  <c r="H355" i="2" l="1"/>
  <c r="I355" i="2" s="1"/>
  <c r="J355" i="2" s="1"/>
  <c r="E360" i="13"/>
  <c r="H360" i="13" s="1"/>
  <c r="I360" i="13" s="1"/>
  <c r="K360" i="13" s="1"/>
  <c r="K359" i="13"/>
  <c r="K354" i="2"/>
  <c r="D356" i="2"/>
  <c r="B357" i="2"/>
  <c r="G356" i="2"/>
  <c r="F356" i="2"/>
  <c r="C356" i="2"/>
  <c r="D361" i="13"/>
  <c r="G361" i="13"/>
  <c r="B362" i="13"/>
  <c r="F361" i="13"/>
  <c r="C361" i="13"/>
  <c r="E361" i="13" l="1"/>
  <c r="H361" i="13" s="1"/>
  <c r="I361" i="13" s="1"/>
  <c r="K361" i="13" s="1"/>
  <c r="E356" i="2"/>
  <c r="H356" i="2" s="1"/>
  <c r="I356" i="2" s="1"/>
  <c r="J356" i="2" s="1"/>
  <c r="J360" i="13"/>
  <c r="K355" i="2"/>
  <c r="G362" i="13"/>
  <c r="D362" i="13"/>
  <c r="B363" i="13"/>
  <c r="F362" i="13"/>
  <c r="C362" i="13"/>
  <c r="D357" i="2"/>
  <c r="B358" i="2"/>
  <c r="G357" i="2"/>
  <c r="F357" i="2"/>
  <c r="C357" i="2"/>
  <c r="E362" i="13" l="1"/>
  <c r="H362" i="13" s="1"/>
  <c r="I362" i="13" s="1"/>
  <c r="E357" i="2"/>
  <c r="H357" i="2" s="1"/>
  <c r="I357" i="2" s="1"/>
  <c r="J357" i="2" s="1"/>
  <c r="J361" i="13"/>
  <c r="K356" i="2"/>
  <c r="G363" i="13"/>
  <c r="D363" i="13"/>
  <c r="B364" i="13"/>
  <c r="F363" i="13"/>
  <c r="C363" i="13"/>
  <c r="E363" i="13" s="1"/>
  <c r="D358" i="2"/>
  <c r="B359" i="2"/>
  <c r="G358" i="2"/>
  <c r="F358" i="2"/>
  <c r="C358" i="2"/>
  <c r="H363" i="13" l="1"/>
  <c r="I363" i="13" s="1"/>
  <c r="K363" i="13" s="1"/>
  <c r="E358" i="2"/>
  <c r="H358" i="2" s="1"/>
  <c r="I358" i="2" s="1"/>
  <c r="K357" i="2"/>
  <c r="D359" i="2"/>
  <c r="B360" i="2"/>
  <c r="G359" i="2"/>
  <c r="F359" i="2"/>
  <c r="C359" i="2"/>
  <c r="E359" i="2" s="1"/>
  <c r="H359" i="2" s="1"/>
  <c r="K362" i="13"/>
  <c r="J362" i="13"/>
  <c r="G364" i="13"/>
  <c r="D364" i="13"/>
  <c r="B365" i="13"/>
  <c r="F364" i="13"/>
  <c r="C364" i="13"/>
  <c r="J363" i="13" l="1"/>
  <c r="J358" i="2"/>
  <c r="K358" i="2"/>
  <c r="I359" i="2"/>
  <c r="K359" i="2" s="1"/>
  <c r="G365" i="13"/>
  <c r="D365" i="13"/>
  <c r="B366" i="13"/>
  <c r="F365" i="13"/>
  <c r="C365" i="13"/>
  <c r="E365" i="13" s="1"/>
  <c r="E364" i="13"/>
  <c r="H364" i="13" s="1"/>
  <c r="I364" i="13" s="1"/>
  <c r="D360" i="2"/>
  <c r="B361" i="2"/>
  <c r="G360" i="2"/>
  <c r="F360" i="2"/>
  <c r="C360" i="2"/>
  <c r="H365" i="13" l="1"/>
  <c r="I365" i="13" s="1"/>
  <c r="J365" i="13" s="1"/>
  <c r="E360" i="2"/>
  <c r="H360" i="2" s="1"/>
  <c r="I360" i="2" s="1"/>
  <c r="J360" i="2" s="1"/>
  <c r="J359" i="2"/>
  <c r="K364" i="13"/>
  <c r="J364" i="13"/>
  <c r="D361" i="2"/>
  <c r="B362" i="2"/>
  <c r="G361" i="2"/>
  <c r="F361" i="2"/>
  <c r="C361" i="2"/>
  <c r="E361" i="2" s="1"/>
  <c r="H361" i="2" s="1"/>
  <c r="D366" i="13"/>
  <c r="G366" i="13"/>
  <c r="B367" i="13"/>
  <c r="F366" i="13"/>
  <c r="C366" i="13"/>
  <c r="K365" i="13" l="1"/>
  <c r="K360" i="2"/>
  <c r="I361" i="2"/>
  <c r="J361" i="2" s="1"/>
  <c r="E366" i="13"/>
  <c r="H366" i="13" s="1"/>
  <c r="I366" i="13" s="1"/>
  <c r="D362" i="2"/>
  <c r="B363" i="2"/>
  <c r="G362" i="2"/>
  <c r="F362" i="2"/>
  <c r="C362" i="2"/>
  <c r="E362" i="2" s="1"/>
  <c r="D367" i="13"/>
  <c r="G367" i="13"/>
  <c r="B368" i="13"/>
  <c r="F367" i="13"/>
  <c r="C367" i="13"/>
  <c r="H362" i="2" l="1"/>
  <c r="I362" i="2" s="1"/>
  <c r="J362" i="2" s="1"/>
  <c r="E367" i="13"/>
  <c r="H367" i="13" s="1"/>
  <c r="I367" i="13" s="1"/>
  <c r="J367" i="13" s="1"/>
  <c r="K361" i="2"/>
  <c r="J366" i="13"/>
  <c r="K366" i="13"/>
  <c r="D368" i="13"/>
  <c r="G368" i="13"/>
  <c r="B369" i="13"/>
  <c r="F368" i="13"/>
  <c r="C368" i="13"/>
  <c r="E368" i="13" s="1"/>
  <c r="D363" i="2"/>
  <c r="B364" i="2"/>
  <c r="G363" i="2"/>
  <c r="F363" i="2"/>
  <c r="C363" i="2"/>
  <c r="E363" i="2" l="1"/>
  <c r="H363" i="2" s="1"/>
  <c r="I363" i="2" s="1"/>
  <c r="H368" i="13"/>
  <c r="I368" i="13" s="1"/>
  <c r="J368" i="13" s="1"/>
  <c r="K362" i="2"/>
  <c r="K367" i="13"/>
  <c r="D364" i="2"/>
  <c r="B365" i="2"/>
  <c r="G364" i="2"/>
  <c r="F364" i="2"/>
  <c r="C364" i="2"/>
  <c r="D369" i="13"/>
  <c r="G369" i="13"/>
  <c r="B370" i="13"/>
  <c r="F369" i="13"/>
  <c r="C369" i="13"/>
  <c r="E369" i="13" l="1"/>
  <c r="H369" i="13" s="1"/>
  <c r="I369" i="13" s="1"/>
  <c r="E364" i="2"/>
  <c r="H364" i="2" s="1"/>
  <c r="I364" i="2" s="1"/>
  <c r="K368" i="13"/>
  <c r="D365" i="2"/>
  <c r="B366" i="2"/>
  <c r="G365" i="2"/>
  <c r="F365" i="2"/>
  <c r="C365" i="2"/>
  <c r="E365" i="2" s="1"/>
  <c r="G370" i="13"/>
  <c r="D370" i="13"/>
  <c r="B371" i="13"/>
  <c r="F370" i="13"/>
  <c r="C370" i="13"/>
  <c r="J363" i="2"/>
  <c r="K363" i="2"/>
  <c r="H365" i="2" l="1"/>
  <c r="I365" i="2" s="1"/>
  <c r="J365" i="2" s="1"/>
  <c r="E370" i="13"/>
  <c r="H370" i="13" s="1"/>
  <c r="I370" i="13" s="1"/>
  <c r="J364" i="2"/>
  <c r="K364" i="2"/>
  <c r="D366" i="2"/>
  <c r="B367" i="2"/>
  <c r="G366" i="2"/>
  <c r="F366" i="2"/>
  <c r="C366" i="2"/>
  <c r="E366" i="2" s="1"/>
  <c r="H366" i="2" s="1"/>
  <c r="K369" i="13"/>
  <c r="J369" i="13"/>
  <c r="G371" i="13"/>
  <c r="D371" i="13"/>
  <c r="B372" i="13"/>
  <c r="F371" i="13"/>
  <c r="C371" i="13"/>
  <c r="K365" i="2" l="1"/>
  <c r="E371" i="13"/>
  <c r="H371" i="13" s="1"/>
  <c r="I371" i="13" s="1"/>
  <c r="I366" i="2"/>
  <c r="J366" i="2" s="1"/>
  <c r="G372" i="13"/>
  <c r="D372" i="13"/>
  <c r="B373" i="13"/>
  <c r="F372" i="13"/>
  <c r="C372" i="13"/>
  <c r="E372" i="13" s="1"/>
  <c r="D367" i="2"/>
  <c r="B368" i="2"/>
  <c r="G367" i="2"/>
  <c r="F367" i="2"/>
  <c r="C367" i="2"/>
  <c r="E367" i="2" s="1"/>
  <c r="H367" i="2" s="1"/>
  <c r="K370" i="13"/>
  <c r="J370" i="13"/>
  <c r="H372" i="13" l="1"/>
  <c r="I372" i="13" s="1"/>
  <c r="J372" i="13" s="1"/>
  <c r="J371" i="13"/>
  <c r="K371" i="13"/>
  <c r="I367" i="2"/>
  <c r="J367" i="2" s="1"/>
  <c r="K366" i="2"/>
  <c r="G373" i="13"/>
  <c r="D373" i="13"/>
  <c r="B374" i="13"/>
  <c r="F373" i="13"/>
  <c r="C373" i="13"/>
  <c r="D368" i="2"/>
  <c r="B369" i="2"/>
  <c r="G368" i="2"/>
  <c r="F368" i="2"/>
  <c r="C368" i="2"/>
  <c r="E373" i="13" l="1"/>
  <c r="H373" i="13" s="1"/>
  <c r="I373" i="13" s="1"/>
  <c r="J373" i="13" s="1"/>
  <c r="K367" i="2"/>
  <c r="E368" i="2"/>
  <c r="H368" i="2" s="1"/>
  <c r="I368" i="2" s="1"/>
  <c r="K372" i="13"/>
  <c r="D369" i="2"/>
  <c r="B370" i="2"/>
  <c r="G369" i="2"/>
  <c r="F369" i="2"/>
  <c r="C369" i="2"/>
  <c r="E369" i="2" s="1"/>
  <c r="D374" i="13"/>
  <c r="G374" i="13"/>
  <c r="B375" i="13"/>
  <c r="F374" i="13"/>
  <c r="C374" i="13"/>
  <c r="E374" i="13" s="1"/>
  <c r="H369" i="2" l="1"/>
  <c r="I369" i="2" s="1"/>
  <c r="J369" i="2" s="1"/>
  <c r="K373" i="13"/>
  <c r="H374" i="13"/>
  <c r="I374" i="13" s="1"/>
  <c r="K374" i="13" s="1"/>
  <c r="J368" i="2"/>
  <c r="K368" i="2"/>
  <c r="D370" i="2"/>
  <c r="B371" i="2"/>
  <c r="G370" i="2"/>
  <c r="F370" i="2"/>
  <c r="C370" i="2"/>
  <c r="E370" i="2" s="1"/>
  <c r="D375" i="13"/>
  <c r="G375" i="13"/>
  <c r="B376" i="13"/>
  <c r="F375" i="13"/>
  <c r="C375" i="13"/>
  <c r="E375" i="13" l="1"/>
  <c r="H375" i="13" s="1"/>
  <c r="I375" i="13" s="1"/>
  <c r="K375" i="13" s="1"/>
  <c r="H370" i="2"/>
  <c r="I370" i="2" s="1"/>
  <c r="J370" i="2" s="1"/>
  <c r="J374" i="13"/>
  <c r="K369" i="2"/>
  <c r="D371" i="2"/>
  <c r="B372" i="2"/>
  <c r="G371" i="2"/>
  <c r="F371" i="2"/>
  <c r="C371" i="2"/>
  <c r="D376" i="13"/>
  <c r="G376" i="13"/>
  <c r="B377" i="13"/>
  <c r="F376" i="13"/>
  <c r="C376" i="13"/>
  <c r="E371" i="2" l="1"/>
  <c r="H371" i="2" s="1"/>
  <c r="I371" i="2" s="1"/>
  <c r="J371" i="2" s="1"/>
  <c r="E376" i="13"/>
  <c r="H376" i="13" s="1"/>
  <c r="I376" i="13" s="1"/>
  <c r="J375" i="13"/>
  <c r="K370" i="2"/>
  <c r="D372" i="2"/>
  <c r="B373" i="2"/>
  <c r="G372" i="2"/>
  <c r="F372" i="2"/>
  <c r="C372" i="2"/>
  <c r="E372" i="2" s="1"/>
  <c r="H372" i="2" s="1"/>
  <c r="D377" i="13"/>
  <c r="G377" i="13"/>
  <c r="B378" i="13"/>
  <c r="F377" i="13"/>
  <c r="C377" i="13"/>
  <c r="E377" i="13" l="1"/>
  <c r="H377" i="13" s="1"/>
  <c r="I377" i="13" s="1"/>
  <c r="K376" i="13"/>
  <c r="J376" i="13"/>
  <c r="K371" i="2"/>
  <c r="I372" i="2"/>
  <c r="J372" i="2" s="1"/>
  <c r="D373" i="2"/>
  <c r="B374" i="2"/>
  <c r="G373" i="2"/>
  <c r="F373" i="2"/>
  <c r="C373" i="2"/>
  <c r="E373" i="2" s="1"/>
  <c r="G378" i="13"/>
  <c r="D378" i="13"/>
  <c r="B379" i="13"/>
  <c r="F378" i="13"/>
  <c r="C378" i="13"/>
  <c r="E378" i="13" s="1"/>
  <c r="H373" i="2" l="1"/>
  <c r="I373" i="2" s="1"/>
  <c r="J373" i="2" s="1"/>
  <c r="H378" i="13"/>
  <c r="I378" i="13" s="1"/>
  <c r="K378" i="13" s="1"/>
  <c r="J377" i="13"/>
  <c r="K377" i="13"/>
  <c r="K372" i="2"/>
  <c r="D374" i="2"/>
  <c r="B375" i="2"/>
  <c r="G374" i="2"/>
  <c r="F374" i="2"/>
  <c r="C374" i="2"/>
  <c r="G379" i="13"/>
  <c r="D379" i="13"/>
  <c r="B380" i="13"/>
  <c r="F379" i="13"/>
  <c r="C379" i="13"/>
  <c r="E379" i="13" s="1"/>
  <c r="E374" i="2" l="1"/>
  <c r="H374" i="2" s="1"/>
  <c r="I374" i="2" s="1"/>
  <c r="J374" i="2" s="1"/>
  <c r="K373" i="2"/>
  <c r="J378" i="13"/>
  <c r="H379" i="13"/>
  <c r="I379" i="13" s="1"/>
  <c r="D375" i="2"/>
  <c r="B376" i="2"/>
  <c r="G375" i="2"/>
  <c r="F375" i="2"/>
  <c r="C375" i="2"/>
  <c r="G380" i="13"/>
  <c r="D380" i="13"/>
  <c r="B381" i="13"/>
  <c r="F380" i="13"/>
  <c r="C380" i="13"/>
  <c r="E375" i="2" l="1"/>
  <c r="H375" i="2" s="1"/>
  <c r="I375" i="2" s="1"/>
  <c r="E380" i="13"/>
  <c r="H380" i="13" s="1"/>
  <c r="I380" i="13" s="1"/>
  <c r="J380" i="13" s="1"/>
  <c r="K374" i="2"/>
  <c r="D376" i="2"/>
  <c r="B377" i="2"/>
  <c r="G376" i="2"/>
  <c r="F376" i="2"/>
  <c r="C376" i="2"/>
  <c r="E376" i="2" s="1"/>
  <c r="G381" i="13"/>
  <c r="D381" i="13"/>
  <c r="B382" i="13"/>
  <c r="F381" i="13"/>
  <c r="C381" i="13"/>
  <c r="J379" i="13"/>
  <c r="K379" i="13"/>
  <c r="H376" i="2" l="1"/>
  <c r="I376" i="2" s="1"/>
  <c r="E381" i="13"/>
  <c r="H381" i="13" s="1"/>
  <c r="I381" i="13" s="1"/>
  <c r="J381" i="13" s="1"/>
  <c r="K380" i="13"/>
  <c r="J375" i="2"/>
  <c r="K375" i="2"/>
  <c r="D377" i="2"/>
  <c r="B378" i="2"/>
  <c r="G377" i="2"/>
  <c r="F377" i="2"/>
  <c r="C377" i="2"/>
  <c r="D382" i="13"/>
  <c r="G382" i="13"/>
  <c r="B383" i="13"/>
  <c r="F382" i="13"/>
  <c r="C382" i="13"/>
  <c r="E377" i="2" l="1"/>
  <c r="H377" i="2" s="1"/>
  <c r="I377" i="2" s="1"/>
  <c r="J377" i="2" s="1"/>
  <c r="E382" i="13"/>
  <c r="H382" i="13" s="1"/>
  <c r="I382" i="13" s="1"/>
  <c r="K381" i="13"/>
  <c r="D383" i="13"/>
  <c r="G383" i="13"/>
  <c r="B384" i="13"/>
  <c r="F383" i="13"/>
  <c r="C383" i="13"/>
  <c r="J376" i="2"/>
  <c r="K376" i="2"/>
  <c r="D378" i="2"/>
  <c r="B379" i="2"/>
  <c r="G378" i="2"/>
  <c r="F378" i="2"/>
  <c r="C378" i="2"/>
  <c r="E378" i="2" l="1"/>
  <c r="H378" i="2" s="1"/>
  <c r="I378" i="2" s="1"/>
  <c r="E383" i="13"/>
  <c r="H383" i="13" s="1"/>
  <c r="I383" i="13" s="1"/>
  <c r="K377" i="2"/>
  <c r="D384" i="13"/>
  <c r="G384" i="13"/>
  <c r="B385" i="13"/>
  <c r="F384" i="13"/>
  <c r="C384" i="13"/>
  <c r="E384" i="13" s="1"/>
  <c r="D379" i="2"/>
  <c r="B380" i="2"/>
  <c r="G379" i="2"/>
  <c r="F379" i="2"/>
  <c r="C379" i="2"/>
  <c r="J382" i="13"/>
  <c r="K382" i="13"/>
  <c r="E379" i="2" l="1"/>
  <c r="H379" i="2" s="1"/>
  <c r="I379" i="2" s="1"/>
  <c r="J379" i="2" s="1"/>
  <c r="H384" i="13"/>
  <c r="I384" i="13" s="1"/>
  <c r="J384" i="13" s="1"/>
  <c r="J383" i="13"/>
  <c r="K383" i="13"/>
  <c r="D380" i="2"/>
  <c r="B381" i="2"/>
  <c r="G380" i="2"/>
  <c r="F380" i="2"/>
  <c r="C380" i="2"/>
  <c r="E380" i="2" s="1"/>
  <c r="H380" i="2" s="1"/>
  <c r="D385" i="13"/>
  <c r="G385" i="13"/>
  <c r="B386" i="13"/>
  <c r="F385" i="13"/>
  <c r="C385" i="13"/>
  <c r="J378" i="2"/>
  <c r="K378" i="2"/>
  <c r="E385" i="13" l="1"/>
  <c r="H385" i="13" s="1"/>
  <c r="I385" i="13" s="1"/>
  <c r="J385" i="13" s="1"/>
  <c r="K384" i="13"/>
  <c r="I380" i="2"/>
  <c r="J380" i="2" s="1"/>
  <c r="K379" i="2"/>
  <c r="D381" i="2"/>
  <c r="B382" i="2"/>
  <c r="G381" i="2"/>
  <c r="F381" i="2"/>
  <c r="C381" i="2"/>
  <c r="E381" i="2" s="1"/>
  <c r="G386" i="13"/>
  <c r="D386" i="13"/>
  <c r="B387" i="13"/>
  <c r="F386" i="13"/>
  <c r="C386" i="13"/>
  <c r="H381" i="2" l="1"/>
  <c r="I381" i="2" s="1"/>
  <c r="J381" i="2" s="1"/>
  <c r="E386" i="13"/>
  <c r="H386" i="13" s="1"/>
  <c r="I386" i="13" s="1"/>
  <c r="K386" i="13" s="1"/>
  <c r="K385" i="13"/>
  <c r="K380" i="2"/>
  <c r="D382" i="2"/>
  <c r="B383" i="2"/>
  <c r="G382" i="2"/>
  <c r="F382" i="2"/>
  <c r="C382" i="2"/>
  <c r="E382" i="2" s="1"/>
  <c r="H382" i="2" s="1"/>
  <c r="G387" i="13"/>
  <c r="D387" i="13"/>
  <c r="B388" i="13"/>
  <c r="F387" i="13"/>
  <c r="C387" i="13"/>
  <c r="E387" i="13" l="1"/>
  <c r="H387" i="13" s="1"/>
  <c r="I387" i="13" s="1"/>
  <c r="K381" i="2"/>
  <c r="J386" i="13"/>
  <c r="I382" i="2"/>
  <c r="J382" i="2" s="1"/>
  <c r="D383" i="2"/>
  <c r="B384" i="2"/>
  <c r="G383" i="2"/>
  <c r="F383" i="2"/>
  <c r="C383" i="2"/>
  <c r="G388" i="13"/>
  <c r="D388" i="13"/>
  <c r="B389" i="13"/>
  <c r="F388" i="13"/>
  <c r="C388" i="13"/>
  <c r="E388" i="13" l="1"/>
  <c r="H388" i="13" s="1"/>
  <c r="I388" i="13" s="1"/>
  <c r="K382" i="2"/>
  <c r="E383" i="2"/>
  <c r="H383" i="2" s="1"/>
  <c r="I383" i="2" s="1"/>
  <c r="D384" i="2"/>
  <c r="B385" i="2"/>
  <c r="G384" i="2"/>
  <c r="F384" i="2"/>
  <c r="C384" i="2"/>
  <c r="E384" i="2" s="1"/>
  <c r="G389" i="13"/>
  <c r="D389" i="13"/>
  <c r="B390" i="13"/>
  <c r="F389" i="13"/>
  <c r="C389" i="13"/>
  <c r="K387" i="13"/>
  <c r="J387" i="13"/>
  <c r="H384" i="2" l="1"/>
  <c r="I384" i="2" s="1"/>
  <c r="K388" i="13"/>
  <c r="J388" i="13"/>
  <c r="E389" i="13"/>
  <c r="H389" i="13" s="1"/>
  <c r="I389" i="13" s="1"/>
  <c r="J383" i="2"/>
  <c r="K383" i="2"/>
  <c r="D385" i="2"/>
  <c r="B386" i="2"/>
  <c r="G385" i="2"/>
  <c r="F385" i="2"/>
  <c r="C385" i="2"/>
  <c r="E385" i="2" s="1"/>
  <c r="D390" i="13"/>
  <c r="G390" i="13"/>
  <c r="B391" i="13"/>
  <c r="F390" i="13"/>
  <c r="C390" i="13"/>
  <c r="E390" i="13" l="1"/>
  <c r="H390" i="13" s="1"/>
  <c r="I390" i="13" s="1"/>
  <c r="J390" i="13" s="1"/>
  <c r="H385" i="2"/>
  <c r="I385" i="2" s="1"/>
  <c r="J385" i="2" s="1"/>
  <c r="J389" i="13"/>
  <c r="K389" i="13"/>
  <c r="D386" i="2"/>
  <c r="B387" i="2"/>
  <c r="G386" i="2"/>
  <c r="F386" i="2"/>
  <c r="C386" i="2"/>
  <c r="E386" i="2" s="1"/>
  <c r="H386" i="2" s="1"/>
  <c r="D391" i="13"/>
  <c r="G391" i="13"/>
  <c r="B392" i="13"/>
  <c r="F391" i="13"/>
  <c r="C391" i="13"/>
  <c r="J384" i="2"/>
  <c r="K384" i="2"/>
  <c r="E391" i="13" l="1"/>
  <c r="H391" i="13" s="1"/>
  <c r="I391" i="13" s="1"/>
  <c r="K391" i="13" s="1"/>
  <c r="K390" i="13"/>
  <c r="K385" i="2"/>
  <c r="I386" i="2"/>
  <c r="J386" i="2" s="1"/>
  <c r="D387" i="2"/>
  <c r="B388" i="2"/>
  <c r="G387" i="2"/>
  <c r="F387" i="2"/>
  <c r="C387" i="2"/>
  <c r="E387" i="2" s="1"/>
  <c r="H387" i="2" s="1"/>
  <c r="D392" i="13"/>
  <c r="G392" i="13"/>
  <c r="B393" i="13"/>
  <c r="F392" i="13"/>
  <c r="C392" i="13"/>
  <c r="E392" i="13" s="1"/>
  <c r="H392" i="13" l="1"/>
  <c r="I392" i="13" s="1"/>
  <c r="K392" i="13" s="1"/>
  <c r="J391" i="13"/>
  <c r="K386" i="2"/>
  <c r="I387" i="2"/>
  <c r="D388" i="2"/>
  <c r="B389" i="2"/>
  <c r="G388" i="2"/>
  <c r="F388" i="2"/>
  <c r="C388" i="2"/>
  <c r="E388" i="2" s="1"/>
  <c r="H388" i="2" s="1"/>
  <c r="D393" i="13"/>
  <c r="G393" i="13"/>
  <c r="B394" i="13"/>
  <c r="F393" i="13"/>
  <c r="C393" i="13"/>
  <c r="J392" i="13" l="1"/>
  <c r="I388" i="2"/>
  <c r="J388" i="2" s="1"/>
  <c r="E393" i="13"/>
  <c r="H393" i="13" s="1"/>
  <c r="I393" i="13" s="1"/>
  <c r="D389" i="2"/>
  <c r="B390" i="2"/>
  <c r="G389" i="2"/>
  <c r="F389" i="2"/>
  <c r="C389" i="2"/>
  <c r="E389" i="2" s="1"/>
  <c r="G394" i="13"/>
  <c r="D394" i="13"/>
  <c r="B395" i="13"/>
  <c r="F394" i="13"/>
  <c r="C394" i="13"/>
  <c r="J387" i="2"/>
  <c r="K387" i="2"/>
  <c r="H389" i="2" l="1"/>
  <c r="I389" i="2" s="1"/>
  <c r="J389" i="2" s="1"/>
  <c r="E394" i="13"/>
  <c r="H394" i="13" s="1"/>
  <c r="I394" i="13" s="1"/>
  <c r="K388" i="2"/>
  <c r="K393" i="13"/>
  <c r="J393" i="13"/>
  <c r="D390" i="2"/>
  <c r="B391" i="2"/>
  <c r="G390" i="2"/>
  <c r="F390" i="2"/>
  <c r="C390" i="2"/>
  <c r="E390" i="2" s="1"/>
  <c r="G395" i="13"/>
  <c r="D395" i="13"/>
  <c r="B396" i="13"/>
  <c r="F395" i="13"/>
  <c r="C395" i="13"/>
  <c r="H390" i="2" l="1"/>
  <c r="I390" i="2" s="1"/>
  <c r="J390" i="2" s="1"/>
  <c r="E395" i="13"/>
  <c r="H395" i="13" s="1"/>
  <c r="I395" i="13" s="1"/>
  <c r="K395" i="13" s="1"/>
  <c r="K389" i="2"/>
  <c r="D391" i="2"/>
  <c r="B392" i="2"/>
  <c r="G391" i="2"/>
  <c r="F391" i="2"/>
  <c r="C391" i="2"/>
  <c r="E391" i="2" s="1"/>
  <c r="H391" i="2" s="1"/>
  <c r="G396" i="13"/>
  <c r="D396" i="13"/>
  <c r="B397" i="13"/>
  <c r="F396" i="13"/>
  <c r="C396" i="13"/>
  <c r="K394" i="13"/>
  <c r="J394" i="13"/>
  <c r="E396" i="13" l="1"/>
  <c r="H396" i="13" s="1"/>
  <c r="I396" i="13" s="1"/>
  <c r="J396" i="13" s="1"/>
  <c r="J395" i="13"/>
  <c r="K390" i="2"/>
  <c r="I391" i="2"/>
  <c r="D392" i="2"/>
  <c r="B393" i="2"/>
  <c r="G392" i="2"/>
  <c r="F392" i="2"/>
  <c r="C392" i="2"/>
  <c r="E392" i="2" s="1"/>
  <c r="G397" i="13"/>
  <c r="D397" i="13"/>
  <c r="B398" i="13"/>
  <c r="F397" i="13"/>
  <c r="C397" i="13"/>
  <c r="E397" i="13" l="1"/>
  <c r="H397" i="13" s="1"/>
  <c r="I397" i="13" s="1"/>
  <c r="K396" i="13"/>
  <c r="H392" i="2"/>
  <c r="I392" i="2" s="1"/>
  <c r="D393" i="2"/>
  <c r="B394" i="2"/>
  <c r="G393" i="2"/>
  <c r="F393" i="2"/>
  <c r="C393" i="2"/>
  <c r="E393" i="2" s="1"/>
  <c r="D398" i="13"/>
  <c r="G398" i="13"/>
  <c r="B399" i="13"/>
  <c r="F398" i="13"/>
  <c r="C398" i="13"/>
  <c r="J391" i="2"/>
  <c r="K391" i="2"/>
  <c r="H393" i="2" l="1"/>
  <c r="I393" i="2" s="1"/>
  <c r="K393" i="2" s="1"/>
  <c r="E398" i="13"/>
  <c r="H398" i="13" s="1"/>
  <c r="I398" i="13" s="1"/>
  <c r="K397" i="13"/>
  <c r="J397" i="13"/>
  <c r="J392" i="2"/>
  <c r="K392" i="2"/>
  <c r="D394" i="2"/>
  <c r="B395" i="2"/>
  <c r="G394" i="2"/>
  <c r="F394" i="2"/>
  <c r="C394" i="2"/>
  <c r="D399" i="13"/>
  <c r="G399" i="13"/>
  <c r="B400" i="13"/>
  <c r="F399" i="13"/>
  <c r="C399" i="13"/>
  <c r="E394" i="2" l="1"/>
  <c r="H394" i="2" s="1"/>
  <c r="I394" i="2" s="1"/>
  <c r="J394" i="2" s="1"/>
  <c r="E399" i="13"/>
  <c r="H399" i="13" s="1"/>
  <c r="I399" i="13" s="1"/>
  <c r="J399" i="13" s="1"/>
  <c r="J393" i="2"/>
  <c r="J398" i="13"/>
  <c r="K398" i="13"/>
  <c r="D395" i="2"/>
  <c r="B396" i="2"/>
  <c r="G395" i="2"/>
  <c r="F395" i="2"/>
  <c r="C395" i="2"/>
  <c r="E395" i="2" s="1"/>
  <c r="H395" i="2" s="1"/>
  <c r="D400" i="13"/>
  <c r="G400" i="13"/>
  <c r="B401" i="13"/>
  <c r="F400" i="13"/>
  <c r="C400" i="13"/>
  <c r="E400" i="13" l="1"/>
  <c r="H400" i="13" s="1"/>
  <c r="I400" i="13" s="1"/>
  <c r="K400" i="13" s="1"/>
  <c r="K394" i="2"/>
  <c r="K399" i="13"/>
  <c r="I395" i="2"/>
  <c r="J395" i="2" s="1"/>
  <c r="D401" i="13"/>
  <c r="G401" i="13"/>
  <c r="B402" i="13"/>
  <c r="F401" i="13"/>
  <c r="C401" i="13"/>
  <c r="E401" i="13" s="1"/>
  <c r="D396" i="2"/>
  <c r="B397" i="2"/>
  <c r="G396" i="2"/>
  <c r="F396" i="2"/>
  <c r="C396" i="2"/>
  <c r="E396" i="2" l="1"/>
  <c r="H396" i="2" s="1"/>
  <c r="I396" i="2" s="1"/>
  <c r="J396" i="2" s="1"/>
  <c r="H401" i="13"/>
  <c r="I401" i="13" s="1"/>
  <c r="J400" i="13"/>
  <c r="K395" i="2"/>
  <c r="G402" i="13"/>
  <c r="D402" i="13"/>
  <c r="B403" i="13"/>
  <c r="F402" i="13"/>
  <c r="C402" i="13"/>
  <c r="E402" i="13" s="1"/>
  <c r="D397" i="2"/>
  <c r="B398" i="2"/>
  <c r="G397" i="2"/>
  <c r="F397" i="2"/>
  <c r="C397" i="2"/>
  <c r="E397" i="2" l="1"/>
  <c r="H397" i="2" s="1"/>
  <c r="I397" i="2" s="1"/>
  <c r="H402" i="13"/>
  <c r="I402" i="13" s="1"/>
  <c r="K396" i="2"/>
  <c r="D398" i="2"/>
  <c r="B399" i="2"/>
  <c r="G398" i="2"/>
  <c r="F398" i="2"/>
  <c r="C398" i="2"/>
  <c r="J401" i="13"/>
  <c r="K401" i="13"/>
  <c r="G403" i="13"/>
  <c r="D403" i="13"/>
  <c r="B404" i="13"/>
  <c r="F403" i="13"/>
  <c r="C403" i="13"/>
  <c r="E403" i="13" s="1"/>
  <c r="E398" i="2" l="1"/>
  <c r="H398" i="2" s="1"/>
  <c r="I398" i="2" s="1"/>
  <c r="J398" i="2" s="1"/>
  <c r="H403" i="13"/>
  <c r="I403" i="13" s="1"/>
  <c r="J403" i="13" s="1"/>
  <c r="J402" i="13"/>
  <c r="K402" i="13"/>
  <c r="J397" i="2"/>
  <c r="K397" i="2"/>
  <c r="D399" i="2"/>
  <c r="B400" i="2"/>
  <c r="G399" i="2"/>
  <c r="F399" i="2"/>
  <c r="C399" i="2"/>
  <c r="E399" i="2" s="1"/>
  <c r="G404" i="13"/>
  <c r="D404" i="13"/>
  <c r="B405" i="13"/>
  <c r="F404" i="13"/>
  <c r="C404" i="13"/>
  <c r="H399" i="2" l="1"/>
  <c r="I399" i="2" s="1"/>
  <c r="J399" i="2" s="1"/>
  <c r="E404" i="13"/>
  <c r="H404" i="13" s="1"/>
  <c r="I404" i="13" s="1"/>
  <c r="K398" i="2"/>
  <c r="K403" i="13"/>
  <c r="D400" i="2"/>
  <c r="B401" i="2"/>
  <c r="G400" i="2"/>
  <c r="F400" i="2"/>
  <c r="C400" i="2"/>
  <c r="E400" i="2" s="1"/>
  <c r="H400" i="2" s="1"/>
  <c r="G405" i="13"/>
  <c r="D405" i="13"/>
  <c r="B406" i="13"/>
  <c r="F405" i="13"/>
  <c r="C405" i="13"/>
  <c r="K404" i="13" l="1"/>
  <c r="J404" i="13"/>
  <c r="K399" i="2"/>
  <c r="E405" i="13"/>
  <c r="H405" i="13" s="1"/>
  <c r="I405" i="13" s="1"/>
  <c r="I400" i="2"/>
  <c r="J400" i="2" s="1"/>
  <c r="D406" i="13"/>
  <c r="G406" i="13"/>
  <c r="B407" i="13"/>
  <c r="F406" i="13"/>
  <c r="C406" i="13"/>
  <c r="E406" i="13" s="1"/>
  <c r="D401" i="2"/>
  <c r="B402" i="2"/>
  <c r="G401" i="2"/>
  <c r="F401" i="2"/>
  <c r="C401" i="2"/>
  <c r="H406" i="13" l="1"/>
  <c r="I406" i="13" s="1"/>
  <c r="J406" i="13" s="1"/>
  <c r="E401" i="2"/>
  <c r="H401" i="2" s="1"/>
  <c r="I401" i="2" s="1"/>
  <c r="J401" i="2" s="1"/>
  <c r="K405" i="13"/>
  <c r="J405" i="13"/>
  <c r="K400" i="2"/>
  <c r="D402" i="2"/>
  <c r="B403" i="2"/>
  <c r="G402" i="2"/>
  <c r="F402" i="2"/>
  <c r="C402" i="2"/>
  <c r="E402" i="2" s="1"/>
  <c r="D407" i="13"/>
  <c r="G407" i="13"/>
  <c r="B408" i="13"/>
  <c r="F407" i="13"/>
  <c r="C407" i="13"/>
  <c r="H402" i="2" l="1"/>
  <c r="I402" i="2" s="1"/>
  <c r="E407" i="13"/>
  <c r="H407" i="13" s="1"/>
  <c r="I407" i="13" s="1"/>
  <c r="K407" i="13" s="1"/>
  <c r="K406" i="13"/>
  <c r="K401" i="2"/>
  <c r="D403" i="2"/>
  <c r="B404" i="2"/>
  <c r="G403" i="2"/>
  <c r="F403" i="2"/>
  <c r="C403" i="2"/>
  <c r="E403" i="2" s="1"/>
  <c r="H403" i="2" s="1"/>
  <c r="D408" i="13"/>
  <c r="G408" i="13"/>
  <c r="B409" i="13"/>
  <c r="F408" i="13"/>
  <c r="C408" i="13"/>
  <c r="J407" i="13" l="1"/>
  <c r="I403" i="2"/>
  <c r="J403" i="2" s="1"/>
  <c r="E408" i="13"/>
  <c r="H408" i="13" s="1"/>
  <c r="I408" i="13" s="1"/>
  <c r="D404" i="2"/>
  <c r="B405" i="2"/>
  <c r="G404" i="2"/>
  <c r="F404" i="2"/>
  <c r="C404" i="2"/>
  <c r="E404" i="2" s="1"/>
  <c r="D409" i="13"/>
  <c r="G409" i="13"/>
  <c r="B410" i="13"/>
  <c r="F409" i="13"/>
  <c r="C409" i="13"/>
  <c r="J402" i="2"/>
  <c r="K402" i="2"/>
  <c r="H404" i="2" l="1"/>
  <c r="I404" i="2" s="1"/>
  <c r="J404" i="2" s="1"/>
  <c r="E409" i="13"/>
  <c r="H409" i="13" s="1"/>
  <c r="I409" i="13" s="1"/>
  <c r="K403" i="2"/>
  <c r="J408" i="13"/>
  <c r="K408" i="13"/>
  <c r="D405" i="2"/>
  <c r="B406" i="2"/>
  <c r="G405" i="2"/>
  <c r="F405" i="2"/>
  <c r="C405" i="2"/>
  <c r="G410" i="13"/>
  <c r="D410" i="13"/>
  <c r="B411" i="13"/>
  <c r="F410" i="13"/>
  <c r="C410" i="13"/>
  <c r="E405" i="2" l="1"/>
  <c r="H405" i="2" s="1"/>
  <c r="I405" i="2" s="1"/>
  <c r="J405" i="2" s="1"/>
  <c r="K404" i="2"/>
  <c r="E410" i="13"/>
  <c r="H410" i="13" s="1"/>
  <c r="I410" i="13" s="1"/>
  <c r="G411" i="13"/>
  <c r="D411" i="13"/>
  <c r="B412" i="13"/>
  <c r="F411" i="13"/>
  <c r="C411" i="13"/>
  <c r="D406" i="2"/>
  <c r="B407" i="2"/>
  <c r="G406" i="2"/>
  <c r="F406" i="2"/>
  <c r="C406" i="2"/>
  <c r="J409" i="13"/>
  <c r="K409" i="13"/>
  <c r="E406" i="2" l="1"/>
  <c r="H406" i="2" s="1"/>
  <c r="I406" i="2" s="1"/>
  <c r="J406" i="2" s="1"/>
  <c r="K410" i="13"/>
  <c r="J410" i="13"/>
  <c r="K405" i="2"/>
  <c r="E411" i="13"/>
  <c r="H411" i="13" s="1"/>
  <c r="I411" i="13" s="1"/>
  <c r="G412" i="13"/>
  <c r="D412" i="13"/>
  <c r="B413" i="13"/>
  <c r="F412" i="13"/>
  <c r="C412" i="13"/>
  <c r="D407" i="2"/>
  <c r="B408" i="2"/>
  <c r="G407" i="2"/>
  <c r="F407" i="2"/>
  <c r="C407" i="2"/>
  <c r="E407" i="2" s="1"/>
  <c r="E412" i="13" l="1"/>
  <c r="H412" i="13" s="1"/>
  <c r="I412" i="13" s="1"/>
  <c r="K412" i="13" s="1"/>
  <c r="K406" i="2"/>
  <c r="J411" i="13"/>
  <c r="K411" i="13"/>
  <c r="H407" i="2"/>
  <c r="I407" i="2" s="1"/>
  <c r="D408" i="2"/>
  <c r="B409" i="2"/>
  <c r="G408" i="2"/>
  <c r="F408" i="2"/>
  <c r="C408" i="2"/>
  <c r="G413" i="13"/>
  <c r="D413" i="13"/>
  <c r="B414" i="13"/>
  <c r="F413" i="13"/>
  <c r="C413" i="13"/>
  <c r="E408" i="2" l="1"/>
  <c r="H408" i="2" s="1"/>
  <c r="I408" i="2" s="1"/>
  <c r="J408" i="2" s="1"/>
  <c r="E413" i="13"/>
  <c r="H413" i="13" s="1"/>
  <c r="I413" i="13" s="1"/>
  <c r="J413" i="13" s="1"/>
  <c r="J412" i="13"/>
  <c r="J407" i="2"/>
  <c r="K407" i="2"/>
  <c r="D409" i="2"/>
  <c r="B410" i="2"/>
  <c r="G409" i="2"/>
  <c r="F409" i="2"/>
  <c r="C409" i="2"/>
  <c r="E409" i="2" s="1"/>
  <c r="H409" i="2" s="1"/>
  <c r="D414" i="13"/>
  <c r="G414" i="13"/>
  <c r="B415" i="13"/>
  <c r="F414" i="13"/>
  <c r="C414" i="13"/>
  <c r="E414" i="13" s="1"/>
  <c r="H414" i="13" l="1"/>
  <c r="I414" i="13" s="1"/>
  <c r="J414" i="13" s="1"/>
  <c r="K408" i="2"/>
  <c r="K413" i="13"/>
  <c r="I409" i="2"/>
  <c r="J409" i="2" s="1"/>
  <c r="D410" i="2"/>
  <c r="B411" i="2"/>
  <c r="G410" i="2"/>
  <c r="F410" i="2"/>
  <c r="C410" i="2"/>
  <c r="E410" i="2" s="1"/>
  <c r="H410" i="2" s="1"/>
  <c r="D415" i="13"/>
  <c r="G415" i="13"/>
  <c r="B416" i="13"/>
  <c r="F415" i="13"/>
  <c r="C415" i="13"/>
  <c r="K409" i="2" l="1"/>
  <c r="K414" i="13"/>
  <c r="E415" i="13"/>
  <c r="H415" i="13" s="1"/>
  <c r="I415" i="13" s="1"/>
  <c r="I410" i="2"/>
  <c r="J410" i="2" s="1"/>
  <c r="D416" i="13"/>
  <c r="G416" i="13"/>
  <c r="B417" i="13"/>
  <c r="F416" i="13"/>
  <c r="C416" i="13"/>
  <c r="E416" i="13" s="1"/>
  <c r="D411" i="2"/>
  <c r="B412" i="2"/>
  <c r="G411" i="2"/>
  <c r="F411" i="2"/>
  <c r="C411" i="2"/>
  <c r="H416" i="13" l="1"/>
  <c r="I416" i="13" s="1"/>
  <c r="J416" i="13" s="1"/>
  <c r="E411" i="2"/>
  <c r="H411" i="2" s="1"/>
  <c r="I411" i="2" s="1"/>
  <c r="J411" i="2" s="1"/>
  <c r="K410" i="2"/>
  <c r="J415" i="13"/>
  <c r="K415" i="13"/>
  <c r="D412" i="2"/>
  <c r="B413" i="2"/>
  <c r="G412" i="2"/>
  <c r="F412" i="2"/>
  <c r="C412" i="2"/>
  <c r="E412" i="2" s="1"/>
  <c r="H412" i="2" s="1"/>
  <c r="D417" i="13"/>
  <c r="G417" i="13"/>
  <c r="B418" i="13"/>
  <c r="F417" i="13"/>
  <c r="C417" i="13"/>
  <c r="E417" i="13" l="1"/>
  <c r="H417" i="13" s="1"/>
  <c r="I417" i="13" s="1"/>
  <c r="J417" i="13" s="1"/>
  <c r="K411" i="2"/>
  <c r="K416" i="13"/>
  <c r="I412" i="2"/>
  <c r="K412" i="2" s="1"/>
  <c r="D413" i="2"/>
  <c r="B414" i="2"/>
  <c r="G413" i="2"/>
  <c r="F413" i="2"/>
  <c r="C413" i="2"/>
  <c r="E413" i="2" s="1"/>
  <c r="G418" i="13"/>
  <c r="D418" i="13"/>
  <c r="B419" i="13"/>
  <c r="F418" i="13"/>
  <c r="C418" i="13"/>
  <c r="H413" i="2" l="1"/>
  <c r="I413" i="2" s="1"/>
  <c r="J413" i="2" s="1"/>
  <c r="E418" i="13"/>
  <c r="H418" i="13" s="1"/>
  <c r="I418" i="13" s="1"/>
  <c r="J418" i="13" s="1"/>
  <c r="K417" i="13"/>
  <c r="J412" i="2"/>
  <c r="G419" i="13"/>
  <c r="D419" i="13"/>
  <c r="B420" i="13"/>
  <c r="F419" i="13"/>
  <c r="C419" i="13"/>
  <c r="D414" i="2"/>
  <c r="B415" i="2"/>
  <c r="G414" i="2"/>
  <c r="F414" i="2"/>
  <c r="C414" i="2"/>
  <c r="E414" i="2" l="1"/>
  <c r="H414" i="2" s="1"/>
  <c r="I414" i="2" s="1"/>
  <c r="J414" i="2" s="1"/>
  <c r="E419" i="13"/>
  <c r="H419" i="13" s="1"/>
  <c r="I419" i="13" s="1"/>
  <c r="K419" i="13" s="1"/>
  <c r="K413" i="2"/>
  <c r="K418" i="13"/>
  <c r="G420" i="13"/>
  <c r="D420" i="13"/>
  <c r="B421" i="13"/>
  <c r="F420" i="13"/>
  <c r="C420" i="13"/>
  <c r="E420" i="13" s="1"/>
  <c r="D415" i="2"/>
  <c r="B416" i="2"/>
  <c r="G415" i="2"/>
  <c r="F415" i="2"/>
  <c r="C415" i="2"/>
  <c r="E415" i="2" l="1"/>
  <c r="H415" i="2" s="1"/>
  <c r="I415" i="2" s="1"/>
  <c r="J419" i="13"/>
  <c r="K414" i="2"/>
  <c r="H420" i="13"/>
  <c r="I420" i="13" s="1"/>
  <c r="D416" i="2"/>
  <c r="B417" i="2"/>
  <c r="G416" i="2"/>
  <c r="F416" i="2"/>
  <c r="C416" i="2"/>
  <c r="E416" i="2" s="1"/>
  <c r="G421" i="13"/>
  <c r="D421" i="13"/>
  <c r="B422" i="13"/>
  <c r="F421" i="13"/>
  <c r="C421" i="13"/>
  <c r="H416" i="2" l="1"/>
  <c r="I416" i="2" s="1"/>
  <c r="J416" i="2" s="1"/>
  <c r="E421" i="13"/>
  <c r="H421" i="13" s="1"/>
  <c r="I421" i="13" s="1"/>
  <c r="J415" i="2"/>
  <c r="K415" i="2"/>
  <c r="D417" i="2"/>
  <c r="B418" i="2"/>
  <c r="G417" i="2"/>
  <c r="F417" i="2"/>
  <c r="C417" i="2"/>
  <c r="E417" i="2" s="1"/>
  <c r="H417" i="2" s="1"/>
  <c r="J420" i="13"/>
  <c r="K420" i="13"/>
  <c r="D422" i="13"/>
  <c r="G422" i="13"/>
  <c r="B423" i="13"/>
  <c r="F422" i="13"/>
  <c r="C422" i="13"/>
  <c r="E422" i="13" l="1"/>
  <c r="H422" i="13" s="1"/>
  <c r="I422" i="13" s="1"/>
  <c r="J422" i="13" s="1"/>
  <c r="J421" i="13"/>
  <c r="K421" i="13"/>
  <c r="K416" i="2"/>
  <c r="I417" i="2"/>
  <c r="J417" i="2" s="1"/>
  <c r="D423" i="13"/>
  <c r="G423" i="13"/>
  <c r="B424" i="13"/>
  <c r="F423" i="13"/>
  <c r="C423" i="13"/>
  <c r="E423" i="13" s="1"/>
  <c r="D418" i="2"/>
  <c r="B419" i="2"/>
  <c r="G418" i="2"/>
  <c r="F418" i="2"/>
  <c r="C418" i="2"/>
  <c r="E418" i="2" s="1"/>
  <c r="H418" i="2" l="1"/>
  <c r="I418" i="2" s="1"/>
  <c r="J418" i="2" s="1"/>
  <c r="H423" i="13"/>
  <c r="I423" i="13" s="1"/>
  <c r="K422" i="13"/>
  <c r="K417" i="2"/>
  <c r="D424" i="13"/>
  <c r="G424" i="13"/>
  <c r="B425" i="13"/>
  <c r="F424" i="13"/>
  <c r="C424" i="13"/>
  <c r="D419" i="2"/>
  <c r="B420" i="2"/>
  <c r="G419" i="2"/>
  <c r="F419" i="2"/>
  <c r="C419" i="2"/>
  <c r="E424" i="13" l="1"/>
  <c r="H424" i="13" s="1"/>
  <c r="I424" i="13" s="1"/>
  <c r="K424" i="13" s="1"/>
  <c r="E419" i="2"/>
  <c r="H419" i="2" s="1"/>
  <c r="I419" i="2" s="1"/>
  <c r="J419" i="2" s="1"/>
  <c r="J423" i="13"/>
  <c r="K423" i="13"/>
  <c r="K418" i="2"/>
  <c r="D420" i="2"/>
  <c r="B421" i="2"/>
  <c r="G420" i="2"/>
  <c r="F420" i="2"/>
  <c r="C420" i="2"/>
  <c r="E420" i="2" s="1"/>
  <c r="H420" i="2" s="1"/>
  <c r="D425" i="13"/>
  <c r="G425" i="13"/>
  <c r="B426" i="13"/>
  <c r="F425" i="13"/>
  <c r="C425" i="13"/>
  <c r="E425" i="13" l="1"/>
  <c r="H425" i="13" s="1"/>
  <c r="I425" i="13" s="1"/>
  <c r="K425" i="13" s="1"/>
  <c r="K419" i="2"/>
  <c r="J424" i="13"/>
  <c r="I420" i="2"/>
  <c r="J420" i="2" s="1"/>
  <c r="D421" i="2"/>
  <c r="B422" i="2"/>
  <c r="G421" i="2"/>
  <c r="F421" i="2"/>
  <c r="C421" i="2"/>
  <c r="E421" i="2" s="1"/>
  <c r="H421" i="2" s="1"/>
  <c r="G426" i="13"/>
  <c r="D426" i="13"/>
  <c r="B427" i="13"/>
  <c r="F426" i="13"/>
  <c r="C426" i="13"/>
  <c r="E426" i="13" l="1"/>
  <c r="H426" i="13" s="1"/>
  <c r="I426" i="13" s="1"/>
  <c r="J426" i="13" s="1"/>
  <c r="J425" i="13"/>
  <c r="K420" i="2"/>
  <c r="I421" i="2"/>
  <c r="D422" i="2"/>
  <c r="B423" i="2"/>
  <c r="G422" i="2"/>
  <c r="F422" i="2"/>
  <c r="C422" i="2"/>
  <c r="G427" i="13"/>
  <c r="D427" i="13"/>
  <c r="B428" i="13"/>
  <c r="F427" i="13"/>
  <c r="C427" i="13"/>
  <c r="E427" i="13" l="1"/>
  <c r="H427" i="13" s="1"/>
  <c r="I427" i="13" s="1"/>
  <c r="J427" i="13" s="1"/>
  <c r="E422" i="2"/>
  <c r="H422" i="2" s="1"/>
  <c r="I422" i="2" s="1"/>
  <c r="J422" i="2" s="1"/>
  <c r="K426" i="13"/>
  <c r="D423" i="2"/>
  <c r="B424" i="2"/>
  <c r="G423" i="2"/>
  <c r="F423" i="2"/>
  <c r="C423" i="2"/>
  <c r="E423" i="2" s="1"/>
  <c r="G428" i="13"/>
  <c r="D428" i="13"/>
  <c r="B429" i="13"/>
  <c r="F428" i="13"/>
  <c r="C428" i="13"/>
  <c r="J421" i="2"/>
  <c r="K421" i="2"/>
  <c r="H423" i="2" l="1"/>
  <c r="I423" i="2" s="1"/>
  <c r="J423" i="2" s="1"/>
  <c r="E428" i="13"/>
  <c r="H428" i="13" s="1"/>
  <c r="I428" i="13" s="1"/>
  <c r="J428" i="13" s="1"/>
  <c r="K427" i="13"/>
  <c r="K422" i="2"/>
  <c r="D424" i="2"/>
  <c r="B425" i="2"/>
  <c r="G424" i="2"/>
  <c r="F424" i="2"/>
  <c r="C424" i="2"/>
  <c r="E424" i="2" s="1"/>
  <c r="G429" i="13"/>
  <c r="D429" i="13"/>
  <c r="B430" i="13"/>
  <c r="F429" i="13"/>
  <c r="C429" i="13"/>
  <c r="H424" i="2" l="1"/>
  <c r="I424" i="2" s="1"/>
  <c r="J424" i="2" s="1"/>
  <c r="E429" i="13"/>
  <c r="H429" i="13" s="1"/>
  <c r="I429" i="13" s="1"/>
  <c r="K423" i="2"/>
  <c r="K428" i="13"/>
  <c r="D425" i="2"/>
  <c r="B426" i="2"/>
  <c r="G425" i="2"/>
  <c r="F425" i="2"/>
  <c r="C425" i="2"/>
  <c r="D430" i="13"/>
  <c r="G430" i="13"/>
  <c r="B431" i="13"/>
  <c r="F430" i="13"/>
  <c r="C430" i="13"/>
  <c r="E425" i="2" l="1"/>
  <c r="H425" i="2" s="1"/>
  <c r="I425" i="2" s="1"/>
  <c r="E430" i="13"/>
  <c r="H430" i="13" s="1"/>
  <c r="I430" i="13" s="1"/>
  <c r="J430" i="13" s="1"/>
  <c r="J429" i="13"/>
  <c r="K429" i="13"/>
  <c r="K424" i="2"/>
  <c r="D426" i="2"/>
  <c r="B427" i="2"/>
  <c r="G426" i="2"/>
  <c r="F426" i="2"/>
  <c r="C426" i="2"/>
  <c r="E426" i="2" s="1"/>
  <c r="H426" i="2" s="1"/>
  <c r="D431" i="13"/>
  <c r="G431" i="13"/>
  <c r="B432" i="13"/>
  <c r="F431" i="13"/>
  <c r="C431" i="13"/>
  <c r="E431" i="13" l="1"/>
  <c r="H431" i="13" s="1"/>
  <c r="I431" i="13" s="1"/>
  <c r="K430" i="13"/>
  <c r="I426" i="2"/>
  <c r="J426" i="2" s="1"/>
  <c r="D427" i="2"/>
  <c r="B428" i="2"/>
  <c r="G427" i="2"/>
  <c r="F427" i="2"/>
  <c r="C427" i="2"/>
  <c r="D432" i="13"/>
  <c r="G432" i="13"/>
  <c r="B433" i="13"/>
  <c r="F432" i="13"/>
  <c r="C432" i="13"/>
  <c r="J425" i="2"/>
  <c r="K425" i="2"/>
  <c r="E427" i="2" l="1"/>
  <c r="H427" i="2" s="1"/>
  <c r="I427" i="2" s="1"/>
  <c r="J427" i="2" s="1"/>
  <c r="E432" i="13"/>
  <c r="H432" i="13" s="1"/>
  <c r="I432" i="13" s="1"/>
  <c r="J432" i="13" s="1"/>
  <c r="K426" i="2"/>
  <c r="J431" i="13"/>
  <c r="K431" i="13"/>
  <c r="D428" i="2"/>
  <c r="B429" i="2"/>
  <c r="G428" i="2"/>
  <c r="F428" i="2"/>
  <c r="C428" i="2"/>
  <c r="E428" i="2" s="1"/>
  <c r="H428" i="2" s="1"/>
  <c r="D433" i="13"/>
  <c r="G433" i="13"/>
  <c r="F433" i="13"/>
  <c r="C433" i="13"/>
  <c r="E433" i="13" s="1"/>
  <c r="H433" i="13" l="1"/>
  <c r="I433" i="13" s="1"/>
  <c r="K433" i="13" s="1"/>
  <c r="K432" i="13"/>
  <c r="K427" i="2"/>
  <c r="I428" i="2"/>
  <c r="J428" i="2" s="1"/>
  <c r="D429" i="2"/>
  <c r="B430" i="2"/>
  <c r="G429" i="2"/>
  <c r="F429" i="2"/>
  <c r="C429" i="2"/>
  <c r="E429" i="2" l="1"/>
  <c r="H429" i="2" s="1"/>
  <c r="I429" i="2" s="1"/>
  <c r="J429" i="2" s="1"/>
  <c r="J433" i="13"/>
  <c r="K428" i="2"/>
  <c r="I24" i="1"/>
  <c r="I25" i="1"/>
  <c r="D430" i="2"/>
  <c r="G430" i="2"/>
  <c r="F430" i="2"/>
  <c r="C430" i="2"/>
  <c r="E430" i="2" s="1"/>
  <c r="H430" i="2" l="1"/>
  <c r="I430" i="2" s="1"/>
  <c r="J430" i="2" s="1"/>
  <c r="K429" i="2"/>
  <c r="K430" i="2" l="1"/>
  <c r="E25" i="1"/>
  <c r="E24" i="1"/>
</calcChain>
</file>

<file path=xl/sharedStrings.xml><?xml version="1.0" encoding="utf-8"?>
<sst xmlns="http://schemas.openxmlformats.org/spreadsheetml/2006/main" count="268" uniqueCount="181">
  <si>
    <t>Output Capacitor</t>
  </si>
  <si>
    <t>Output Capacitor ESR</t>
  </si>
  <si>
    <t>Input Voltage</t>
  </si>
  <si>
    <t>Output Voltage</t>
  </si>
  <si>
    <t>Reference Voltage</t>
  </si>
  <si>
    <t>Output Load</t>
  </si>
  <si>
    <t>Switching Frequency</t>
  </si>
  <si>
    <t>Units</t>
  </si>
  <si>
    <t>V</t>
  </si>
  <si>
    <t>W</t>
  </si>
  <si>
    <t>kHz</t>
  </si>
  <si>
    <r>
      <t>m</t>
    </r>
    <r>
      <rPr>
        <sz val="10"/>
        <rFont val="Arial"/>
      </rPr>
      <t>H</t>
    </r>
  </si>
  <si>
    <r>
      <t>m</t>
    </r>
    <r>
      <rPr>
        <sz val="10"/>
        <rFont val="Symbol"/>
        <family val="1"/>
        <charset val="2"/>
      </rPr>
      <t>W</t>
    </r>
  </si>
  <si>
    <r>
      <t>m</t>
    </r>
    <r>
      <rPr>
        <sz val="10"/>
        <rFont val="Arial"/>
      </rPr>
      <t>F</t>
    </r>
  </si>
  <si>
    <t>C</t>
  </si>
  <si>
    <t>Compensation Components</t>
  </si>
  <si>
    <r>
      <t>k</t>
    </r>
    <r>
      <rPr>
        <sz val="10"/>
        <rFont val="Symbol"/>
        <family val="1"/>
        <charset val="2"/>
      </rPr>
      <t>W</t>
    </r>
  </si>
  <si>
    <t>Designator</t>
  </si>
  <si>
    <t>E</t>
  </si>
  <si>
    <t>U</t>
  </si>
  <si>
    <t>Ur</t>
  </si>
  <si>
    <t>L</t>
  </si>
  <si>
    <t>Lr</t>
  </si>
  <si>
    <t>Cr</t>
  </si>
  <si>
    <t>R</t>
  </si>
  <si>
    <t>F</t>
  </si>
  <si>
    <t>R11</t>
  </si>
  <si>
    <t>R12</t>
  </si>
  <si>
    <t>Top Feedback Resistor</t>
  </si>
  <si>
    <t>Bottom Feedback Resistor</t>
  </si>
  <si>
    <t>R2</t>
  </si>
  <si>
    <t>EA Zero Capacitor</t>
  </si>
  <si>
    <t>C2</t>
  </si>
  <si>
    <t>EA Pole Capacitor</t>
  </si>
  <si>
    <t>C3</t>
  </si>
  <si>
    <t>pF</t>
  </si>
  <si>
    <t>Rs</t>
  </si>
  <si>
    <t>Calculated Values</t>
  </si>
  <si>
    <t>Output to Input Ratio</t>
  </si>
  <si>
    <t>M</t>
  </si>
  <si>
    <t>Switching Period</t>
  </si>
  <si>
    <t>T</t>
  </si>
  <si>
    <t>Normalized Time Constant</t>
  </si>
  <si>
    <t>K</t>
  </si>
  <si>
    <t>Inductor Current Up Slope</t>
  </si>
  <si>
    <t>mc</t>
  </si>
  <si>
    <t>Inductor Current Down Slope</t>
  </si>
  <si>
    <t>md</t>
  </si>
  <si>
    <t>Output Current</t>
  </si>
  <si>
    <t>Io</t>
  </si>
  <si>
    <t>Mode</t>
  </si>
  <si>
    <t>Conduction Mode</t>
  </si>
  <si>
    <t>Duty Cycle</t>
  </si>
  <si>
    <t>D</t>
  </si>
  <si>
    <t>Frequency</t>
  </si>
  <si>
    <t>G(s)</t>
  </si>
  <si>
    <t>He(s)</t>
  </si>
  <si>
    <t>T(s)</t>
  </si>
  <si>
    <t>s Domain Frequency</t>
  </si>
  <si>
    <t>s</t>
  </si>
  <si>
    <t>Q</t>
  </si>
  <si>
    <t>Kea(s)</t>
  </si>
  <si>
    <t>Inductor Current</t>
  </si>
  <si>
    <t>IL</t>
  </si>
  <si>
    <t>Kpwr(s)</t>
  </si>
  <si>
    <t>GT (dB)</t>
  </si>
  <si>
    <t>PT (deg)</t>
  </si>
  <si>
    <t>Kknown(s)</t>
  </si>
  <si>
    <t>External Zero Capacitor</t>
  </si>
  <si>
    <t>C11</t>
  </si>
  <si>
    <t>EA Transconductance</t>
  </si>
  <si>
    <t>Gm</t>
  </si>
  <si>
    <t>A/V</t>
  </si>
  <si>
    <t>Kfb(s)</t>
  </si>
  <si>
    <t>EA Open-Loop Gain</t>
  </si>
  <si>
    <t>Av</t>
  </si>
  <si>
    <t>dB</t>
  </si>
  <si>
    <t>EA Shunt Resistance</t>
  </si>
  <si>
    <t>EA Shunt Capacitance</t>
  </si>
  <si>
    <t>Rea</t>
  </si>
  <si>
    <t>Cea</t>
  </si>
  <si>
    <t>Ohms</t>
  </si>
  <si>
    <t>Switch Characteristics</t>
  </si>
  <si>
    <t>Rds-on Nch</t>
  </si>
  <si>
    <t>Nch</t>
  </si>
  <si>
    <t>Gate Charge Nch</t>
  </si>
  <si>
    <t>Qn</t>
  </si>
  <si>
    <t>nC</t>
  </si>
  <si>
    <t>Turn-on Time Nch</t>
  </si>
  <si>
    <t>nS</t>
  </si>
  <si>
    <t>Internal Compensation</t>
  </si>
  <si>
    <t>EA Zero Resistor</t>
  </si>
  <si>
    <t>Internal Operating Parameters</t>
  </si>
  <si>
    <t>Effective Sense Resistor</t>
  </si>
  <si>
    <t>A</t>
  </si>
  <si>
    <t>S</t>
  </si>
  <si>
    <t>Compensating Ramp Slope</t>
  </si>
  <si>
    <t>Compensating Ramp Gain Factor</t>
  </si>
  <si>
    <t>g</t>
  </si>
  <si>
    <t>EA Gain Bandwidth Product</t>
  </si>
  <si>
    <t>GBW</t>
  </si>
  <si>
    <t>MHz</t>
  </si>
  <si>
    <t>V/S</t>
  </si>
  <si>
    <t>ms</t>
  </si>
  <si>
    <t>Boost Voltage</t>
  </si>
  <si>
    <t>Ub</t>
  </si>
  <si>
    <t>Ufd</t>
  </si>
  <si>
    <t>Catch Diode Forward Drop</t>
  </si>
  <si>
    <t>mA</t>
  </si>
  <si>
    <t>Operating Mode</t>
  </si>
  <si>
    <t>Efficiency</t>
  </si>
  <si>
    <t xml:space="preserve">Catch Diode </t>
  </si>
  <si>
    <t>On Duty Cycle</t>
  </si>
  <si>
    <t>Off Duty Cycle</t>
  </si>
  <si>
    <t>Standard Resistor Values (1%)</t>
  </si>
  <si>
    <t>Top FB Resistor</t>
  </si>
  <si>
    <t>Bot FB Resistor</t>
  </si>
  <si>
    <t>Output x 10 (V)</t>
  </si>
  <si>
    <t>Min Inductance</t>
  </si>
  <si>
    <t>Typ Inductance</t>
  </si>
  <si>
    <t>Inductor DCR</t>
  </si>
  <si>
    <t>Minimum Required Inductance</t>
  </si>
  <si>
    <t>Lmin</t>
  </si>
  <si>
    <t>MCP16301 DESIGN ANALYZER</t>
  </si>
  <si>
    <t>System Parameters</t>
  </si>
  <si>
    <t>Inductance</t>
  </si>
  <si>
    <t>Output Capacitance</t>
  </si>
  <si>
    <t>Capacitor ESR</t>
  </si>
  <si>
    <t>System Components</t>
  </si>
  <si>
    <t>tonn</t>
  </si>
  <si>
    <t>toffn</t>
  </si>
  <si>
    <t>Compensating Ramp Peak</t>
  </si>
  <si>
    <t>Jm</t>
  </si>
  <si>
    <t>Notes</t>
  </si>
  <si>
    <r>
      <t xml:space="preserve">0mA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Io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600mA</t>
    </r>
  </si>
  <si>
    <t>Suggested 
Values</t>
  </si>
  <si>
    <t>Adjustable
Values</t>
  </si>
  <si>
    <r>
      <t xml:space="preserve">3.0V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E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30.0V</t>
    </r>
  </si>
  <si>
    <t>Output Current 
(mA)</t>
  </si>
  <si>
    <t>Inductor Current 
Up Slope</t>
  </si>
  <si>
    <t>Inductor Current 
Down Slope</t>
  </si>
  <si>
    <t>Inductor Core 
Loss (W)</t>
  </si>
  <si>
    <t>Switching 
Losses (W)</t>
  </si>
  <si>
    <r>
      <t xml:space="preserve">2.0V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U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15.0V</t>
    </r>
  </si>
  <si>
    <t>Referemce</t>
  </si>
  <si>
    <t>Hz</t>
  </si>
  <si>
    <t>Degrees</t>
  </si>
  <si>
    <t>Unity Gain Crossover Frequency</t>
  </si>
  <si>
    <t>Phase Margin</t>
  </si>
  <si>
    <t>Reference</t>
  </si>
  <si>
    <t>Ambient Temperature</t>
  </si>
  <si>
    <t>Ta</t>
  </si>
  <si>
    <t>deg C</t>
  </si>
  <si>
    <r>
      <t xml:space="preserve">-40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Ta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125</t>
    </r>
  </si>
  <si>
    <t>Maximum Ambient Temperature</t>
  </si>
  <si>
    <t>Tamax</t>
  </si>
  <si>
    <t>Imax</t>
  </si>
  <si>
    <t>Unit Scalers</t>
  </si>
  <si>
    <t>Meg</t>
  </si>
  <si>
    <t>Kilo</t>
  </si>
  <si>
    <t>milli</t>
  </si>
  <si>
    <t>micro</t>
  </si>
  <si>
    <t>pico</t>
  </si>
  <si>
    <t>nano</t>
  </si>
  <si>
    <t>femto</t>
  </si>
  <si>
    <t>k</t>
  </si>
  <si>
    <t>m</t>
  </si>
  <si>
    <t>u</t>
  </si>
  <si>
    <t>n</t>
  </si>
  <si>
    <t>p</t>
  </si>
  <si>
    <t>f</t>
  </si>
  <si>
    <t>Sample Pole</t>
  </si>
  <si>
    <t>Loop Pole</t>
  </si>
  <si>
    <t>Loop Zero</t>
  </si>
  <si>
    <t>wz</t>
  </si>
  <si>
    <t>wp</t>
  </si>
  <si>
    <t>wn</t>
  </si>
  <si>
    <t>Modulator Gain</t>
  </si>
  <si>
    <t>Loop DC Gain</t>
  </si>
  <si>
    <t>Km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</si>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</sst>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8"/>
      <name val="Arial"/>
    </font>
    <font>
      <b/>
      <sz val="10"/>
      <name val="Arial"/>
    </font>
    <font>
      <sz val="72"/>
      <color indexed="10"/>
      <name val="MICROCHIP"/>
    </font>
    <font>
      <u/>
      <sz val="10"/>
      <name val="Arial"/>
      <family val="2"/>
    </font>
    <font>
      <b/>
      <sz val="24"/>
      <name val="Arial"/>
      <family val="2"/>
    </font>
    <font>
      <sz val="7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164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2" borderId="1" xfId="0" applyFill="1" applyBorder="1" applyProtection="1">
      <protection locked="0"/>
    </xf>
    <xf numFmtId="0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0" fillId="2" borderId="1" xfId="0" applyNumberFormat="1" applyFill="1" applyBorder="1" applyAlignment="1" applyProtection="1">
      <alignment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3" borderId="1" xfId="0" applyNumberFormat="1" applyFill="1" applyBorder="1" applyProtection="1">
      <protection hidden="1"/>
    </xf>
    <xf numFmtId="1" fontId="0" fillId="3" borderId="1" xfId="0" applyNumberFormat="1" applyFill="1" applyBorder="1" applyProtection="1">
      <protection hidden="1"/>
    </xf>
    <xf numFmtId="0" fontId="0" fillId="3" borderId="1" xfId="0" applyFill="1" applyBorder="1" applyProtection="1">
      <protection hidden="1"/>
    </xf>
    <xf numFmtId="164" fontId="0" fillId="3" borderId="1" xfId="0" applyNumberFormat="1" applyFill="1" applyBorder="1" applyProtection="1">
      <protection hidden="1"/>
    </xf>
    <xf numFmtId="0" fontId="8" fillId="0" borderId="0" xfId="0" applyFont="1"/>
    <xf numFmtId="0" fontId="8" fillId="0" borderId="0" xfId="0" applyFont="1" applyAlignment="1"/>
    <xf numFmtId="0" fontId="0" fillId="0" borderId="0" xfId="0" applyProtection="1"/>
    <xf numFmtId="0" fontId="0" fillId="0" borderId="0" xfId="0" applyAlignment="1" applyProtection="1"/>
    <xf numFmtId="0" fontId="9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2" fontId="0" fillId="0" borderId="0" xfId="0" applyNumberFormat="1" applyAlignment="1" applyProtection="1">
      <alignment vertic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Fill="1" applyBorder="1" applyAlignment="1" applyProtection="1">
      <alignment vertical="center"/>
      <protection hidden="1"/>
    </xf>
    <xf numFmtId="1" fontId="1" fillId="0" borderId="0" xfId="0" applyNumberFormat="1" applyFont="1" applyFill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3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5" fillId="4" borderId="1" xfId="0" applyFont="1" applyFill="1" applyBorder="1" applyProtection="1">
      <protection hidden="1"/>
    </xf>
    <xf numFmtId="165" fontId="5" fillId="4" borderId="1" xfId="0" applyNumberFormat="1" applyFont="1" applyFill="1" applyBorder="1" applyProtection="1">
      <protection hidden="1"/>
    </xf>
    <xf numFmtId="165" fontId="1" fillId="4" borderId="1" xfId="0" applyNumberFormat="1" applyFont="1" applyFill="1" applyBorder="1" applyProtection="1">
      <protection hidden="1"/>
    </xf>
    <xf numFmtId="0" fontId="1" fillId="4" borderId="1" xfId="0" applyNumberFormat="1" applyFont="1" applyFill="1" applyBorder="1" applyProtection="1">
      <protection hidden="1"/>
    </xf>
    <xf numFmtId="0" fontId="0" fillId="0" borderId="0" xfId="0" quotePrefix="1" applyProtection="1">
      <protection hidden="1"/>
    </xf>
    <xf numFmtId="1" fontId="0" fillId="2" borderId="1" xfId="0" applyNumberFormat="1" applyFill="1" applyBorder="1" applyProtection="1">
      <protection locked="0" hidden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165" fontId="5" fillId="0" borderId="0" xfId="0" applyNumberFormat="1" applyFont="1" applyFill="1" applyBorder="1" applyProtection="1">
      <protection hidden="1"/>
    </xf>
    <xf numFmtId="165" fontId="1" fillId="0" borderId="0" xfId="0" applyNumberFormat="1" applyFont="1" applyFill="1" applyBorder="1" applyProtection="1">
      <protection hidden="1"/>
    </xf>
    <xf numFmtId="0" fontId="0" fillId="0" borderId="0" xfId="0" applyFill="1" applyAlignment="1" applyProtection="1">
      <protection hidden="1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MCP16301 BODE PLOT</a:t>
            </a:r>
          </a:p>
        </c:rich>
      </c:tx>
      <c:layout>
        <c:manualLayout>
          <c:xMode val="edge"/>
          <c:yMode val="edge"/>
          <c:x val="0.37615480045228572"/>
          <c:y val="2.6075619295958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42387602975767E-2"/>
          <c:y val="0.1408083441981747"/>
          <c:w val="0.72292250711923667"/>
          <c:h val="0.72620599739243807"/>
        </c:manualLayout>
      </c:layout>
      <c:scatterChart>
        <c:scatterStyle val="smoothMarker"/>
        <c:varyColors val="0"/>
        <c:ser>
          <c:idx val="0"/>
          <c:order val="0"/>
          <c:tx>
            <c:v>S_Gain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'Bode Calculations'!$B$30:$B$430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'Bode Calculations'!$J$30:$J$430</c:f>
              <c:numCache>
                <c:formatCode>0.00</c:formatCode>
                <c:ptCount val="401"/>
                <c:pt idx="0">
                  <c:v>85.726986530208208</c:v>
                </c:pt>
                <c:pt idx="1">
                  <c:v>85.490251159979792</c:v>
                </c:pt>
                <c:pt idx="2">
                  <c:v>85.244820088910402</c:v>
                </c:pt>
                <c:pt idx="3">
                  <c:v>84.992729281421404</c:v>
                </c:pt>
                <c:pt idx="4">
                  <c:v>84.735781224823597</c:v>
                </c:pt>
                <c:pt idx="5">
                  <c:v>84.475548414029191</c:v>
                </c:pt>
                <c:pt idx="6">
                  <c:v>84.213384853815199</c:v>
                </c:pt>
                <c:pt idx="7">
                  <c:v>83.950442588753603</c:v>
                </c:pt>
                <c:pt idx="8">
                  <c:v>83.687690912246993</c:v>
                </c:pt>
                <c:pt idx="9">
                  <c:v>83.425936519899793</c:v>
                </c:pt>
                <c:pt idx="10">
                  <c:v>83.165843402766797</c:v>
                </c:pt>
                <c:pt idx="11">
                  <c:v>82.9079517025082</c:v>
                </c:pt>
                <c:pt idx="12">
                  <c:v>82.652695074518604</c:v>
                </c:pt>
                <c:pt idx="13">
                  <c:v>82.400416339229594</c:v>
                </c:pt>
                <c:pt idx="14">
                  <c:v>82.151381362726411</c:v>
                </c:pt>
                <c:pt idx="15">
                  <c:v>81.905791212366211</c:v>
                </c:pt>
                <c:pt idx="16">
                  <c:v>81.663792696098398</c:v>
                </c:pt>
                <c:pt idx="17">
                  <c:v>81.425487427817998</c:v>
                </c:pt>
                <c:pt idx="18">
                  <c:v>81.190939574763803</c:v>
                </c:pt>
                <c:pt idx="19">
                  <c:v>80.960182443690798</c:v>
                </c:pt>
                <c:pt idx="20">
                  <c:v>80.733224055367799</c:v>
                </c:pt>
                <c:pt idx="21">
                  <c:v>80.510051845340797</c:v>
                </c:pt>
                <c:pt idx="22">
                  <c:v>80.290636615230198</c:v>
                </c:pt>
                <c:pt idx="23">
                  <c:v>80.074935844613208</c:v>
                </c:pt>
                <c:pt idx="24">
                  <c:v>79.862896459705198</c:v>
                </c:pt>
                <c:pt idx="25">
                  <c:v>79.654457142160396</c:v>
                </c:pt>
                <c:pt idx="26">
                  <c:v>79.449550249590402</c:v>
                </c:pt>
                <c:pt idx="27">
                  <c:v>79.248103408984804</c:v>
                </c:pt>
                <c:pt idx="28">
                  <c:v>79.0500408350822</c:v>
                </c:pt>
                <c:pt idx="29">
                  <c:v>78.855284417808406</c:v>
                </c:pt>
                <c:pt idx="30">
                  <c:v>78.663754616074598</c:v>
                </c:pt>
                <c:pt idx="31">
                  <c:v>78.475371189401997</c:v>
                </c:pt>
                <c:pt idx="32">
                  <c:v>78.290053793865198</c:v>
                </c:pt>
                <c:pt idx="33">
                  <c:v>78.1077224646464</c:v>
                </c:pt>
                <c:pt idx="34">
                  <c:v>77.928298003928006</c:v>
                </c:pt>
                <c:pt idx="35">
                  <c:v>77.751702289851409</c:v>
                </c:pt>
                <c:pt idx="36">
                  <c:v>77.5778585197464</c:v>
                </c:pt>
                <c:pt idx="37">
                  <c:v>77.406691398701611</c:v>
                </c:pt>
                <c:pt idx="38">
                  <c:v>77.238127282765006</c:v>
                </c:pt>
                <c:pt idx="39">
                  <c:v>77.072094284564002</c:v>
                </c:pt>
                <c:pt idx="40">
                  <c:v>76.908522347867205</c:v>
                </c:pt>
                <c:pt idx="41">
                  <c:v>76.747343296562406</c:v>
                </c:pt>
                <c:pt idx="42">
                  <c:v>76.588490862626998</c:v>
                </c:pt>
                <c:pt idx="43">
                  <c:v>76.431900696930995</c:v>
                </c:pt>
                <c:pt idx="44">
                  <c:v>76.277510366079795</c:v>
                </c:pt>
                <c:pt idx="45">
                  <c:v>76.125259337983394</c:v>
                </c:pt>
                <c:pt idx="46">
                  <c:v>75.975088958395602</c:v>
                </c:pt>
                <c:pt idx="47">
                  <c:v>75.826942420295197</c:v>
                </c:pt>
                <c:pt idx="48">
                  <c:v>75.680764727672198</c:v>
                </c:pt>
                <c:pt idx="49">
                  <c:v>75.536502655018595</c:v>
                </c:pt>
                <c:pt idx="50">
                  <c:v>75.394104703604398</c:v>
                </c:pt>
                <c:pt idx="51">
                  <c:v>75.253521055433794</c:v>
                </c:pt>
                <c:pt idx="52">
                  <c:v>75.11470352562381</c:v>
                </c:pt>
                <c:pt idx="53">
                  <c:v>74.977605513813401</c:v>
                </c:pt>
                <c:pt idx="54">
                  <c:v>74.842181955105204</c:v>
                </c:pt>
                <c:pt idx="55">
                  <c:v>74.708389270947592</c:v>
                </c:pt>
                <c:pt idx="56">
                  <c:v>74.576185320290193</c:v>
                </c:pt>
                <c:pt idx="57">
                  <c:v>74.445529351276406</c:v>
                </c:pt>
                <c:pt idx="58">
                  <c:v>74.316381953690808</c:v>
                </c:pt>
                <c:pt idx="59">
                  <c:v>74.188705012323396</c:v>
                </c:pt>
                <c:pt idx="60">
                  <c:v>74.062461661385001</c:v>
                </c:pt>
                <c:pt idx="61">
                  <c:v>73.937616240067797</c:v>
                </c:pt>
                <c:pt idx="62">
                  <c:v>73.814134249325406</c:v>
                </c:pt>
                <c:pt idx="63">
                  <c:v>73.691982309922409</c:v>
                </c:pt>
                <c:pt idx="64">
                  <c:v>73.571128121783801</c:v>
                </c:pt>
                <c:pt idx="65">
                  <c:v>73.4515404246618</c:v>
                </c:pt>
                <c:pt idx="66">
                  <c:v>73.3331889601276</c:v>
                </c:pt>
                <c:pt idx="67">
                  <c:v>73.216044434878398</c:v>
                </c:pt>
                <c:pt idx="68">
                  <c:v>73.100078485352398</c:v>
                </c:pt>
                <c:pt idx="69">
                  <c:v>72.985263643627803</c:v>
                </c:pt>
                <c:pt idx="70">
                  <c:v>72.871573304583009</c:v>
                </c:pt>
                <c:pt idx="71">
                  <c:v>72.758981694292601</c:v>
                </c:pt>
                <c:pt idx="72">
                  <c:v>72.647463839622006</c:v>
                </c:pt>
                <c:pt idx="73">
                  <c:v>72.536995538992997</c:v>
                </c:pt>
                <c:pt idx="74">
                  <c:v>72.427553334280603</c:v>
                </c:pt>
                <c:pt idx="75">
                  <c:v>72.31911448380859</c:v>
                </c:pt>
                <c:pt idx="76">
                  <c:v>72.21165693640441</c:v>
                </c:pt>
                <c:pt idx="77">
                  <c:v>72.105159306477603</c:v>
                </c:pt>
                <c:pt idx="78">
                  <c:v>71.99960085008459</c:v>
                </c:pt>
                <c:pt idx="79">
                  <c:v>71.894961441943593</c:v>
                </c:pt>
                <c:pt idx="80">
                  <c:v>71.791221553363201</c:v>
                </c:pt>
                <c:pt idx="81">
                  <c:v>71.688362231048998</c:v>
                </c:pt>
                <c:pt idx="82">
                  <c:v>71.586365076753594</c:v>
                </c:pt>
                <c:pt idx="83">
                  <c:v>71.485212227738401</c:v>
                </c:pt>
                <c:pt idx="84">
                  <c:v>71.384886338009807</c:v>
                </c:pt>
                <c:pt idx="85">
                  <c:v>71.285370560302795</c:v>
                </c:pt>
                <c:pt idx="86">
                  <c:v>71.186648528778804</c:v>
                </c:pt>
                <c:pt idx="87">
                  <c:v>71.088704342407198</c:v>
                </c:pt>
                <c:pt idx="88">
                  <c:v>70.991522549004998</c:v>
                </c:pt>
                <c:pt idx="89">
                  <c:v>70.895088129903399</c:v>
                </c:pt>
                <c:pt idx="90">
                  <c:v>70.799386485217795</c:v>
                </c:pt>
                <c:pt idx="91">
                  <c:v>69.879733331519589</c:v>
                </c:pt>
                <c:pt idx="92">
                  <c:v>69.019926009562596</c:v>
                </c:pt>
                <c:pt idx="93">
                  <c:v>68.210492606401004</c:v>
                </c:pt>
                <c:pt idx="94">
                  <c:v>67.444050512003002</c:v>
                </c:pt>
                <c:pt idx="95">
                  <c:v>66.714767130507809</c:v>
                </c:pt>
                <c:pt idx="96">
                  <c:v>66.017977323734812</c:v>
                </c:pt>
                <c:pt idx="97">
                  <c:v>65.349907127129995</c:v>
                </c:pt>
                <c:pt idx="98">
                  <c:v>64.707470941977391</c:v>
                </c:pt>
                <c:pt idx="99">
                  <c:v>64.088120489187801</c:v>
                </c:pt>
                <c:pt idx="100">
                  <c:v>63.489730866968401</c:v>
                </c:pt>
                <c:pt idx="101">
                  <c:v>62.910513629071801</c:v>
                </c:pt>
                <c:pt idx="102">
                  <c:v>62.348949821118602</c:v>
                </c:pt>
                <c:pt idx="103">
                  <c:v>61.803737944677202</c:v>
                </c:pt>
                <c:pt idx="104">
                  <c:v>61.273753210728998</c:v>
                </c:pt>
                <c:pt idx="105">
                  <c:v>60.758015414065596</c:v>
                </c:pt>
                <c:pt idx="106">
                  <c:v>60.255663446982403</c:v>
                </c:pt>
                <c:pt idx="107">
                  <c:v>59.765934964303199</c:v>
                </c:pt>
                <c:pt idx="108">
                  <c:v>59.288150071511197</c:v>
                </c:pt>
                <c:pt idx="109">
                  <c:v>58.821698173152399</c:v>
                </c:pt>
                <c:pt idx="110">
                  <c:v>58.366027316688601</c:v>
                </c:pt>
                <c:pt idx="111">
                  <c:v>57.920635516151002</c:v>
                </c:pt>
                <c:pt idx="112">
                  <c:v>57.485063653332602</c:v>
                </c:pt>
                <c:pt idx="113">
                  <c:v>57.05888964111</c:v>
                </c:pt>
                <c:pt idx="114">
                  <c:v>56.641723600446397</c:v>
                </c:pt>
                <c:pt idx="115">
                  <c:v>56.233203854582797</c:v>
                </c:pt>
                <c:pt idx="116">
                  <c:v>55.832993584420606</c:v>
                </c:pt>
                <c:pt idx="117">
                  <c:v>55.440778020837598</c:v>
                </c:pt>
                <c:pt idx="118">
                  <c:v>55.056262074628002</c:v>
                </c:pt>
                <c:pt idx="119">
                  <c:v>54.679168324460399</c:v>
                </c:pt>
                <c:pt idx="120">
                  <c:v>54.309235298855</c:v>
                </c:pt>
                <c:pt idx="121">
                  <c:v>53.946216000571205</c:v>
                </c:pt>
                <c:pt idx="122">
                  <c:v>53.589876631683204</c:v>
                </c:pt>
                <c:pt idx="123">
                  <c:v>53.239995485500202</c:v>
                </c:pt>
                <c:pt idx="124">
                  <c:v>52.896361977814202</c:v>
                </c:pt>
                <c:pt idx="125">
                  <c:v>52.558775795028801</c:v>
                </c:pt>
                <c:pt idx="126">
                  <c:v>52.227046140801399</c:v>
                </c:pt>
                <c:pt idx="127">
                  <c:v>51.900991066124796</c:v>
                </c:pt>
                <c:pt idx="128">
                  <c:v>51.580436870441204</c:v>
                </c:pt>
                <c:pt idx="129">
                  <c:v>51.265217563528005</c:v>
                </c:pt>
                <c:pt idx="130">
                  <c:v>50.955174379657997</c:v>
                </c:pt>
                <c:pt idx="131">
                  <c:v>50.650155336954796</c:v>
                </c:pt>
                <c:pt idx="132">
                  <c:v>50.350014836034404</c:v>
                </c:pt>
                <c:pt idx="133">
                  <c:v>50.054613292976398</c:v>
                </c:pt>
                <c:pt idx="134">
                  <c:v>49.763816802445795</c:v>
                </c:pt>
                <c:pt idx="135">
                  <c:v>49.477496827436198</c:v>
                </c:pt>
                <c:pt idx="136">
                  <c:v>49.195529912635401</c:v>
                </c:pt>
                <c:pt idx="137">
                  <c:v>48.917797418848004</c:v>
                </c:pt>
                <c:pt idx="138">
                  <c:v>48.644185276282997</c:v>
                </c:pt>
                <c:pt idx="139">
                  <c:v>48.374583754815205</c:v>
                </c:pt>
                <c:pt idx="140">
                  <c:v>48.108887249579404</c:v>
                </c:pt>
                <c:pt idx="141">
                  <c:v>47.846994080478204</c:v>
                </c:pt>
                <c:pt idx="142">
                  <c:v>47.588806304354996</c:v>
                </c:pt>
                <c:pt idx="143">
                  <c:v>47.334229538742193</c:v>
                </c:pt>
                <c:pt idx="144">
                  <c:v>47.083172796220801</c:v>
                </c:pt>
                <c:pt idx="145">
                  <c:v>46.835548328535204</c:v>
                </c:pt>
                <c:pt idx="146">
                  <c:v>46.591271479705398</c:v>
                </c:pt>
                <c:pt idx="147">
                  <c:v>46.3502605474566</c:v>
                </c:pt>
                <c:pt idx="148">
                  <c:v>46.112436652355996</c:v>
                </c:pt>
                <c:pt idx="149">
                  <c:v>45.877723614107204</c:v>
                </c:pt>
                <c:pt idx="150">
                  <c:v>45.646047834505403</c:v>
                </c:pt>
                <c:pt idx="151">
                  <c:v>45.4173381866038</c:v>
                </c:pt>
                <c:pt idx="152">
                  <c:v>45.191525909676798</c:v>
                </c:pt>
                <c:pt idx="153">
                  <c:v>44.968544509609394</c:v>
                </c:pt>
                <c:pt idx="154">
                  <c:v>44.748329664365002</c:v>
                </c:pt>
                <c:pt idx="155">
                  <c:v>44.530819134218802</c:v>
                </c:pt>
                <c:pt idx="156">
                  <c:v>44.315952676463802</c:v>
                </c:pt>
                <c:pt idx="157">
                  <c:v>44.103671964322999</c:v>
                </c:pt>
                <c:pt idx="158">
                  <c:v>43.893920509817399</c:v>
                </c:pt>
                <c:pt idx="159">
                  <c:v>43.686643590361598</c:v>
                </c:pt>
                <c:pt idx="160">
                  <c:v>43.481788178871994</c:v>
                </c:pt>
                <c:pt idx="161">
                  <c:v>43.279302877189394</c:v>
                </c:pt>
                <c:pt idx="162">
                  <c:v>43.079137852630602</c:v>
                </c:pt>
                <c:pt idx="163">
                  <c:v>42.881244777496796</c:v>
                </c:pt>
                <c:pt idx="164">
                  <c:v>42.685576771375999</c:v>
                </c:pt>
                <c:pt idx="165">
                  <c:v>42.492088346091002</c:v>
                </c:pt>
                <c:pt idx="166">
                  <c:v>42.300735353147999</c:v>
                </c:pt>
                <c:pt idx="167">
                  <c:v>42.111474933558803</c:v>
                </c:pt>
                <c:pt idx="168">
                  <c:v>41.924265469904604</c:v>
                </c:pt>
                <c:pt idx="169">
                  <c:v>41.739066540533599</c:v>
                </c:pt>
                <c:pt idx="170">
                  <c:v>41.555838875774597</c:v>
                </c:pt>
                <c:pt idx="171">
                  <c:v>41.3745443160702</c:v>
                </c:pt>
                <c:pt idx="172">
                  <c:v>41.195145771926803</c:v>
                </c:pt>
                <c:pt idx="173">
                  <c:v>41.017607185593796</c:v>
                </c:pt>
                <c:pt idx="174">
                  <c:v>40.841893494385396</c:v>
                </c:pt>
                <c:pt idx="175">
                  <c:v>40.667970595561002</c:v>
                </c:pt>
                <c:pt idx="176">
                  <c:v>40.495805312690798</c:v>
                </c:pt>
                <c:pt idx="177">
                  <c:v>40.325365363432596</c:v>
                </c:pt>
                <c:pt idx="178">
                  <c:v>40.156619328650798</c:v>
                </c:pt>
                <c:pt idx="179">
                  <c:v>39.9895366228154</c:v>
                </c:pt>
                <c:pt idx="180">
                  <c:v>39.824087465616401</c:v>
                </c:pt>
                <c:pt idx="181">
                  <c:v>38.2534137761252</c:v>
                </c:pt>
                <c:pt idx="182">
                  <c:v>36.818393509516</c:v>
                </c:pt>
                <c:pt idx="183">
                  <c:v>35.499126348501399</c:v>
                </c:pt>
                <c:pt idx="184">
                  <c:v>34.279765690745201</c:v>
                </c:pt>
                <c:pt idx="185">
                  <c:v>33.147499079148204</c:v>
                </c:pt>
                <c:pt idx="186">
                  <c:v>32.0918256520334</c:v>
                </c:pt>
                <c:pt idx="187">
                  <c:v>31.104033929058602</c:v>
                </c:pt>
                <c:pt idx="188">
                  <c:v>30.176817610116199</c:v>
                </c:pt>
                <c:pt idx="189">
                  <c:v>29.303988309664398</c:v>
                </c:pt>
                <c:pt idx="190">
                  <c:v>28.480257590763198</c:v>
                </c:pt>
                <c:pt idx="191">
                  <c:v>27.701069351236999</c:v>
                </c:pt>
                <c:pt idx="192">
                  <c:v>26.962469342383798</c:v>
                </c:pt>
                <c:pt idx="193">
                  <c:v>26.261002447233199</c:v>
                </c:pt>
                <c:pt idx="194">
                  <c:v>25.593630973075399</c:v>
                </c:pt>
                <c:pt idx="195">
                  <c:v>24.957669036783997</c:v>
                </c:pt>
                <c:pt idx="196">
                  <c:v>24.3507294061618</c:v>
                </c:pt>
                <c:pt idx="197">
                  <c:v>23.770680077990001</c:v>
                </c:pt>
                <c:pt idx="198">
                  <c:v>23.215608537105197</c:v>
                </c:pt>
                <c:pt idx="199">
                  <c:v>22.683792126622802</c:v>
                </c:pt>
                <c:pt idx="200">
                  <c:v>22.173673319030001</c:v>
                </c:pt>
                <c:pt idx="201">
                  <c:v>21.683838946820998</c:v>
                </c:pt>
                <c:pt idx="202">
                  <c:v>21.213002654491202</c:v>
                </c:pt>
                <c:pt idx="203">
                  <c:v>20.759989988526002</c:v>
                </c:pt>
                <c:pt idx="204">
                  <c:v>20.323725661031801</c:v>
                </c:pt>
                <c:pt idx="205">
                  <c:v>19.90322261487184</c:v>
                </c:pt>
                <c:pt idx="206">
                  <c:v>19.497572590171558</c:v>
                </c:pt>
                <c:pt idx="207">
                  <c:v>19.1059379486558</c:v>
                </c:pt>
                <c:pt idx="208">
                  <c:v>18.727544557091921</c:v>
                </c:pt>
                <c:pt idx="209">
                  <c:v>18.36167556679014</c:v>
                </c:pt>
                <c:pt idx="210">
                  <c:v>18.007665954705899</c:v>
                </c:pt>
                <c:pt idx="211">
                  <c:v>17.664897714722301</c:v>
                </c:pt>
                <c:pt idx="212">
                  <c:v>17.332795606345361</c:v>
                </c:pt>
                <c:pt idx="213">
                  <c:v>17.010823383234218</c:v>
                </c:pt>
                <c:pt idx="214">
                  <c:v>16.698480436408222</c:v>
                </c:pt>
                <c:pt idx="215">
                  <c:v>16.395298797179201</c:v>
                </c:pt>
                <c:pt idx="216">
                  <c:v>16.100840453281439</c:v>
                </c:pt>
                <c:pt idx="217">
                  <c:v>15.81469493864912</c:v>
                </c:pt>
                <c:pt idx="218">
                  <c:v>15.53647716309966</c:v>
                </c:pt>
                <c:pt idx="219">
                  <c:v>15.265825453032139</c:v>
                </c:pt>
                <c:pt idx="220">
                  <c:v>15.002399778311679</c:v>
                </c:pt>
                <c:pt idx="221">
                  <c:v>14.745880143937541</c:v>
                </c:pt>
                <c:pt idx="222">
                  <c:v>14.495965127974999</c:v>
                </c:pt>
                <c:pt idx="223">
                  <c:v>14.252370549681601</c:v>
                </c:pt>
                <c:pt idx="224">
                  <c:v>14.014828253833979</c:v>
                </c:pt>
                <c:pt idx="225">
                  <c:v>13.783084999039239</c:v>
                </c:pt>
                <c:pt idx="226">
                  <c:v>13.556901439326181</c:v>
                </c:pt>
                <c:pt idx="227">
                  <c:v>13.336051189616601</c:v>
                </c:pt>
                <c:pt idx="228">
                  <c:v>13.12031996679508</c:v>
                </c:pt>
                <c:pt idx="229">
                  <c:v>12.909504799062139</c:v>
                </c:pt>
                <c:pt idx="230">
                  <c:v>12.703413297092801</c:v>
                </c:pt>
                <c:pt idx="231">
                  <c:v>12.50186298124804</c:v>
                </c:pt>
                <c:pt idx="232">
                  <c:v>12.304680659719441</c:v>
                </c:pt>
                <c:pt idx="233">
                  <c:v>12.111701853038841</c:v>
                </c:pt>
                <c:pt idx="234">
                  <c:v>11.92277026086694</c:v>
                </c:pt>
                <c:pt idx="235">
                  <c:v>11.737737267400139</c:v>
                </c:pt>
                <c:pt idx="236">
                  <c:v>11.556461482105821</c:v>
                </c:pt>
                <c:pt idx="237">
                  <c:v>11.378808312825882</c:v>
                </c:pt>
                <c:pt idx="238">
                  <c:v>11.204649568579159</c:v>
                </c:pt>
                <c:pt idx="239">
                  <c:v>11.033863089649241</c:v>
                </c:pt>
                <c:pt idx="240">
                  <c:v>10.866332402775301</c:v>
                </c:pt>
                <c:pt idx="241">
                  <c:v>10.70194639946428</c:v>
                </c:pt>
                <c:pt idx="242">
                  <c:v>10.540599035626419</c:v>
                </c:pt>
                <c:pt idx="243">
                  <c:v>10.3821890508972</c:v>
                </c:pt>
                <c:pt idx="244">
                  <c:v>10.226619706154899</c:v>
                </c:pt>
                <c:pt idx="245">
                  <c:v>10.073798537871602</c:v>
                </c:pt>
                <c:pt idx="246">
                  <c:v>9.923637128055919</c:v>
                </c:pt>
                <c:pt idx="247">
                  <c:v>9.7760508886473989</c:v>
                </c:pt>
                <c:pt idx="248">
                  <c:v>9.6309588593219004</c:v>
                </c:pt>
                <c:pt idx="249">
                  <c:v>9.4882835177489202</c:v>
                </c:pt>
                <c:pt idx="250">
                  <c:v>9.3479506014247598</c:v>
                </c:pt>
                <c:pt idx="251">
                  <c:v>9.2098889402716004</c:v>
                </c:pt>
                <c:pt idx="252">
                  <c:v>9.0740302992597606</c:v>
                </c:pt>
                <c:pt idx="253">
                  <c:v>8.9403092303675606</c:v>
                </c:pt>
                <c:pt idx="254">
                  <c:v>8.8086629332464188</c:v>
                </c:pt>
                <c:pt idx="255">
                  <c:v>8.6790311240078406</c:v>
                </c:pt>
                <c:pt idx="256">
                  <c:v>8.5513559115926192</c:v>
                </c:pt>
                <c:pt idx="257">
                  <c:v>8.4255816812233988</c:v>
                </c:pt>
                <c:pt idx="258">
                  <c:v>8.3016549844784606</c:v>
                </c:pt>
                <c:pt idx="259">
                  <c:v>8.1795244355594789</c:v>
                </c:pt>
                <c:pt idx="260">
                  <c:v>8.0591406133554599</c:v>
                </c:pt>
                <c:pt idx="261">
                  <c:v>7.9404559689352805</c:v>
                </c:pt>
                <c:pt idx="262">
                  <c:v>7.8234247381268593</c:v>
                </c:pt>
                <c:pt idx="263">
                  <c:v>7.7080028588649796</c:v>
                </c:pt>
                <c:pt idx="264">
                  <c:v>7.5941478930117405</c:v>
                </c:pt>
                <c:pt idx="265">
                  <c:v>7.4818189523763206</c:v>
                </c:pt>
                <c:pt idx="266">
                  <c:v>7.3709766286756198</c:v>
                </c:pt>
                <c:pt idx="267">
                  <c:v>7.2615829271997203</c:v>
                </c:pt>
                <c:pt idx="268">
                  <c:v>7.15360120395734</c:v>
                </c:pt>
                <c:pt idx="269">
                  <c:v>7.0469961060954001</c:v>
                </c:pt>
                <c:pt idx="270">
                  <c:v>6.9417335153992399</c:v>
                </c:pt>
                <c:pt idx="271">
                  <c:v>5.9562226369701596</c:v>
                </c:pt>
                <c:pt idx="272">
                  <c:v>5.0748400299653191</c:v>
                </c:pt>
                <c:pt idx="273">
                  <c:v>4.2774768519529403</c:v>
                </c:pt>
                <c:pt idx="274">
                  <c:v>3.5491849892340799</c:v>
                </c:pt>
                <c:pt idx="275">
                  <c:v>2.8785943874537203</c:v>
                </c:pt>
                <c:pt idx="276">
                  <c:v>2.2568797546662198</c:v>
                </c:pt>
                <c:pt idx="277">
                  <c:v>1.6770673929178961</c:v>
                </c:pt>
                <c:pt idx="278">
                  <c:v>1.133558670609474</c:v>
                </c:pt>
                <c:pt idx="279">
                  <c:v>0.62179508087262003</c:v>
                </c:pt>
                <c:pt idx="280">
                  <c:v>0.13801803060102338</c:v>
                </c:pt>
                <c:pt idx="281">
                  <c:v>-0.32090661587626801</c:v>
                </c:pt>
                <c:pt idx="282">
                  <c:v>-0.757618851635664</c:v>
                </c:pt>
                <c:pt idx="283">
                  <c:v>-1.1743628013685441</c:v>
                </c:pt>
                <c:pt idx="284">
                  <c:v>-1.5730618742124038</c:v>
                </c:pt>
                <c:pt idx="285">
                  <c:v>-1.9553769753813679</c:v>
                </c:pt>
                <c:pt idx="286">
                  <c:v>-2.3227521291462199</c:v>
                </c:pt>
                <c:pt idx="287">
                  <c:v>-2.6764506251572402</c:v>
                </c:pt>
                <c:pt idx="288">
                  <c:v>-3.0175839444935799</c:v>
                </c:pt>
                <c:pt idx="289">
                  <c:v>-3.3471351228898198</c:v>
                </c:pt>
                <c:pt idx="290">
                  <c:v>-3.6659777834743998</c:v>
                </c:pt>
                <c:pt idx="291">
                  <c:v>-3.9748917656945797</c:v>
                </c:pt>
                <c:pt idx="292">
                  <c:v>-4.2745760546422398</c:v>
                </c:pt>
                <c:pt idx="293">
                  <c:v>-4.5656595512528</c:v>
                </c:pt>
                <c:pt idx="294">
                  <c:v>-4.8487101020304806</c:v>
                </c:pt>
                <c:pt idx="295">
                  <c:v>-5.1242421154193796</c:v>
                </c:pt>
                <c:pt idx="296">
                  <c:v>-5.3927230225069405</c:v>
                </c:pt>
                <c:pt idx="297">
                  <c:v>-5.6545787866164403</c:v>
                </c:pt>
                <c:pt idx="298">
                  <c:v>-5.9101986253439396</c:v>
                </c:pt>
                <c:pt idx="299">
                  <c:v>-6.1599390767075599</c:v>
                </c:pt>
                <c:pt idx="300">
                  <c:v>-6.4041275160896403</c:v>
                </c:pt>
                <c:pt idx="301">
                  <c:v>-6.6430652109331803</c:v>
                </c:pt>
                <c:pt idx="302">
                  <c:v>-6.8770299844928591</c:v>
                </c:pt>
                <c:pt idx="303">
                  <c:v>-7.1062785474147203</c:v>
                </c:pt>
                <c:pt idx="304">
                  <c:v>-7.3310485458502805</c:v>
                </c:pt>
                <c:pt idx="305">
                  <c:v>-7.55156036666218</c:v>
                </c:pt>
                <c:pt idx="306">
                  <c:v>-7.7680187336530206</c:v>
                </c:pt>
                <c:pt idx="307">
                  <c:v>-7.9806141233338002</c:v>
                </c:pt>
                <c:pt idx="308">
                  <c:v>-8.1895240242964</c:v>
                </c:pt>
                <c:pt idx="309">
                  <c:v>-8.3949140605835204</c:v>
                </c:pt>
                <c:pt idx="310">
                  <c:v>-8.5969389964027396</c:v>
                </c:pt>
                <c:pt idx="311">
                  <c:v>-8.7957436369947395</c:v>
                </c:pt>
                <c:pt idx="312">
                  <c:v>-8.9914636383474598</c:v>
                </c:pt>
                <c:pt idx="313">
                  <c:v>-9.18422623666536</c:v>
                </c:pt>
                <c:pt idx="314">
                  <c:v>-9.3741509070043207</c:v>
                </c:pt>
                <c:pt idx="315">
                  <c:v>-9.5613499592149189</c:v>
                </c:pt>
                <c:pt idx="316">
                  <c:v>-9.7459290782586407</c:v>
                </c:pt>
                <c:pt idx="317">
                  <c:v>-9.9279878150469205</c:v>
                </c:pt>
                <c:pt idx="318">
                  <c:v>-10.107620033170559</c:v>
                </c:pt>
                <c:pt idx="319">
                  <c:v>-10.284914316211859</c:v>
                </c:pt>
                <c:pt idx="320">
                  <c:v>-10.4599543397639</c:v>
                </c:pt>
                <c:pt idx="321">
                  <c:v>-10.632819211774899</c:v>
                </c:pt>
                <c:pt idx="322">
                  <c:v>-10.803583784415521</c:v>
                </c:pt>
                <c:pt idx="323">
                  <c:v>-10.97231894028714</c:v>
                </c:pt>
                <c:pt idx="324">
                  <c:v>-11.139091855472961</c:v>
                </c:pt>
                <c:pt idx="325">
                  <c:v>-11.30396624164716</c:v>
                </c:pt>
                <c:pt idx="326">
                  <c:v>-11.467002569215442</c:v>
                </c:pt>
                <c:pt idx="327">
                  <c:v>-11.6282582732431</c:v>
                </c:pt>
                <c:pt idx="328">
                  <c:v>-11.787787943739721</c:v>
                </c:pt>
                <c:pt idx="329">
                  <c:v>-11.94564350170382</c:v>
                </c:pt>
                <c:pt idx="330">
                  <c:v>-12.101874362184379</c:v>
                </c:pt>
                <c:pt idx="331">
                  <c:v>-12.25652758548836</c:v>
                </c:pt>
                <c:pt idx="332">
                  <c:v>-12.409648017549099</c:v>
                </c:pt>
                <c:pt idx="333">
                  <c:v>-12.561278420370341</c:v>
                </c:pt>
                <c:pt idx="334">
                  <c:v>-12.711459593369581</c:v>
                </c:pt>
                <c:pt idx="335">
                  <c:v>-12.860230486368241</c:v>
                </c:pt>
                <c:pt idx="336">
                  <c:v>-13.00762830490066</c:v>
                </c:pt>
                <c:pt idx="337">
                  <c:v>-13.15368860845614</c:v>
                </c:pt>
                <c:pt idx="338">
                  <c:v>-13.298445402206641</c:v>
                </c:pt>
                <c:pt idx="339">
                  <c:v>-13.44193122272684</c:v>
                </c:pt>
                <c:pt idx="340">
                  <c:v>-13.58417721816368</c:v>
                </c:pt>
                <c:pt idx="341">
                  <c:v>-13.72521322327572</c:v>
                </c:pt>
                <c:pt idx="342">
                  <c:v>-13.865067829724079</c:v>
                </c:pt>
                <c:pt idx="343">
                  <c:v>-14.0037684519623</c:v>
                </c:pt>
                <c:pt idx="344">
                  <c:v>-14.141341389047799</c:v>
                </c:pt>
                <c:pt idx="345">
                  <c:v>-14.27781188266362</c:v>
                </c:pt>
                <c:pt idx="346">
                  <c:v>-14.413204171622819</c:v>
                </c:pt>
                <c:pt idx="347">
                  <c:v>-14.547541543098459</c:v>
                </c:pt>
                <c:pt idx="348">
                  <c:v>-14.68084638080828</c:v>
                </c:pt>
                <c:pt idx="349">
                  <c:v>-14.81314021036056</c:v>
                </c:pt>
                <c:pt idx="350">
                  <c:v>-14.944443741954959</c:v>
                </c:pt>
                <c:pt idx="351">
                  <c:v>-15.074776910613402</c:v>
                </c:pt>
                <c:pt idx="352">
                  <c:v>-15.204158914106561</c:v>
                </c:pt>
                <c:pt idx="353">
                  <c:v>-15.332608248725199</c:v>
                </c:pt>
                <c:pt idx="354">
                  <c:v>-15.460142743037339</c:v>
                </c:pt>
                <c:pt idx="355">
                  <c:v>-15.58677958975942</c:v>
                </c:pt>
                <c:pt idx="356">
                  <c:v>-15.712535375862499</c:v>
                </c:pt>
                <c:pt idx="357">
                  <c:v>-15.837426111023101</c:v>
                </c:pt>
                <c:pt idx="358">
                  <c:v>-15.961467254523621</c:v>
                </c:pt>
                <c:pt idx="359">
                  <c:v>-16.08467374069664</c:v>
                </c:pt>
                <c:pt idx="360">
                  <c:v>-16.207060003002482</c:v>
                </c:pt>
                <c:pt idx="361">
                  <c:v>-17.38866979545654</c:v>
                </c:pt>
                <c:pt idx="362">
                  <c:v>-18.501158768510859</c:v>
                </c:pt>
                <c:pt idx="363">
                  <c:v>-19.553373049048478</c:v>
                </c:pt>
                <c:pt idx="364">
                  <c:v>-20.5521476042424</c:v>
                </c:pt>
                <c:pt idx="365">
                  <c:v>-21.502940817749998</c:v>
                </c:pt>
                <c:pt idx="366">
                  <c:v>-22.410236757031598</c:v>
                </c:pt>
                <c:pt idx="367">
                  <c:v>-23.277806743539401</c:v>
                </c:pt>
                <c:pt idx="368">
                  <c:v>-24.108883812288198</c:v>
                </c:pt>
                <c:pt idx="369">
                  <c:v>-24.9062821553002</c:v>
                </c:pt>
                <c:pt idx="370">
                  <c:v>-25.672481145185802</c:v>
                </c:pt>
                <c:pt idx="371">
                  <c:v>-26.409686105567598</c:v>
                </c:pt>
                <c:pt idx="372">
                  <c:v>-27.119873499948998</c:v>
                </c:pt>
                <c:pt idx="373">
                  <c:v>-27.804825450076201</c:v>
                </c:pt>
                <c:pt idx="374">
                  <c:v>-28.466156776772401</c:v>
                </c:pt>
                <c:pt idx="375">
                  <c:v>-29.105336673415199</c:v>
                </c:pt>
                <c:pt idx="376">
                  <c:v>-29.7237064312516</c:v>
                </c:pt>
                <c:pt idx="377">
                  <c:v>-30.322494189169799</c:v>
                </c:pt>
                <c:pt idx="378">
                  <c:v>-30.902827388016</c:v>
                </c:pt>
                <c:pt idx="379">
                  <c:v>-31.465743415174199</c:v>
                </c:pt>
                <c:pt idx="380">
                  <c:v>-32.012198793948002</c:v>
                </c:pt>
                <c:pt idx="381">
                  <c:v>-32.543077182289203</c:v>
                </c:pt>
                <c:pt idx="382">
                  <c:v>-33.059196382532797</c:v>
                </c:pt>
                <c:pt idx="383">
                  <c:v>-33.561314519066201</c:v>
                </c:pt>
                <c:pt idx="384">
                  <c:v>-34.050135508357002</c:v>
                </c:pt>
                <c:pt idx="385">
                  <c:v>-34.526313921721396</c:v>
                </c:pt>
                <c:pt idx="386">
                  <c:v>-34.990459323042401</c:v>
                </c:pt>
                <c:pt idx="387">
                  <c:v>-35.443140149660998</c:v>
                </c:pt>
                <c:pt idx="388">
                  <c:v>-35.8848871936978</c:v>
                </c:pt>
                <c:pt idx="389">
                  <c:v>-36.316196732325999</c:v>
                </c:pt>
                <c:pt idx="390">
                  <c:v>-36.737533348447201</c:v>
                </c:pt>
                <c:pt idx="391">
                  <c:v>-37.149332477419804</c:v>
                </c:pt>
                <c:pt idx="392">
                  <c:v>-37.552002710685002</c:v>
                </c:pt>
                <c:pt idx="393">
                  <c:v>-37.945927883107203</c:v>
                </c:pt>
                <c:pt idx="394">
                  <c:v>-38.331468967437601</c:v>
                </c:pt>
                <c:pt idx="395">
                  <c:v>-38.708965796415001</c:v>
                </c:pt>
                <c:pt idx="396">
                  <c:v>-39.078738630532001</c:v>
                </c:pt>
                <c:pt idx="397">
                  <c:v>-39.4410895873634</c:v>
                </c:pt>
                <c:pt idx="398">
                  <c:v>-39.796303946494398</c:v>
                </c:pt>
                <c:pt idx="399">
                  <c:v>-40.144651342490796</c:v>
                </c:pt>
                <c:pt idx="400">
                  <c:v>-40.486386856946595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4-4F90-89CF-2D08294D019B}"/>
            </c:ext>
          </c:extLst>
        </c:ser>
        <c:ser>
          <c:idx val="2"/>
          <c:order val="2"/>
          <c:tx>
            <c:v>A_Gain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'Adj Bode Calculations'!$B$33:$B$433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'Adj Bode Calculations'!$J$33:$J$433</c:f>
              <c:numCache>
                <c:formatCode>0.00</c:formatCode>
                <c:ptCount val="401"/>
                <c:pt idx="0">
                  <c:v>85.726986530208208</c:v>
                </c:pt>
                <c:pt idx="1">
                  <c:v>85.490251159979792</c:v>
                </c:pt>
                <c:pt idx="2">
                  <c:v>85.244820088910402</c:v>
                </c:pt>
                <c:pt idx="3">
                  <c:v>84.992729281421404</c:v>
                </c:pt>
                <c:pt idx="4">
                  <c:v>84.735781224823597</c:v>
                </c:pt>
                <c:pt idx="5">
                  <c:v>84.475548414029191</c:v>
                </c:pt>
                <c:pt idx="6">
                  <c:v>84.213384853815199</c:v>
                </c:pt>
                <c:pt idx="7">
                  <c:v>83.950442588753603</c:v>
                </c:pt>
                <c:pt idx="8">
                  <c:v>83.687690912246993</c:v>
                </c:pt>
                <c:pt idx="9">
                  <c:v>83.425936519899793</c:v>
                </c:pt>
                <c:pt idx="10">
                  <c:v>83.165843402766797</c:v>
                </c:pt>
                <c:pt idx="11">
                  <c:v>82.9079517025082</c:v>
                </c:pt>
                <c:pt idx="12">
                  <c:v>82.652695074518604</c:v>
                </c:pt>
                <c:pt idx="13">
                  <c:v>82.400416339229594</c:v>
                </c:pt>
                <c:pt idx="14">
                  <c:v>82.151381362726411</c:v>
                </c:pt>
                <c:pt idx="15">
                  <c:v>81.905791212366211</c:v>
                </c:pt>
                <c:pt idx="16">
                  <c:v>81.663792696098398</c:v>
                </c:pt>
                <c:pt idx="17">
                  <c:v>81.425487427817998</c:v>
                </c:pt>
                <c:pt idx="18">
                  <c:v>81.190939574763803</c:v>
                </c:pt>
                <c:pt idx="19">
                  <c:v>80.960182443690798</c:v>
                </c:pt>
                <c:pt idx="20">
                  <c:v>80.733224055367799</c:v>
                </c:pt>
                <c:pt idx="21">
                  <c:v>80.510051845340797</c:v>
                </c:pt>
                <c:pt idx="22">
                  <c:v>80.290636615230198</c:v>
                </c:pt>
                <c:pt idx="23">
                  <c:v>80.074935844613208</c:v>
                </c:pt>
                <c:pt idx="24">
                  <c:v>79.862896459705198</c:v>
                </c:pt>
                <c:pt idx="25">
                  <c:v>79.654457142160396</c:v>
                </c:pt>
                <c:pt idx="26">
                  <c:v>79.449550249590402</c:v>
                </c:pt>
                <c:pt idx="27">
                  <c:v>79.248103408984804</c:v>
                </c:pt>
                <c:pt idx="28">
                  <c:v>79.0500408350822</c:v>
                </c:pt>
                <c:pt idx="29">
                  <c:v>78.855284417808406</c:v>
                </c:pt>
                <c:pt idx="30">
                  <c:v>78.663754616074598</c:v>
                </c:pt>
                <c:pt idx="31">
                  <c:v>78.475371189401997</c:v>
                </c:pt>
                <c:pt idx="32">
                  <c:v>78.290053793865198</c:v>
                </c:pt>
                <c:pt idx="33">
                  <c:v>78.1077224646464</c:v>
                </c:pt>
                <c:pt idx="34">
                  <c:v>77.928298003928006</c:v>
                </c:pt>
                <c:pt idx="35">
                  <c:v>77.751702289851409</c:v>
                </c:pt>
                <c:pt idx="36">
                  <c:v>77.5778585197464</c:v>
                </c:pt>
                <c:pt idx="37">
                  <c:v>77.406691398701611</c:v>
                </c:pt>
                <c:pt idx="38">
                  <c:v>77.238127282765006</c:v>
                </c:pt>
                <c:pt idx="39">
                  <c:v>77.072094284564002</c:v>
                </c:pt>
                <c:pt idx="40">
                  <c:v>76.908522347867205</c:v>
                </c:pt>
                <c:pt idx="41">
                  <c:v>76.747343296562406</c:v>
                </c:pt>
                <c:pt idx="42">
                  <c:v>76.588490862626998</c:v>
                </c:pt>
                <c:pt idx="43">
                  <c:v>76.431900696930995</c:v>
                </c:pt>
                <c:pt idx="44">
                  <c:v>76.277510366079795</c:v>
                </c:pt>
                <c:pt idx="45">
                  <c:v>76.125259337983394</c:v>
                </c:pt>
                <c:pt idx="46">
                  <c:v>75.975088958395602</c:v>
                </c:pt>
                <c:pt idx="47">
                  <c:v>75.826942420295197</c:v>
                </c:pt>
                <c:pt idx="48">
                  <c:v>75.680764727672198</c:v>
                </c:pt>
                <c:pt idx="49">
                  <c:v>75.536502655018595</c:v>
                </c:pt>
                <c:pt idx="50">
                  <c:v>75.394104703604398</c:v>
                </c:pt>
                <c:pt idx="51">
                  <c:v>75.253521055433794</c:v>
                </c:pt>
                <c:pt idx="52">
                  <c:v>75.11470352562381</c:v>
                </c:pt>
                <c:pt idx="53">
                  <c:v>74.977605513813401</c:v>
                </c:pt>
                <c:pt idx="54">
                  <c:v>74.842181955105204</c:v>
                </c:pt>
                <c:pt idx="55">
                  <c:v>74.708389270947592</c:v>
                </c:pt>
                <c:pt idx="56">
                  <c:v>74.576185320290193</c:v>
                </c:pt>
                <c:pt idx="57">
                  <c:v>74.445529351276406</c:v>
                </c:pt>
                <c:pt idx="58">
                  <c:v>74.316381953690808</c:v>
                </c:pt>
                <c:pt idx="59">
                  <c:v>74.188705012323396</c:v>
                </c:pt>
                <c:pt idx="60">
                  <c:v>74.062461661385001</c:v>
                </c:pt>
                <c:pt idx="61">
                  <c:v>73.937616240067797</c:v>
                </c:pt>
                <c:pt idx="62">
                  <c:v>73.814134249325406</c:v>
                </c:pt>
                <c:pt idx="63">
                  <c:v>73.691982309922409</c:v>
                </c:pt>
                <c:pt idx="64">
                  <c:v>73.571128121783801</c:v>
                </c:pt>
                <c:pt idx="65">
                  <c:v>73.4515404246618</c:v>
                </c:pt>
                <c:pt idx="66">
                  <c:v>73.3331889601276</c:v>
                </c:pt>
                <c:pt idx="67">
                  <c:v>73.216044434878398</c:v>
                </c:pt>
                <c:pt idx="68">
                  <c:v>73.100078485352398</c:v>
                </c:pt>
                <c:pt idx="69">
                  <c:v>72.985263643627803</c:v>
                </c:pt>
                <c:pt idx="70">
                  <c:v>72.871573304583009</c:v>
                </c:pt>
                <c:pt idx="71">
                  <c:v>72.758981694292601</c:v>
                </c:pt>
                <c:pt idx="72">
                  <c:v>72.647463839622006</c:v>
                </c:pt>
                <c:pt idx="73">
                  <c:v>72.536995538992997</c:v>
                </c:pt>
                <c:pt idx="74">
                  <c:v>72.427553334280603</c:v>
                </c:pt>
                <c:pt idx="75">
                  <c:v>72.31911448380859</c:v>
                </c:pt>
                <c:pt idx="76">
                  <c:v>72.21165693640441</c:v>
                </c:pt>
                <c:pt idx="77">
                  <c:v>72.105159306477603</c:v>
                </c:pt>
                <c:pt idx="78">
                  <c:v>71.99960085008459</c:v>
                </c:pt>
                <c:pt idx="79">
                  <c:v>71.894961441943593</c:v>
                </c:pt>
                <c:pt idx="80">
                  <c:v>71.791221553363201</c:v>
                </c:pt>
                <c:pt idx="81">
                  <c:v>71.688362231048998</c:v>
                </c:pt>
                <c:pt idx="82">
                  <c:v>71.586365076753594</c:v>
                </c:pt>
                <c:pt idx="83">
                  <c:v>71.485212227738401</c:v>
                </c:pt>
                <c:pt idx="84">
                  <c:v>71.384886338009807</c:v>
                </c:pt>
                <c:pt idx="85">
                  <c:v>71.285370560302795</c:v>
                </c:pt>
                <c:pt idx="86">
                  <c:v>71.186648528778804</c:v>
                </c:pt>
                <c:pt idx="87">
                  <c:v>71.088704342407198</c:v>
                </c:pt>
                <c:pt idx="88">
                  <c:v>70.991522549004998</c:v>
                </c:pt>
                <c:pt idx="89">
                  <c:v>70.895088129903399</c:v>
                </c:pt>
                <c:pt idx="90">
                  <c:v>70.799386485217795</c:v>
                </c:pt>
                <c:pt idx="91">
                  <c:v>69.879733331519589</c:v>
                </c:pt>
                <c:pt idx="92">
                  <c:v>69.019926009562596</c:v>
                </c:pt>
                <c:pt idx="93">
                  <c:v>68.210492606401004</c:v>
                </c:pt>
                <c:pt idx="94">
                  <c:v>67.444050512003002</c:v>
                </c:pt>
                <c:pt idx="95">
                  <c:v>66.714767130507809</c:v>
                </c:pt>
                <c:pt idx="96">
                  <c:v>66.017977323734812</c:v>
                </c:pt>
                <c:pt idx="97">
                  <c:v>65.349907127129995</c:v>
                </c:pt>
                <c:pt idx="98">
                  <c:v>64.707470941977391</c:v>
                </c:pt>
                <c:pt idx="99">
                  <c:v>64.088120489187801</c:v>
                </c:pt>
                <c:pt idx="100">
                  <c:v>63.489730866968401</c:v>
                </c:pt>
                <c:pt idx="101">
                  <c:v>62.910513629071801</c:v>
                </c:pt>
                <c:pt idx="102">
                  <c:v>62.348949821118602</c:v>
                </c:pt>
                <c:pt idx="103">
                  <c:v>61.803737944677202</c:v>
                </c:pt>
                <c:pt idx="104">
                  <c:v>61.273753210728998</c:v>
                </c:pt>
                <c:pt idx="105">
                  <c:v>60.758015414065596</c:v>
                </c:pt>
                <c:pt idx="106">
                  <c:v>60.255663446982403</c:v>
                </c:pt>
                <c:pt idx="107">
                  <c:v>59.765934964303199</c:v>
                </c:pt>
                <c:pt idx="108">
                  <c:v>59.288150071511197</c:v>
                </c:pt>
                <c:pt idx="109">
                  <c:v>58.821698173152399</c:v>
                </c:pt>
                <c:pt idx="110">
                  <c:v>58.366027316688601</c:v>
                </c:pt>
                <c:pt idx="111">
                  <c:v>57.920635516151002</c:v>
                </c:pt>
                <c:pt idx="112">
                  <c:v>57.485063653332602</c:v>
                </c:pt>
                <c:pt idx="113">
                  <c:v>57.05888964111</c:v>
                </c:pt>
                <c:pt idx="114">
                  <c:v>56.641723600446397</c:v>
                </c:pt>
                <c:pt idx="115">
                  <c:v>56.233203854582797</c:v>
                </c:pt>
                <c:pt idx="116">
                  <c:v>55.832993584420606</c:v>
                </c:pt>
                <c:pt idx="117">
                  <c:v>55.440778020837598</c:v>
                </c:pt>
                <c:pt idx="118">
                  <c:v>55.056262074628002</c:v>
                </c:pt>
                <c:pt idx="119">
                  <c:v>54.679168324460399</c:v>
                </c:pt>
                <c:pt idx="120">
                  <c:v>54.309235298855</c:v>
                </c:pt>
                <c:pt idx="121">
                  <c:v>53.946216000571205</c:v>
                </c:pt>
                <c:pt idx="122">
                  <c:v>53.589876631683204</c:v>
                </c:pt>
                <c:pt idx="123">
                  <c:v>53.239995485500202</c:v>
                </c:pt>
                <c:pt idx="124">
                  <c:v>52.896361977814202</c:v>
                </c:pt>
                <c:pt idx="125">
                  <c:v>52.558775795028801</c:v>
                </c:pt>
                <c:pt idx="126">
                  <c:v>52.227046140801399</c:v>
                </c:pt>
                <c:pt idx="127">
                  <c:v>51.900991066124796</c:v>
                </c:pt>
                <c:pt idx="128">
                  <c:v>51.580436870441204</c:v>
                </c:pt>
                <c:pt idx="129">
                  <c:v>51.265217563528005</c:v>
                </c:pt>
                <c:pt idx="130">
                  <c:v>50.955174379657997</c:v>
                </c:pt>
                <c:pt idx="131">
                  <c:v>50.650155336954796</c:v>
                </c:pt>
                <c:pt idx="132">
                  <c:v>50.350014836034404</c:v>
                </c:pt>
                <c:pt idx="133">
                  <c:v>50.054613292976398</c:v>
                </c:pt>
                <c:pt idx="134">
                  <c:v>49.763816802445795</c:v>
                </c:pt>
                <c:pt idx="135">
                  <c:v>49.477496827436198</c:v>
                </c:pt>
                <c:pt idx="136">
                  <c:v>49.195529912635401</c:v>
                </c:pt>
                <c:pt idx="137">
                  <c:v>48.917797418848004</c:v>
                </c:pt>
                <c:pt idx="138">
                  <c:v>48.644185276282997</c:v>
                </c:pt>
                <c:pt idx="139">
                  <c:v>48.374583754815205</c:v>
                </c:pt>
                <c:pt idx="140">
                  <c:v>48.108887249579404</c:v>
                </c:pt>
                <c:pt idx="141">
                  <c:v>47.846994080478204</c:v>
                </c:pt>
                <c:pt idx="142">
                  <c:v>47.588806304354996</c:v>
                </c:pt>
                <c:pt idx="143">
                  <c:v>47.334229538742193</c:v>
                </c:pt>
                <c:pt idx="144">
                  <c:v>47.083172796220801</c:v>
                </c:pt>
                <c:pt idx="145">
                  <c:v>46.835548328535204</c:v>
                </c:pt>
                <c:pt idx="146">
                  <c:v>46.591271479705398</c:v>
                </c:pt>
                <c:pt idx="147">
                  <c:v>46.3502605474566</c:v>
                </c:pt>
                <c:pt idx="148">
                  <c:v>46.112436652355996</c:v>
                </c:pt>
                <c:pt idx="149">
                  <c:v>45.877723614107204</c:v>
                </c:pt>
                <c:pt idx="150">
                  <c:v>45.646047834505403</c:v>
                </c:pt>
                <c:pt idx="151">
                  <c:v>45.4173381866038</c:v>
                </c:pt>
                <c:pt idx="152">
                  <c:v>45.191525909676798</c:v>
                </c:pt>
                <c:pt idx="153">
                  <c:v>44.968544509609394</c:v>
                </c:pt>
                <c:pt idx="154">
                  <c:v>44.748329664365002</c:v>
                </c:pt>
                <c:pt idx="155">
                  <c:v>44.530819134218802</c:v>
                </c:pt>
                <c:pt idx="156">
                  <c:v>44.315952676463802</c:v>
                </c:pt>
                <c:pt idx="157">
                  <c:v>44.103671964322999</c:v>
                </c:pt>
                <c:pt idx="158">
                  <c:v>43.893920509817399</c:v>
                </c:pt>
                <c:pt idx="159">
                  <c:v>43.686643590361598</c:v>
                </c:pt>
                <c:pt idx="160">
                  <c:v>43.481788178871994</c:v>
                </c:pt>
                <c:pt idx="161">
                  <c:v>43.279302877189394</c:v>
                </c:pt>
                <c:pt idx="162">
                  <c:v>43.079137852630602</c:v>
                </c:pt>
                <c:pt idx="163">
                  <c:v>42.881244777496796</c:v>
                </c:pt>
                <c:pt idx="164">
                  <c:v>42.685576771375999</c:v>
                </c:pt>
                <c:pt idx="165">
                  <c:v>42.492088346091002</c:v>
                </c:pt>
                <c:pt idx="166">
                  <c:v>42.300735353147999</c:v>
                </c:pt>
                <c:pt idx="167">
                  <c:v>42.111474933558803</c:v>
                </c:pt>
                <c:pt idx="168">
                  <c:v>41.924265469904604</c:v>
                </c:pt>
                <c:pt idx="169">
                  <c:v>41.739066540533599</c:v>
                </c:pt>
                <c:pt idx="170">
                  <c:v>41.555838875774597</c:v>
                </c:pt>
                <c:pt idx="171">
                  <c:v>41.3745443160702</c:v>
                </c:pt>
                <c:pt idx="172">
                  <c:v>41.195145771926803</c:v>
                </c:pt>
                <c:pt idx="173">
                  <c:v>41.017607185593796</c:v>
                </c:pt>
                <c:pt idx="174">
                  <c:v>40.841893494385396</c:v>
                </c:pt>
                <c:pt idx="175">
                  <c:v>40.667970595561002</c:v>
                </c:pt>
                <c:pt idx="176">
                  <c:v>40.495805312690798</c:v>
                </c:pt>
                <c:pt idx="177">
                  <c:v>40.325365363432596</c:v>
                </c:pt>
                <c:pt idx="178">
                  <c:v>40.156619328650798</c:v>
                </c:pt>
                <c:pt idx="179">
                  <c:v>39.9895366228154</c:v>
                </c:pt>
                <c:pt idx="180">
                  <c:v>39.824087465616401</c:v>
                </c:pt>
                <c:pt idx="181">
                  <c:v>38.2534137761252</c:v>
                </c:pt>
                <c:pt idx="182">
                  <c:v>36.818393509516</c:v>
                </c:pt>
                <c:pt idx="183">
                  <c:v>35.499126348501399</c:v>
                </c:pt>
                <c:pt idx="184">
                  <c:v>34.279765690745201</c:v>
                </c:pt>
                <c:pt idx="185">
                  <c:v>33.147499079148204</c:v>
                </c:pt>
                <c:pt idx="186">
                  <c:v>32.0918256520334</c:v>
                </c:pt>
                <c:pt idx="187">
                  <c:v>31.104033929058602</c:v>
                </c:pt>
                <c:pt idx="188">
                  <c:v>30.176817610116199</c:v>
                </c:pt>
                <c:pt idx="189">
                  <c:v>29.303988309664398</c:v>
                </c:pt>
                <c:pt idx="190">
                  <c:v>28.480257590763198</c:v>
                </c:pt>
                <c:pt idx="191">
                  <c:v>27.701069351236999</c:v>
                </c:pt>
                <c:pt idx="192">
                  <c:v>26.962469342383798</c:v>
                </c:pt>
                <c:pt idx="193">
                  <c:v>26.261002447233199</c:v>
                </c:pt>
                <c:pt idx="194">
                  <c:v>25.593630973075399</c:v>
                </c:pt>
                <c:pt idx="195">
                  <c:v>24.957669036783997</c:v>
                </c:pt>
                <c:pt idx="196">
                  <c:v>24.3507294061618</c:v>
                </c:pt>
                <c:pt idx="197">
                  <c:v>23.770680077990001</c:v>
                </c:pt>
                <c:pt idx="198">
                  <c:v>23.215608537105197</c:v>
                </c:pt>
                <c:pt idx="199">
                  <c:v>22.683792126622802</c:v>
                </c:pt>
                <c:pt idx="200">
                  <c:v>22.173673319030001</c:v>
                </c:pt>
                <c:pt idx="201">
                  <c:v>21.683838946820998</c:v>
                </c:pt>
                <c:pt idx="202">
                  <c:v>21.213002654491202</c:v>
                </c:pt>
                <c:pt idx="203">
                  <c:v>20.759989988526002</c:v>
                </c:pt>
                <c:pt idx="204">
                  <c:v>20.323725661031801</c:v>
                </c:pt>
                <c:pt idx="205">
                  <c:v>19.90322261487184</c:v>
                </c:pt>
                <c:pt idx="206">
                  <c:v>19.497572590171558</c:v>
                </c:pt>
                <c:pt idx="207">
                  <c:v>19.105937948655821</c:v>
                </c:pt>
                <c:pt idx="208">
                  <c:v>18.727544557091921</c:v>
                </c:pt>
                <c:pt idx="209">
                  <c:v>18.36167556679014</c:v>
                </c:pt>
                <c:pt idx="210">
                  <c:v>18.007665954705899</c:v>
                </c:pt>
                <c:pt idx="211">
                  <c:v>17.664897714722301</c:v>
                </c:pt>
                <c:pt idx="212">
                  <c:v>17.332795606345361</c:v>
                </c:pt>
                <c:pt idx="213">
                  <c:v>17.010823383234218</c:v>
                </c:pt>
                <c:pt idx="214">
                  <c:v>16.698480436408222</c:v>
                </c:pt>
                <c:pt idx="215">
                  <c:v>16.395298797179201</c:v>
                </c:pt>
                <c:pt idx="216">
                  <c:v>16.100840453281439</c:v>
                </c:pt>
                <c:pt idx="217">
                  <c:v>15.81469493864912</c:v>
                </c:pt>
                <c:pt idx="218">
                  <c:v>15.53647716309966</c:v>
                </c:pt>
                <c:pt idx="219">
                  <c:v>15.265825453032139</c:v>
                </c:pt>
                <c:pt idx="220">
                  <c:v>15.002399778311679</c:v>
                </c:pt>
                <c:pt idx="221">
                  <c:v>14.745880143937541</c:v>
                </c:pt>
                <c:pt idx="222">
                  <c:v>14.495965127974999</c:v>
                </c:pt>
                <c:pt idx="223">
                  <c:v>14.252370549681601</c:v>
                </c:pt>
                <c:pt idx="224">
                  <c:v>14.014828253833979</c:v>
                </c:pt>
                <c:pt idx="225">
                  <c:v>13.783084999039239</c:v>
                </c:pt>
                <c:pt idx="226">
                  <c:v>13.556901439326181</c:v>
                </c:pt>
                <c:pt idx="227">
                  <c:v>13.336051189616601</c:v>
                </c:pt>
                <c:pt idx="228">
                  <c:v>13.12031996679508</c:v>
                </c:pt>
                <c:pt idx="229">
                  <c:v>12.909504799062139</c:v>
                </c:pt>
                <c:pt idx="230">
                  <c:v>12.703413297092801</c:v>
                </c:pt>
                <c:pt idx="231">
                  <c:v>12.50186298124804</c:v>
                </c:pt>
                <c:pt idx="232">
                  <c:v>12.304680659719441</c:v>
                </c:pt>
                <c:pt idx="233">
                  <c:v>12.111701853038841</c:v>
                </c:pt>
                <c:pt idx="234">
                  <c:v>11.92277026086694</c:v>
                </c:pt>
                <c:pt idx="235">
                  <c:v>11.737737267400179</c:v>
                </c:pt>
                <c:pt idx="236">
                  <c:v>11.556461482105821</c:v>
                </c:pt>
                <c:pt idx="237">
                  <c:v>11.378808312825882</c:v>
                </c:pt>
                <c:pt idx="238">
                  <c:v>11.204649568579159</c:v>
                </c:pt>
                <c:pt idx="239">
                  <c:v>11.033863089649241</c:v>
                </c:pt>
                <c:pt idx="240">
                  <c:v>10.866332402775301</c:v>
                </c:pt>
                <c:pt idx="241">
                  <c:v>10.70194639946428</c:v>
                </c:pt>
                <c:pt idx="242">
                  <c:v>10.540599035626419</c:v>
                </c:pt>
                <c:pt idx="243">
                  <c:v>10.3821890508972</c:v>
                </c:pt>
                <c:pt idx="244">
                  <c:v>10.226619706154899</c:v>
                </c:pt>
                <c:pt idx="245">
                  <c:v>10.073798537871602</c:v>
                </c:pt>
                <c:pt idx="246">
                  <c:v>9.923637128055919</c:v>
                </c:pt>
                <c:pt idx="247">
                  <c:v>9.7760508886473989</c:v>
                </c:pt>
                <c:pt idx="248">
                  <c:v>9.6309588593219004</c:v>
                </c:pt>
                <c:pt idx="249">
                  <c:v>9.4882835177489202</c:v>
                </c:pt>
                <c:pt idx="250">
                  <c:v>9.3479506014247598</c:v>
                </c:pt>
                <c:pt idx="251">
                  <c:v>9.2098889402716004</c:v>
                </c:pt>
                <c:pt idx="252">
                  <c:v>9.0740302992597606</c:v>
                </c:pt>
                <c:pt idx="253">
                  <c:v>8.9403092303675606</c:v>
                </c:pt>
                <c:pt idx="254">
                  <c:v>8.8086629332464188</c:v>
                </c:pt>
                <c:pt idx="255">
                  <c:v>8.6790311240078406</c:v>
                </c:pt>
                <c:pt idx="256">
                  <c:v>8.5513559115926192</c:v>
                </c:pt>
                <c:pt idx="257">
                  <c:v>8.4255816812233988</c:v>
                </c:pt>
                <c:pt idx="258">
                  <c:v>8.3016549844784606</c:v>
                </c:pt>
                <c:pt idx="259">
                  <c:v>8.1795244355594789</c:v>
                </c:pt>
                <c:pt idx="260">
                  <c:v>8.0591406133554599</c:v>
                </c:pt>
                <c:pt idx="261">
                  <c:v>7.9404559689352805</c:v>
                </c:pt>
                <c:pt idx="262">
                  <c:v>7.8234247381268593</c:v>
                </c:pt>
                <c:pt idx="263">
                  <c:v>7.7080028588649796</c:v>
                </c:pt>
                <c:pt idx="264">
                  <c:v>7.5941478930117405</c:v>
                </c:pt>
                <c:pt idx="265">
                  <c:v>7.4818189523763206</c:v>
                </c:pt>
                <c:pt idx="266">
                  <c:v>7.3709766286756198</c:v>
                </c:pt>
                <c:pt idx="267">
                  <c:v>7.2615829271997603</c:v>
                </c:pt>
                <c:pt idx="268">
                  <c:v>7.15360120395734</c:v>
                </c:pt>
                <c:pt idx="269">
                  <c:v>7.0469961060954001</c:v>
                </c:pt>
                <c:pt idx="270">
                  <c:v>6.9417335153992399</c:v>
                </c:pt>
                <c:pt idx="271">
                  <c:v>5.9562226369701596</c:v>
                </c:pt>
                <c:pt idx="272">
                  <c:v>5.0748400299653191</c:v>
                </c:pt>
                <c:pt idx="273">
                  <c:v>4.2774768519529403</c:v>
                </c:pt>
                <c:pt idx="274">
                  <c:v>3.5491849892340799</c:v>
                </c:pt>
                <c:pt idx="275">
                  <c:v>2.8785943874537203</c:v>
                </c:pt>
                <c:pt idx="276">
                  <c:v>2.2568797546662198</c:v>
                </c:pt>
                <c:pt idx="277">
                  <c:v>1.6770673929178961</c:v>
                </c:pt>
                <c:pt idx="278">
                  <c:v>1.133558670609474</c:v>
                </c:pt>
                <c:pt idx="279">
                  <c:v>0.62179508087262003</c:v>
                </c:pt>
                <c:pt idx="280">
                  <c:v>0.13801803060102338</c:v>
                </c:pt>
                <c:pt idx="281">
                  <c:v>-0.32090661587626801</c:v>
                </c:pt>
                <c:pt idx="282">
                  <c:v>-0.757618851635664</c:v>
                </c:pt>
                <c:pt idx="283">
                  <c:v>-1.1743628013685441</c:v>
                </c:pt>
                <c:pt idx="284">
                  <c:v>-1.5730618742124038</c:v>
                </c:pt>
                <c:pt idx="285">
                  <c:v>-1.9553769753813679</c:v>
                </c:pt>
                <c:pt idx="286">
                  <c:v>-2.3227521291462199</c:v>
                </c:pt>
                <c:pt idx="287">
                  <c:v>-2.6764506251572402</c:v>
                </c:pt>
                <c:pt idx="288">
                  <c:v>-3.0175839444935799</c:v>
                </c:pt>
                <c:pt idx="289">
                  <c:v>-3.3471351228898198</c:v>
                </c:pt>
                <c:pt idx="290">
                  <c:v>-3.6659777834743998</c:v>
                </c:pt>
                <c:pt idx="291">
                  <c:v>-3.9748917656945797</c:v>
                </c:pt>
                <c:pt idx="292">
                  <c:v>-4.2745760546422398</c:v>
                </c:pt>
                <c:pt idx="293">
                  <c:v>-4.5656595512528</c:v>
                </c:pt>
                <c:pt idx="294">
                  <c:v>-4.8487101020304806</c:v>
                </c:pt>
                <c:pt idx="295">
                  <c:v>-5.1242421154193796</c:v>
                </c:pt>
                <c:pt idx="296">
                  <c:v>-5.3927230225069405</c:v>
                </c:pt>
                <c:pt idx="297">
                  <c:v>-5.6545787866164403</c:v>
                </c:pt>
                <c:pt idx="298">
                  <c:v>-5.9101986253439396</c:v>
                </c:pt>
                <c:pt idx="299">
                  <c:v>-6.1599390767075599</c:v>
                </c:pt>
                <c:pt idx="300">
                  <c:v>-6.4041275160896403</c:v>
                </c:pt>
                <c:pt idx="301">
                  <c:v>-6.6430652109331803</c:v>
                </c:pt>
                <c:pt idx="302">
                  <c:v>-6.8770299844928591</c:v>
                </c:pt>
                <c:pt idx="303">
                  <c:v>-7.1062785474147203</c:v>
                </c:pt>
                <c:pt idx="304">
                  <c:v>-7.3310485458502805</c:v>
                </c:pt>
                <c:pt idx="305">
                  <c:v>-7.55156036666218</c:v>
                </c:pt>
                <c:pt idx="306">
                  <c:v>-7.7680187336530206</c:v>
                </c:pt>
                <c:pt idx="307">
                  <c:v>-7.9806141233338002</c:v>
                </c:pt>
                <c:pt idx="308">
                  <c:v>-8.1895240242964</c:v>
                </c:pt>
                <c:pt idx="309">
                  <c:v>-8.3949140605835204</c:v>
                </c:pt>
                <c:pt idx="310">
                  <c:v>-8.5969389964027396</c:v>
                </c:pt>
                <c:pt idx="311">
                  <c:v>-8.7957436369947395</c:v>
                </c:pt>
                <c:pt idx="312">
                  <c:v>-8.9914636383474598</c:v>
                </c:pt>
                <c:pt idx="313">
                  <c:v>-9.18422623666536</c:v>
                </c:pt>
                <c:pt idx="314">
                  <c:v>-9.3741509070043207</c:v>
                </c:pt>
                <c:pt idx="315">
                  <c:v>-9.5613499592149189</c:v>
                </c:pt>
                <c:pt idx="316">
                  <c:v>-9.7459290782586407</c:v>
                </c:pt>
                <c:pt idx="317">
                  <c:v>-9.9279878150469205</c:v>
                </c:pt>
                <c:pt idx="318">
                  <c:v>-10.107620033170559</c:v>
                </c:pt>
                <c:pt idx="319">
                  <c:v>-10.284914316211859</c:v>
                </c:pt>
                <c:pt idx="320">
                  <c:v>-10.4599543397639</c:v>
                </c:pt>
                <c:pt idx="321">
                  <c:v>-10.632819211774899</c:v>
                </c:pt>
                <c:pt idx="322">
                  <c:v>-10.803583784415521</c:v>
                </c:pt>
                <c:pt idx="323">
                  <c:v>-10.97231894028714</c:v>
                </c:pt>
                <c:pt idx="324">
                  <c:v>-11.139091855472961</c:v>
                </c:pt>
                <c:pt idx="325">
                  <c:v>-11.303966241647101</c:v>
                </c:pt>
                <c:pt idx="326">
                  <c:v>-11.467002569215442</c:v>
                </c:pt>
                <c:pt idx="327">
                  <c:v>-11.6282582732431</c:v>
                </c:pt>
                <c:pt idx="328">
                  <c:v>-11.787787943739721</c:v>
                </c:pt>
                <c:pt idx="329">
                  <c:v>-11.94564350170382</c:v>
                </c:pt>
                <c:pt idx="330">
                  <c:v>-12.101874362184379</c:v>
                </c:pt>
                <c:pt idx="331">
                  <c:v>-12.25652758548836</c:v>
                </c:pt>
                <c:pt idx="332">
                  <c:v>-12.409648017549099</c:v>
                </c:pt>
                <c:pt idx="333">
                  <c:v>-12.561278420370341</c:v>
                </c:pt>
                <c:pt idx="334">
                  <c:v>-12.711459593369581</c:v>
                </c:pt>
                <c:pt idx="335">
                  <c:v>-12.860230486368241</c:v>
                </c:pt>
                <c:pt idx="336">
                  <c:v>-13.00762830490066</c:v>
                </c:pt>
                <c:pt idx="337">
                  <c:v>-13.15368860845614</c:v>
                </c:pt>
                <c:pt idx="338">
                  <c:v>-13.298445402206641</c:v>
                </c:pt>
                <c:pt idx="339">
                  <c:v>-13.44193122272684</c:v>
                </c:pt>
                <c:pt idx="340">
                  <c:v>-13.58417721816358</c:v>
                </c:pt>
                <c:pt idx="341">
                  <c:v>-13.72521322327572</c:v>
                </c:pt>
                <c:pt idx="342">
                  <c:v>-13.865067829724079</c:v>
                </c:pt>
                <c:pt idx="343">
                  <c:v>-14.0037684519623</c:v>
                </c:pt>
                <c:pt idx="344">
                  <c:v>-14.141341389047799</c:v>
                </c:pt>
                <c:pt idx="345">
                  <c:v>-14.27781188266362</c:v>
                </c:pt>
                <c:pt idx="346">
                  <c:v>-14.413204171622819</c:v>
                </c:pt>
                <c:pt idx="347">
                  <c:v>-14.547541543098459</c:v>
                </c:pt>
                <c:pt idx="348">
                  <c:v>-14.68084638080828</c:v>
                </c:pt>
                <c:pt idx="349">
                  <c:v>-14.81314021036056</c:v>
                </c:pt>
                <c:pt idx="350">
                  <c:v>-14.944443741954959</c:v>
                </c:pt>
                <c:pt idx="351">
                  <c:v>-15.074776910613402</c:v>
                </c:pt>
                <c:pt idx="352">
                  <c:v>-15.204158914106561</c:v>
                </c:pt>
                <c:pt idx="353">
                  <c:v>-15.332608248725199</c:v>
                </c:pt>
                <c:pt idx="354">
                  <c:v>-15.460142743037339</c:v>
                </c:pt>
                <c:pt idx="355">
                  <c:v>-15.58677958975942</c:v>
                </c:pt>
                <c:pt idx="356">
                  <c:v>-15.712535375862499</c:v>
                </c:pt>
                <c:pt idx="357">
                  <c:v>-15.837426111023101</c:v>
                </c:pt>
                <c:pt idx="358">
                  <c:v>-15.961467254523621</c:v>
                </c:pt>
                <c:pt idx="359">
                  <c:v>-16.08467374069664</c:v>
                </c:pt>
                <c:pt idx="360">
                  <c:v>-16.207060003002482</c:v>
                </c:pt>
                <c:pt idx="361">
                  <c:v>-17.38866979545654</c:v>
                </c:pt>
                <c:pt idx="362">
                  <c:v>-18.501158768510859</c:v>
                </c:pt>
                <c:pt idx="363">
                  <c:v>-19.553373049048478</c:v>
                </c:pt>
                <c:pt idx="364">
                  <c:v>-20.5521476042424</c:v>
                </c:pt>
                <c:pt idx="365">
                  <c:v>-21.502940817749998</c:v>
                </c:pt>
                <c:pt idx="366">
                  <c:v>-22.410236757031598</c:v>
                </c:pt>
                <c:pt idx="367">
                  <c:v>-23.277806743539401</c:v>
                </c:pt>
                <c:pt idx="368">
                  <c:v>-24.108883812288198</c:v>
                </c:pt>
                <c:pt idx="369">
                  <c:v>-24.9062821553002</c:v>
                </c:pt>
                <c:pt idx="370">
                  <c:v>-25.672481145185802</c:v>
                </c:pt>
                <c:pt idx="371">
                  <c:v>-26.409686105567598</c:v>
                </c:pt>
                <c:pt idx="372">
                  <c:v>-27.119873499948998</c:v>
                </c:pt>
                <c:pt idx="373">
                  <c:v>-27.804825450076201</c:v>
                </c:pt>
                <c:pt idx="374">
                  <c:v>-28.466156776772401</c:v>
                </c:pt>
                <c:pt idx="375">
                  <c:v>-29.105336673415199</c:v>
                </c:pt>
                <c:pt idx="376">
                  <c:v>-29.7237064312516</c:v>
                </c:pt>
                <c:pt idx="377">
                  <c:v>-30.322494189169799</c:v>
                </c:pt>
                <c:pt idx="378">
                  <c:v>-30.902827388016</c:v>
                </c:pt>
                <c:pt idx="379">
                  <c:v>-31.465743415174199</c:v>
                </c:pt>
                <c:pt idx="380">
                  <c:v>-32.012198793948002</c:v>
                </c:pt>
                <c:pt idx="381">
                  <c:v>-32.543077182289203</c:v>
                </c:pt>
                <c:pt idx="382">
                  <c:v>-33.059196382532797</c:v>
                </c:pt>
                <c:pt idx="383">
                  <c:v>-33.561314519066201</c:v>
                </c:pt>
                <c:pt idx="384">
                  <c:v>-34.050135508357002</c:v>
                </c:pt>
                <c:pt idx="385">
                  <c:v>-34.526313921721396</c:v>
                </c:pt>
                <c:pt idx="386">
                  <c:v>-34.990459323042401</c:v>
                </c:pt>
                <c:pt idx="387">
                  <c:v>-35.443140149660998</c:v>
                </c:pt>
                <c:pt idx="388">
                  <c:v>-35.8848871936978</c:v>
                </c:pt>
                <c:pt idx="389">
                  <c:v>-36.316196732325999</c:v>
                </c:pt>
                <c:pt idx="390">
                  <c:v>-36.737533348447201</c:v>
                </c:pt>
                <c:pt idx="391">
                  <c:v>-37.149332477419804</c:v>
                </c:pt>
                <c:pt idx="392">
                  <c:v>-37.552002710685002</c:v>
                </c:pt>
                <c:pt idx="393">
                  <c:v>-37.945927883107203</c:v>
                </c:pt>
                <c:pt idx="394">
                  <c:v>-38.331468967437601</c:v>
                </c:pt>
                <c:pt idx="395">
                  <c:v>-38.708965796415001</c:v>
                </c:pt>
                <c:pt idx="396">
                  <c:v>-39.078738630532001</c:v>
                </c:pt>
                <c:pt idx="397">
                  <c:v>-39.4410895873634</c:v>
                </c:pt>
                <c:pt idx="398">
                  <c:v>-39.796303946494398</c:v>
                </c:pt>
                <c:pt idx="399">
                  <c:v>-40.144651342490796</c:v>
                </c:pt>
                <c:pt idx="400">
                  <c:v>-40.486386856946595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4-4F90-89CF-2D08294D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6424"/>
        <c:axId val="1"/>
      </c:scatterChart>
      <c:scatterChart>
        <c:scatterStyle val="lineMarker"/>
        <c:varyColors val="0"/>
        <c:ser>
          <c:idx val="1"/>
          <c:order val="1"/>
          <c:tx>
            <c:v>S_Phase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'Bode Calculations'!$B$30:$B$430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'Bode Calculations'!$K$30:$K$430</c:f>
              <c:numCache>
                <c:formatCode>0.00</c:formatCode>
                <c:ptCount val="401"/>
                <c:pt idx="0">
                  <c:v>146.94513026728902</c:v>
                </c:pt>
                <c:pt idx="1">
                  <c:v>144.27734929243661</c:v>
                </c:pt>
                <c:pt idx="2">
                  <c:v>141.74196031590125</c:v>
                </c:pt>
                <c:pt idx="3">
                  <c:v>139.33568616947716</c:v>
                </c:pt>
                <c:pt idx="4">
                  <c:v>137.05407828888872</c:v>
                </c:pt>
                <c:pt idx="5">
                  <c:v>134.89186654967455</c:v>
                </c:pt>
                <c:pt idx="6">
                  <c:v>132.84325304872917</c:v>
                </c:pt>
                <c:pt idx="7">
                  <c:v>130.90215029742654</c:v>
                </c:pt>
                <c:pt idx="8">
                  <c:v>129.06236813892588</c:v>
                </c:pt>
                <c:pt idx="9">
                  <c:v>127.31775571974893</c:v>
                </c:pt>
                <c:pt idx="10">
                  <c:v>125.66230556338391</c:v>
                </c:pt>
                <c:pt idx="11">
                  <c:v>124.09022667357995</c:v>
                </c:pt>
                <c:pt idx="12">
                  <c:v>122.5959929953371</c:v>
                </c:pt>
                <c:pt idx="13">
                  <c:v>121.17437273570562</c:v>
                </c:pt>
                <c:pt idx="14">
                  <c:v>119.8204431594244</c:v>
                </c:pt>
                <c:pt idx="15">
                  <c:v>118.52959462405522</c:v>
                </c:pt>
                <c:pt idx="16">
                  <c:v>117.29752685678949</c:v>
                </c:pt>
                <c:pt idx="17">
                  <c:v>116.12023982104012</c:v>
                </c:pt>
                <c:pt idx="18">
                  <c:v>114.99402097749531</c:v>
                </c:pt>
                <c:pt idx="19">
                  <c:v>113.91543030357333</c:v>
                </c:pt>
                <c:pt idx="20">
                  <c:v>112.88128408459578</c:v>
                </c:pt>
                <c:pt idx="21">
                  <c:v>111.88863821546099</c:v>
                </c:pt>
                <c:pt idx="22">
                  <c:v>110.93477153963255</c:v>
                </c:pt>
                <c:pt idx="23">
                  <c:v>110.01716959064329</c:v>
                </c:pt>
                <c:pt idx="24">
                  <c:v>109.13350897959039</c:v>
                </c:pt>
                <c:pt idx="25">
                  <c:v>108.28164258157373</c:v>
                </c:pt>
                <c:pt idx="26">
                  <c:v>107.45958560760094</c:v>
                </c:pt>
                <c:pt idx="27">
                  <c:v>106.66550260051885</c:v>
                </c:pt>
                <c:pt idx="28">
                  <c:v>105.89769535955169</c:v>
                </c:pt>
                <c:pt idx="29">
                  <c:v>105.15459177457433</c:v>
                </c:pt>
                <c:pt idx="30">
                  <c:v>104.43473553560494</c:v>
                </c:pt>
                <c:pt idx="31">
                  <c:v>103.73677667316393</c:v>
                </c:pt>
                <c:pt idx="32">
                  <c:v>103.05946287946766</c:v>
                </c:pt>
                <c:pt idx="33">
                  <c:v>102.40163155780168</c:v>
                </c:pt>
                <c:pt idx="34">
                  <c:v>101.76220254690384</c:v>
                </c:pt>
                <c:pt idx="35">
                  <c:v>101.14017146814375</c:v>
                </c:pt>
                <c:pt idx="36">
                  <c:v>100.53460364522194</c:v>
                </c:pt>
                <c:pt idx="37">
                  <c:v>99.944628548655615</c:v>
                </c:pt>
                <c:pt idx="38">
                  <c:v>99.369434720223154</c:v>
                </c:pt>
                <c:pt idx="39">
                  <c:v>98.808265135618825</c:v>
                </c:pt>
                <c:pt idx="40">
                  <c:v>98.260412966664433</c:v>
                </c:pt>
                <c:pt idx="41">
                  <c:v>97.725217707501727</c:v>
                </c:pt>
                <c:pt idx="42">
                  <c:v>97.202061632113413</c:v>
                </c:pt>
                <c:pt idx="43">
                  <c:v>96.690366553334101</c:v>
                </c:pt>
                <c:pt idx="44">
                  <c:v>96.189590856115601</c:v>
                </c:pt>
                <c:pt idx="45">
                  <c:v>95.699226780268845</c:v>
                </c:pt>
                <c:pt idx="46">
                  <c:v>95.218797930140596</c:v>
                </c:pt>
                <c:pt idx="47">
                  <c:v>94.747856990769108</c:v>
                </c:pt>
                <c:pt idx="48">
                  <c:v>94.285983631951382</c:v>
                </c:pt>
                <c:pt idx="49">
                  <c:v>93.832782583389374</c:v>
                </c:pt>
                <c:pt idx="50">
                  <c:v>93.387881865655942</c:v>
                </c:pt>
                <c:pt idx="51">
                  <c:v>92.950931163152205</c:v>
                </c:pt>
                <c:pt idx="52">
                  <c:v>92.521600326525316</c:v>
                </c:pt>
                <c:pt idx="53">
                  <c:v>92.099577993190522</c:v>
                </c:pt>
                <c:pt idx="54">
                  <c:v>91.684570315663606</c:v>
                </c:pt>
                <c:pt idx="55">
                  <c:v>91.276299788369201</c:v>
                </c:pt>
                <c:pt idx="56">
                  <c:v>90.874504164463829</c:v>
                </c:pt>
                <c:pt idx="57">
                  <c:v>90.478935454988999</c:v>
                </c:pt>
                <c:pt idx="58">
                  <c:v>90.089359003385468</c:v>
                </c:pt>
                <c:pt idx="59">
                  <c:v>89.705552629036177</c:v>
                </c:pt>
                <c:pt idx="60">
                  <c:v>89.32730583408204</c:v>
                </c:pt>
                <c:pt idx="61">
                  <c:v>88.954419068282277</c:v>
                </c:pt>
                <c:pt idx="62">
                  <c:v>88.586703047154884</c:v>
                </c:pt>
                <c:pt idx="63">
                  <c:v>88.2239781190694</c:v>
                </c:pt>
                <c:pt idx="64">
                  <c:v>87.866073677339699</c:v>
                </c:pt>
                <c:pt idx="65">
                  <c:v>87.512827613722052</c:v>
                </c:pt>
                <c:pt idx="66">
                  <c:v>87.164085810033725</c:v>
                </c:pt>
                <c:pt idx="67">
                  <c:v>86.819701664898076</c:v>
                </c:pt>
                <c:pt idx="68">
                  <c:v>86.479535652877217</c:v>
                </c:pt>
                <c:pt idx="69">
                  <c:v>86.143454913492491</c:v>
                </c:pt>
                <c:pt idx="70">
                  <c:v>85.811332867841926</c:v>
                </c:pt>
                <c:pt idx="71">
                  <c:v>85.48304886072323</c:v>
                </c:pt>
                <c:pt idx="72">
                  <c:v>85.158487826339524</c:v>
                </c:pt>
                <c:pt idx="73">
                  <c:v>84.837539975830694</c:v>
                </c:pt>
                <c:pt idx="74">
                  <c:v>84.520100505017581</c:v>
                </c:pt>
                <c:pt idx="75">
                  <c:v>84.206069320874946</c:v>
                </c:pt>
                <c:pt idx="76">
                  <c:v>83.895350785375342</c:v>
                </c:pt>
                <c:pt idx="77">
                  <c:v>83.58785347544972</c:v>
                </c:pt>
                <c:pt idx="78">
                  <c:v>83.28348995791599</c:v>
                </c:pt>
                <c:pt idx="79">
                  <c:v>82.982176578316313</c:v>
                </c:pt>
                <c:pt idx="80">
                  <c:v>82.683833262685567</c:v>
                </c:pt>
                <c:pt idx="81">
                  <c:v>82.38838333135115</c:v>
                </c:pt>
                <c:pt idx="82">
                  <c:v>82.095753323937359</c:v>
                </c:pt>
                <c:pt idx="83">
                  <c:v>81.805872834804106</c:v>
                </c:pt>
                <c:pt idx="84">
                  <c:v>81.518674358213573</c:v>
                </c:pt>
                <c:pt idx="85">
                  <c:v>81.23409314257394</c:v>
                </c:pt>
                <c:pt idx="86">
                  <c:v>80.952067053149548</c:v>
                </c:pt>
                <c:pt idx="87">
                  <c:v>80.672536442682798</c:v>
                </c:pt>
                <c:pt idx="88">
                  <c:v>80.395444029405766</c:v>
                </c:pt>
                <c:pt idx="89">
                  <c:v>80.120734781962923</c:v>
                </c:pt>
                <c:pt idx="90">
                  <c:v>79.848355810798992</c:v>
                </c:pt>
                <c:pt idx="91">
                  <c:v>77.242437521295415</c:v>
                </c:pt>
                <c:pt idx="92">
                  <c:v>74.82394657915566</c:v>
                </c:pt>
                <c:pt idx="93">
                  <c:v>72.563413866388672</c:v>
                </c:pt>
                <c:pt idx="94">
                  <c:v>70.439524935688397</c:v>
                </c:pt>
                <c:pt idx="95">
                  <c:v>68.436366541221474</c:v>
                </c:pt>
                <c:pt idx="96">
                  <c:v>66.541690496526087</c:v>
                </c:pt>
                <c:pt idx="97">
                  <c:v>64.745789740007396</c:v>
                </c:pt>
                <c:pt idx="98">
                  <c:v>63.040754664962463</c:v>
                </c:pt>
                <c:pt idx="99">
                  <c:v>61.419972058764301</c:v>
                </c:pt>
                <c:pt idx="100">
                  <c:v>59.877782345895525</c:v>
                </c:pt>
                <c:pt idx="101">
                  <c:v>58.4092420723413</c:v>
                </c:pt>
                <c:pt idx="102">
                  <c:v>57.009957436591719</c:v>
                </c:pt>
                <c:pt idx="103">
                  <c:v>55.675966383761178</c:v>
                </c:pt>
                <c:pt idx="104">
                  <c:v>54.403654227383981</c:v>
                </c:pt>
                <c:pt idx="105">
                  <c:v>53.189692602474153</c:v>
                </c:pt>
                <c:pt idx="106">
                  <c:v>52.03099475613007</c:v>
                </c:pt>
                <c:pt idx="107">
                  <c:v>50.92468233539762</c:v>
                </c:pt>
                <c:pt idx="108">
                  <c:v>49.86806029945032</c:v>
                </c:pt>
                <c:pt idx="109">
                  <c:v>48.858597593862982</c:v>
                </c:pt>
                <c:pt idx="110">
                  <c:v>47.89391192711534</c:v>
                </c:pt>
                <c:pt idx="111">
                  <c:v>46.97175748075432</c:v>
                </c:pt>
                <c:pt idx="112">
                  <c:v>46.090014730044459</c:v>
                </c:pt>
                <c:pt idx="113">
                  <c:v>45.246681795510113</c:v>
                </c:pt>
                <c:pt idx="114">
                  <c:v>44.439866917867704</c:v>
                </c:pt>
                <c:pt idx="115">
                  <c:v>43.667781770436619</c:v>
                </c:pt>
                <c:pt idx="116">
                  <c:v>42.928735408964855</c:v>
                </c:pt>
                <c:pt idx="117">
                  <c:v>42.221128719236162</c:v>
                </c:pt>
                <c:pt idx="118">
                  <c:v>41.543449265215031</c:v>
                </c:pt>
                <c:pt idx="119">
                  <c:v>40.894266470065105</c:v>
                </c:pt>
                <c:pt idx="120">
                  <c:v>40.272227082847422</c:v>
                </c:pt>
                <c:pt idx="121">
                  <c:v>39.676050897781266</c:v>
                </c:pt>
                <c:pt idx="122">
                  <c:v>39.104526702477926</c:v>
                </c:pt>
                <c:pt idx="123">
                  <c:v>38.556508437959877</c:v>
                </c:pt>
                <c:pt idx="124">
                  <c:v>38.030911557473075</c:v>
                </c:pt>
                <c:pt idx="125">
                  <c:v>37.526709573800673</c:v>
                </c:pt>
                <c:pt idx="126">
                  <c:v>37.042930786482088</c:v>
                </c:pt>
                <c:pt idx="127">
                  <c:v>36.578655181358158</c:v>
                </c:pt>
                <c:pt idx="128">
                  <c:v>36.133011495456316</c:v>
                </c:pt>
                <c:pt idx="129">
                  <c:v>35.705174440548433</c:v>
                </c:pt>
                <c:pt idx="130">
                  <c:v>35.294362078878407</c:v>
                </c:pt>
                <c:pt idx="131">
                  <c:v>34.899833344644378</c:v>
                </c:pt>
                <c:pt idx="132">
                  <c:v>34.520885704862621</c:v>
                </c:pt>
                <c:pt idx="133">
                  <c:v>34.156852953291036</c:v>
                </c:pt>
                <c:pt idx="134">
                  <c:v>33.807103131140622</c:v>
                </c:pt>
                <c:pt idx="135">
                  <c:v>33.47103656839198</c:v>
                </c:pt>
                <c:pt idx="136">
                  <c:v>33.148084039630191</c:v>
                </c:pt>
                <c:pt idx="137">
                  <c:v>32.837705028449875</c:v>
                </c:pt>
                <c:pt idx="138">
                  <c:v>32.539386094633272</c:v>
                </c:pt>
                <c:pt idx="139">
                  <c:v>32.252639338485267</c:v>
                </c:pt>
                <c:pt idx="140">
                  <c:v>31.977000956892454</c:v>
                </c:pt>
                <c:pt idx="141">
                  <c:v>31.712029885893514</c:v>
                </c:pt>
                <c:pt idx="142">
                  <c:v>31.457306524748645</c:v>
                </c:pt>
                <c:pt idx="143">
                  <c:v>31.212431536729355</c:v>
                </c:pt>
                <c:pt idx="144">
                  <c:v>30.977024722063049</c:v>
                </c:pt>
                <c:pt idx="145">
                  <c:v>30.750723958705606</c:v>
                </c:pt>
                <c:pt idx="146">
                  <c:v>30.533184206819527</c:v>
                </c:pt>
                <c:pt idx="147">
                  <c:v>30.324076573073484</c:v>
                </c:pt>
                <c:pt idx="148">
                  <c:v>30.123087431076698</c:v>
                </c:pt>
                <c:pt idx="149">
                  <c:v>29.929917594481168</c:v>
                </c:pt>
                <c:pt idx="150">
                  <c:v>29.744281539478322</c:v>
                </c:pt>
                <c:pt idx="151">
                  <c:v>29.565906673609362</c:v>
                </c:pt>
                <c:pt idx="152">
                  <c:v>29.394532647999227</c:v>
                </c:pt>
                <c:pt idx="153">
                  <c:v>29.229910710291506</c:v>
                </c:pt>
                <c:pt idx="154">
                  <c:v>29.071803095735675</c:v>
                </c:pt>
                <c:pt idx="155">
                  <c:v>28.919982454032066</c:v>
                </c:pt>
                <c:pt idx="156">
                  <c:v>28.774231309694756</c:v>
                </c:pt>
                <c:pt idx="157">
                  <c:v>28.634341553827369</c:v>
                </c:pt>
                <c:pt idx="158">
                  <c:v>28.500113965351119</c:v>
                </c:pt>
                <c:pt idx="159">
                  <c:v>28.371357759838077</c:v>
                </c:pt>
                <c:pt idx="160">
                  <c:v>28.247890164231706</c:v>
                </c:pt>
                <c:pt idx="161">
                  <c:v>28.129536015839847</c:v>
                </c:pt>
                <c:pt idx="162">
                  <c:v>28.01612738409429</c:v>
                </c:pt>
                <c:pt idx="163">
                  <c:v>27.907503213669315</c:v>
                </c:pt>
                <c:pt idx="164">
                  <c:v>27.803508987636434</c:v>
                </c:pt>
                <c:pt idx="165">
                  <c:v>27.703996409425912</c:v>
                </c:pt>
                <c:pt idx="166">
                  <c:v>27.608823102445086</c:v>
                </c:pt>
                <c:pt idx="167">
                  <c:v>27.517852326266052</c:v>
                </c:pt>
                <c:pt idx="168">
                  <c:v>27.430952708389782</c:v>
                </c:pt>
                <c:pt idx="169">
                  <c:v>27.347997990628443</c:v>
                </c:pt>
                <c:pt idx="170">
                  <c:v>27.268866789236114</c:v>
                </c:pt>
                <c:pt idx="171">
                  <c:v>27.193442367956777</c:v>
                </c:pt>
                <c:pt idx="172">
                  <c:v>27.121612423220682</c:v>
                </c:pt>
                <c:pt idx="173">
                  <c:v>27.05326888076587</c:v>
                </c:pt>
                <c:pt idx="174">
                  <c:v>26.988307703009838</c:v>
                </c:pt>
                <c:pt idx="175">
                  <c:v>26.92662870653902</c:v>
                </c:pt>
                <c:pt idx="176">
                  <c:v>26.868135389120994</c:v>
                </c:pt>
                <c:pt idx="177">
                  <c:v>26.812734765689839</c:v>
                </c:pt>
                <c:pt idx="178">
                  <c:v>26.760337212779831</c:v>
                </c:pt>
                <c:pt idx="179">
                  <c:v>26.710856320923057</c:v>
                </c:pt>
                <c:pt idx="180">
                  <c:v>26.664208754554977</c:v>
                </c:pt>
                <c:pt idx="181">
                  <c:v>26.33718254083314</c:v>
                </c:pt>
                <c:pt idx="182">
                  <c:v>26.22026854536486</c:v>
                </c:pt>
                <c:pt idx="183">
                  <c:v>26.265014994547755</c:v>
                </c:pt>
                <c:pt idx="184">
                  <c:v>26.435795115006044</c:v>
                </c:pt>
                <c:pt idx="185">
                  <c:v>26.705844060185115</c:v>
                </c:pt>
                <c:pt idx="186">
                  <c:v>27.054670464096887</c:v>
                </c:pt>
                <c:pt idx="187">
                  <c:v>27.466321740203313</c:v>
                </c:pt>
                <c:pt idx="188">
                  <c:v>27.92819418074663</c:v>
                </c:pt>
                <c:pt idx="189">
                  <c:v>28.430199392388602</c:v>
                </c:pt>
                <c:pt idx="190">
                  <c:v>28.964169085072513</c:v>
                </c:pt>
                <c:pt idx="191">
                  <c:v>29.523422580236428</c:v>
                </c:pt>
                <c:pt idx="192">
                  <c:v>30.10244748844346</c:v>
                </c:pt>
                <c:pt idx="193">
                  <c:v>30.696660443402834</c:v>
                </c:pt>
                <c:pt idx="194">
                  <c:v>31.302225357334351</c:v>
                </c:pt>
                <c:pt idx="195">
                  <c:v>31.915913603245968</c:v>
                </c:pt>
                <c:pt idx="196">
                  <c:v>32.534995165750047</c:v>
                </c:pt>
                <c:pt idx="197">
                  <c:v>33.157152950151755</c:v>
                </c:pt>
                <c:pt idx="198">
                  <c:v>33.780414610065975</c:v>
                </c:pt>
                <c:pt idx="199">
                  <c:v>34.403097771505827</c:v>
                </c:pt>
                <c:pt idx="200">
                  <c:v>35.023765606557902</c:v>
                </c:pt>
                <c:pt idx="201">
                  <c:v>35.641190480670048</c:v>
                </c:pt>
                <c:pt idx="202">
                  <c:v>36.254323956617355</c:v>
                </c:pt>
                <c:pt idx="203">
                  <c:v>36.862271847845193</c:v>
                </c:pt>
                <c:pt idx="204">
                  <c:v>37.464273317008434</c:v>
                </c:pt>
                <c:pt idx="205">
                  <c:v>38.059683241881004</c:v>
                </c:pt>
                <c:pt idx="206">
                  <c:v>38.647957241296069</c:v>
                </c:pt>
                <c:pt idx="207">
                  <c:v>39.228638883231127</c:v>
                </c:pt>
                <c:pt idx="208">
                  <c:v>39.80134869619161</c:v>
                </c:pt>
                <c:pt idx="209">
                  <c:v>40.36577468138421</c:v>
                </c:pt>
                <c:pt idx="210">
                  <c:v>40.921664082409819</c:v>
                </c:pt>
                <c:pt idx="211">
                  <c:v>41.468816215483287</c:v>
                </c:pt>
                <c:pt idx="212">
                  <c:v>42.00707619958618</c:v>
                </c:pt>
                <c:pt idx="213">
                  <c:v>42.536329454743566</c:v>
                </c:pt>
                <c:pt idx="214">
                  <c:v>43.05649685955072</c:v>
                </c:pt>
                <c:pt idx="215">
                  <c:v>43.567530477429301</c:v>
                </c:pt>
                <c:pt idx="216">
                  <c:v>44.069409775892268</c:v>
                </c:pt>
                <c:pt idx="217">
                  <c:v>44.562138275087051</c:v>
                </c:pt>
                <c:pt idx="218">
                  <c:v>45.045740571662577</c:v>
                </c:pt>
                <c:pt idx="219">
                  <c:v>45.5202596920264</c:v>
                </c:pt>
                <c:pt idx="220">
                  <c:v>45.9857547356699</c:v>
                </c:pt>
                <c:pt idx="221">
                  <c:v>46.442298774728812</c:v>
                </c:pt>
                <c:pt idx="222">
                  <c:v>46.889976980523954</c:v>
                </c:pt>
                <c:pt idx="223">
                  <c:v>47.328884951673587</c:v>
                </c:pt>
                <c:pt idx="224">
                  <c:v>47.759127221604615</c:v>
                </c:pt>
                <c:pt idx="225">
                  <c:v>48.18081592605111</c:v>
                </c:pt>
                <c:pt idx="226">
                  <c:v>48.594069613465592</c:v>
                </c:pt>
                <c:pt idx="227">
                  <c:v>48.999012183289722</c:v>
                </c:pt>
                <c:pt idx="228">
                  <c:v>49.395771938758116</c:v>
                </c:pt>
                <c:pt idx="229">
                  <c:v>49.784480742418339</c:v>
                </c:pt>
                <c:pt idx="230">
                  <c:v>50.16527326383985</c:v>
                </c:pt>
                <c:pt idx="231">
                  <c:v>50.538286310148578</c:v>
                </c:pt>
                <c:pt idx="232">
                  <c:v>50.903658230995433</c:v>
                </c:pt>
                <c:pt idx="233">
                  <c:v>51.261528390468413</c:v>
                </c:pt>
                <c:pt idx="234">
                  <c:v>51.612036699221107</c:v>
                </c:pt>
                <c:pt idx="235">
                  <c:v>51.955323200781407</c:v>
                </c:pt>
                <c:pt idx="236">
                  <c:v>52.291527706615838</c:v>
                </c:pt>
                <c:pt idx="237">
                  <c:v>52.620789475064157</c:v>
                </c:pt>
                <c:pt idx="238">
                  <c:v>52.943246929748426</c:v>
                </c:pt>
                <c:pt idx="239">
                  <c:v>53.25903741348904</c:v>
                </c:pt>
                <c:pt idx="240">
                  <c:v>53.568296974152986</c:v>
                </c:pt>
                <c:pt idx="241">
                  <c:v>53.871160179206186</c:v>
                </c:pt>
                <c:pt idx="242">
                  <c:v>54.167759956053146</c:v>
                </c:pt>
                <c:pt idx="243">
                  <c:v>54.458227455532537</c:v>
                </c:pt>
                <c:pt idx="244">
                  <c:v>54.742691936188322</c:v>
                </c:pt>
                <c:pt idx="245">
                  <c:v>55.021280667166806</c:v>
                </c:pt>
                <c:pt idx="246">
                  <c:v>55.2941188477959</c:v>
                </c:pt>
                <c:pt idx="247">
                  <c:v>55.561329542087776</c:v>
                </c:pt>
                <c:pt idx="248">
                  <c:v>55.82303362658179</c:v>
                </c:pt>
                <c:pt idx="249">
                  <c:v>56.079349750083338</c:v>
                </c:pt>
                <c:pt idx="250">
                  <c:v>56.330394304013211</c:v>
                </c:pt>
                <c:pt idx="251">
                  <c:v>56.576281402182332</c:v>
                </c:pt>
                <c:pt idx="252">
                  <c:v>56.817122868943102</c:v>
                </c:pt>
                <c:pt idx="253">
                  <c:v>57.053028234755118</c:v>
                </c:pt>
                <c:pt idx="254">
                  <c:v>57.284104738303469</c:v>
                </c:pt>
                <c:pt idx="255">
                  <c:v>57.510457334391489</c:v>
                </c:pt>
                <c:pt idx="256">
                  <c:v>57.732188706900033</c:v>
                </c:pt>
                <c:pt idx="257">
                  <c:v>57.949399286188594</c:v>
                </c:pt>
                <c:pt idx="258">
                  <c:v>58.162187270355716</c:v>
                </c:pt>
                <c:pt idx="259">
                  <c:v>58.370648649855823</c:v>
                </c:pt>
                <c:pt idx="260">
                  <c:v>58.574877234999263</c:v>
                </c:pt>
                <c:pt idx="261">
                  <c:v>58.774964685930172</c:v>
                </c:pt>
                <c:pt idx="262">
                  <c:v>58.97100054469567</c:v>
                </c:pt>
                <c:pt idx="263">
                  <c:v>59.163072269085731</c:v>
                </c:pt>
                <c:pt idx="264">
                  <c:v>59.351265267930216</c:v>
                </c:pt>
                <c:pt idx="265">
                  <c:v>59.535662937591397</c:v>
                </c:pt>
                <c:pt idx="266">
                  <c:v>59.716346699407396</c:v>
                </c:pt>
                <c:pt idx="267">
                  <c:v>59.89339603787657</c:v>
                </c:pt>
                <c:pt idx="268">
                  <c:v>60.066888539383598</c:v>
                </c:pt>
                <c:pt idx="269">
                  <c:v>60.236899931304194</c:v>
                </c:pt>
                <c:pt idx="270">
                  <c:v>60.403504121333938</c:v>
                </c:pt>
                <c:pt idx="271">
                  <c:v>61.897187046157597</c:v>
                </c:pt>
                <c:pt idx="272">
                  <c:v>63.119423502156735</c:v>
                </c:pt>
                <c:pt idx="273">
                  <c:v>64.119948386533224</c:v>
                </c:pt>
                <c:pt idx="274">
                  <c:v>64.93785942048153</c:v>
                </c:pt>
                <c:pt idx="275">
                  <c:v>65.604091521635041</c:v>
                </c:pt>
                <c:pt idx="276">
                  <c:v>66.143313052750642</c:v>
                </c:pt>
                <c:pt idx="277">
                  <c:v>66.575360427381</c:v>
                </c:pt>
                <c:pt idx="278">
                  <c:v>66.916320084301688</c:v>
                </c:pt>
                <c:pt idx="279">
                  <c:v>67.179346212351192</c:v>
                </c:pt>
                <c:pt idx="280">
                  <c:v>67.375281820599625</c:v>
                </c:pt>
                <c:pt idx="281">
                  <c:v>67.513133516050189</c:v>
                </c:pt>
                <c:pt idx="282">
                  <c:v>67.600437100003177</c:v>
                </c:pt>
                <c:pt idx="283">
                  <c:v>67.643541246191859</c:v>
                </c:pt>
                <c:pt idx="284">
                  <c:v>67.647829317632613</c:v>
                </c:pt>
                <c:pt idx="285">
                  <c:v>67.617894137140937</c:v>
                </c:pt>
                <c:pt idx="286">
                  <c:v>67.557676715251219</c:v>
                </c:pt>
                <c:pt idx="287">
                  <c:v>67.47057716100035</c:v>
                </c:pt>
                <c:pt idx="288">
                  <c:v>67.359543966517776</c:v>
                </c:pt>
                <c:pt idx="289">
                  <c:v>67.227146358069561</c:v>
                </c:pt>
                <c:pt idx="290">
                  <c:v>67.075633295810988</c:v>
                </c:pt>
                <c:pt idx="291">
                  <c:v>66.906981876096879</c:v>
                </c:pt>
                <c:pt idx="292">
                  <c:v>66.722937267957064</c:v>
                </c:pt>
                <c:pt idx="293">
                  <c:v>66.525045844764108</c:v>
                </c:pt>
                <c:pt idx="294">
                  <c:v>66.314682813825584</c:v>
                </c:pt>
                <c:pt idx="295">
                  <c:v>66.093075372035202</c:v>
                </c:pt>
                <c:pt idx="296">
                  <c:v>65.861322203887397</c:v>
                </c:pt>
                <c:pt idx="297">
                  <c:v>65.620409973735931</c:v>
                </c:pt>
                <c:pt idx="298">
                  <c:v>65.371227335774918</c:v>
                </c:pt>
                <c:pt idx="299">
                  <c:v>65.114576884352616</c:v>
                </c:pt>
                <c:pt idx="300">
                  <c:v>64.85118538754719</c:v>
                </c:pt>
                <c:pt idx="301">
                  <c:v>64.581712583649022</c:v>
                </c:pt>
                <c:pt idx="302">
                  <c:v>64.306758769653172</c:v>
                </c:pt>
                <c:pt idx="303">
                  <c:v>64.026871370323789</c:v>
                </c:pt>
                <c:pt idx="304">
                  <c:v>63.742550643685348</c:v>
                </c:pt>
                <c:pt idx="305">
                  <c:v>63.454254652305664</c:v>
                </c:pt>
                <c:pt idx="306">
                  <c:v>63.162403608173989</c:v>
                </c:pt>
                <c:pt idx="307">
                  <c:v>62.867383681363933</c:v>
                </c:pt>
                <c:pt idx="308">
                  <c:v>62.56955034819191</c:v>
                </c:pt>
                <c:pt idx="309">
                  <c:v>62.269231342686226</c:v>
                </c:pt>
                <c:pt idx="310">
                  <c:v>61.966729265303812</c:v>
                </c:pt>
                <c:pt idx="311">
                  <c:v>61.662323894658414</c:v>
                </c:pt>
                <c:pt idx="312">
                  <c:v>61.3562742411996</c:v>
                </c:pt>
                <c:pt idx="313">
                  <c:v>61.048820376072939</c:v>
                </c:pt>
                <c:pt idx="314">
                  <c:v>60.740185063621283</c:v>
                </c:pt>
                <c:pt idx="315">
                  <c:v>60.430575221940984</c:v>
                </c:pt>
                <c:pt idx="316">
                  <c:v>60.120183232522479</c:v>
                </c:pt>
                <c:pt idx="317">
                  <c:v>59.80918811711895</c:v>
                </c:pt>
                <c:pt idx="318">
                  <c:v>59.49775659753854</c:v>
                </c:pt>
                <c:pt idx="319">
                  <c:v>59.186044051982492</c:v>
                </c:pt>
                <c:pt idx="320">
                  <c:v>58.874195379758845</c:v>
                </c:pt>
                <c:pt idx="321">
                  <c:v>58.562345784699687</c:v>
                </c:pt>
                <c:pt idx="322">
                  <c:v>58.250621486278106</c:v>
                </c:pt>
                <c:pt idx="323">
                  <c:v>57.939140366317829</c:v>
                </c:pt>
                <c:pt idx="324">
                  <c:v>57.628012558207502</c:v>
                </c:pt>
                <c:pt idx="325">
                  <c:v>57.317340984697296</c:v>
                </c:pt>
                <c:pt idx="326">
                  <c:v>57.007221849623605</c:v>
                </c:pt>
                <c:pt idx="327">
                  <c:v>56.697745088289864</c:v>
                </c:pt>
                <c:pt idx="328">
                  <c:v>56.388994780663509</c:v>
                </c:pt>
                <c:pt idx="329">
                  <c:v>56.081049531094052</c:v>
                </c:pt>
                <c:pt idx="330">
                  <c:v>55.773982817816389</c:v>
                </c:pt>
                <c:pt idx="331">
                  <c:v>55.467863315153508</c:v>
                </c:pt>
                <c:pt idx="332">
                  <c:v>55.162755191011556</c:v>
                </c:pt>
                <c:pt idx="333">
                  <c:v>54.858718381966696</c:v>
                </c:pt>
                <c:pt idx="334">
                  <c:v>54.555808848007885</c:v>
                </c:pt>
                <c:pt idx="335">
                  <c:v>54.254078808780093</c:v>
                </c:pt>
                <c:pt idx="336">
                  <c:v>53.95357696297043</c:v>
                </c:pt>
                <c:pt idx="337">
                  <c:v>53.654348692321221</c:v>
                </c:pt>
                <c:pt idx="338">
                  <c:v>53.356436251594459</c:v>
                </c:pt>
                <c:pt idx="339">
                  <c:v>53.059878945685711</c:v>
                </c:pt>
                <c:pt idx="340">
                  <c:v>52.76471329495979</c:v>
                </c:pt>
                <c:pt idx="341">
                  <c:v>52.470973189777794</c:v>
                </c:pt>
                <c:pt idx="342">
                  <c:v>52.178690035093481</c:v>
                </c:pt>
                <c:pt idx="343">
                  <c:v>51.887892885910588</c:v>
                </c:pt>
                <c:pt idx="344">
                  <c:v>51.59860857431741</c:v>
                </c:pt>
                <c:pt idx="345">
                  <c:v>51.31086182874941</c:v>
                </c:pt>
                <c:pt idx="346">
                  <c:v>51.024675386066292</c:v>
                </c:pt>
                <c:pt idx="347">
                  <c:v>50.740070096990621</c:v>
                </c:pt>
                <c:pt idx="348">
                  <c:v>50.457065025384026</c:v>
                </c:pt>
                <c:pt idx="349">
                  <c:v>50.175677541810472</c:v>
                </c:pt>
                <c:pt idx="350">
                  <c:v>49.895923411798691</c:v>
                </c:pt>
                <c:pt idx="351">
                  <c:v>49.617816879165503</c:v>
                </c:pt>
                <c:pt idx="352">
                  <c:v>49.341370744744609</c:v>
                </c:pt>
                <c:pt idx="353">
                  <c:v>49.066596440831006</c:v>
                </c:pt>
                <c:pt idx="354">
                  <c:v>48.793504101626894</c:v>
                </c:pt>
                <c:pt idx="355">
                  <c:v>48.522102629948563</c:v>
                </c:pt>
                <c:pt idx="356">
                  <c:v>48.252399760434173</c:v>
                </c:pt>
                <c:pt idx="357">
                  <c:v>47.984402119483178</c:v>
                </c:pt>
                <c:pt idx="358">
                  <c:v>47.718115282113757</c:v>
                </c:pt>
                <c:pt idx="359">
                  <c:v>47.453543825947094</c:v>
                </c:pt>
                <c:pt idx="360">
                  <c:v>47.190691382476842</c:v>
                </c:pt>
                <c:pt idx="361">
                  <c:v>44.656925878936505</c:v>
                </c:pt>
                <c:pt idx="362">
                  <c:v>42.293639256074073</c:v>
                </c:pt>
                <c:pt idx="363">
                  <c:v>40.094686013777419</c:v>
                </c:pt>
                <c:pt idx="364">
                  <c:v>38.051079333967692</c:v>
                </c:pt>
                <c:pt idx="365">
                  <c:v>36.152449236579457</c:v>
                </c:pt>
                <c:pt idx="366">
                  <c:v>34.387958398555639</c:v>
                </c:pt>
                <c:pt idx="367">
                  <c:v>32.746866889591871</c:v>
                </c:pt>
                <c:pt idx="368">
                  <c:v>31.218867486994554</c:v>
                </c:pt>
                <c:pt idx="369">
                  <c:v>29.794271235401993</c:v>
                </c:pt>
                <c:pt idx="370">
                  <c:v>28.464096170998744</c:v>
                </c:pt>
                <c:pt idx="371">
                  <c:v>27.220094534058575</c:v>
                </c:pt>
                <c:pt idx="372">
                  <c:v>26.05474201529691</c:v>
                </c:pt>
                <c:pt idx="373">
                  <c:v>24.961204636192946</c:v>
                </c:pt>
                <c:pt idx="374">
                  <c:v>23.933293493806559</c:v>
                </c:pt>
                <c:pt idx="375">
                  <c:v>22.965413978146586</c:v>
                </c:pt>
                <c:pt idx="376">
                  <c:v>22.052513636947594</c:v>
                </c:pt>
                <c:pt idx="377">
                  <c:v>21.190031239081321</c:v>
                </c:pt>
                <c:pt idx="378">
                  <c:v>20.373848514177723</c:v>
                </c:pt>
                <c:pt idx="379">
                  <c:v>19.600245344833411</c:v>
                </c:pt>
                <c:pt idx="380">
                  <c:v>18.865858737632607</c:v>
                </c:pt>
                <c:pt idx="381">
                  <c:v>18.167645617341663</c:v>
                </c:pt>
                <c:pt idx="382">
                  <c:v>17.502849318706296</c:v>
                </c:pt>
                <c:pt idx="383">
                  <c:v>16.868969554083662</c:v>
                </c:pt>
                <c:pt idx="384">
                  <c:v>16.263735586832354</c:v>
                </c:pt>
                <c:pt idx="385">
                  <c:v>15.685082322622776</c:v>
                </c:pt>
                <c:pt idx="386">
                  <c:v>15.131129031979327</c:v>
                </c:pt>
                <c:pt idx="387">
                  <c:v>14.600160429731545</c:v>
                </c:pt>
                <c:pt idx="388">
                  <c:v>14.090609855592305</c:v>
                </c:pt>
                <c:pt idx="389">
                  <c:v>13.601044321505242</c:v>
                </c:pt>
                <c:pt idx="390">
                  <c:v>13.130151213685224</c:v>
                </c:pt>
                <c:pt idx="391">
                  <c:v>12.676726459100792</c:v>
                </c:pt>
                <c:pt idx="392">
                  <c:v>12.239663986839446</c:v>
                </c:pt>
                <c:pt idx="393">
                  <c:v>11.817946333914819</c:v>
                </c:pt>
                <c:pt idx="394">
                  <c:v>11.410636262493568</c:v>
                </c:pt>
                <c:pt idx="395">
                  <c:v>11.016869271189194</c:v>
                </c:pt>
                <c:pt idx="396">
                  <c:v>10.635846897059196</c:v>
                </c:pt>
                <c:pt idx="397">
                  <c:v>10.266830717353798</c:v>
                </c:pt>
                <c:pt idx="398">
                  <c:v>9.9091369710277206</c:v>
                </c:pt>
                <c:pt idx="399">
                  <c:v>9.5621317296794928</c:v>
                </c:pt>
                <c:pt idx="400">
                  <c:v>9.2252265560638023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4-4F90-89CF-2D08294D019B}"/>
            </c:ext>
          </c:extLst>
        </c:ser>
        <c:ser>
          <c:idx val="3"/>
          <c:order val="3"/>
          <c:tx>
            <c:v>A_Phase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'Adj Bode Calculations'!$B$33:$B$433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'Adj Bode Calculations'!$K$33:$K$433</c:f>
              <c:numCache>
                <c:formatCode>0.00</c:formatCode>
                <c:ptCount val="401"/>
                <c:pt idx="0">
                  <c:v>146.94513026728902</c:v>
                </c:pt>
                <c:pt idx="1">
                  <c:v>144.27734929243661</c:v>
                </c:pt>
                <c:pt idx="2">
                  <c:v>141.74196031590125</c:v>
                </c:pt>
                <c:pt idx="3">
                  <c:v>139.33568616947716</c:v>
                </c:pt>
                <c:pt idx="4">
                  <c:v>137.05407828888872</c:v>
                </c:pt>
                <c:pt idx="5">
                  <c:v>134.89186654967455</c:v>
                </c:pt>
                <c:pt idx="6">
                  <c:v>132.84325304872917</c:v>
                </c:pt>
                <c:pt idx="7">
                  <c:v>130.90215029742654</c:v>
                </c:pt>
                <c:pt idx="8">
                  <c:v>129.06236813892588</c:v>
                </c:pt>
                <c:pt idx="9">
                  <c:v>127.31775571974893</c:v>
                </c:pt>
                <c:pt idx="10">
                  <c:v>125.66230556338391</c:v>
                </c:pt>
                <c:pt idx="11">
                  <c:v>124.09022667357995</c:v>
                </c:pt>
                <c:pt idx="12">
                  <c:v>122.5959929953371</c:v>
                </c:pt>
                <c:pt idx="13">
                  <c:v>121.17437273570562</c:v>
                </c:pt>
                <c:pt idx="14">
                  <c:v>119.8204431594244</c:v>
                </c:pt>
                <c:pt idx="15">
                  <c:v>118.52959462405522</c:v>
                </c:pt>
                <c:pt idx="16">
                  <c:v>117.29752685678949</c:v>
                </c:pt>
                <c:pt idx="17">
                  <c:v>116.12023982104012</c:v>
                </c:pt>
                <c:pt idx="18">
                  <c:v>114.99402097749531</c:v>
                </c:pt>
                <c:pt idx="19">
                  <c:v>113.91543030357333</c:v>
                </c:pt>
                <c:pt idx="20">
                  <c:v>112.88128408459578</c:v>
                </c:pt>
                <c:pt idx="21">
                  <c:v>111.88863821546099</c:v>
                </c:pt>
                <c:pt idx="22">
                  <c:v>110.93477153963255</c:v>
                </c:pt>
                <c:pt idx="23">
                  <c:v>110.01716959064329</c:v>
                </c:pt>
                <c:pt idx="24">
                  <c:v>109.13350897959039</c:v>
                </c:pt>
                <c:pt idx="25">
                  <c:v>108.28164258157373</c:v>
                </c:pt>
                <c:pt idx="26">
                  <c:v>107.45958560760094</c:v>
                </c:pt>
                <c:pt idx="27">
                  <c:v>106.66550260051885</c:v>
                </c:pt>
                <c:pt idx="28">
                  <c:v>105.89769535955169</c:v>
                </c:pt>
                <c:pt idx="29">
                  <c:v>105.15459177457433</c:v>
                </c:pt>
                <c:pt idx="30">
                  <c:v>104.43473553560494</c:v>
                </c:pt>
                <c:pt idx="31">
                  <c:v>103.73677667316393</c:v>
                </c:pt>
                <c:pt idx="32">
                  <c:v>103.05946287946766</c:v>
                </c:pt>
                <c:pt idx="33">
                  <c:v>102.40163155780168</c:v>
                </c:pt>
                <c:pt idx="34">
                  <c:v>101.76220254690384</c:v>
                </c:pt>
                <c:pt idx="35">
                  <c:v>101.14017146814375</c:v>
                </c:pt>
                <c:pt idx="36">
                  <c:v>100.53460364522194</c:v>
                </c:pt>
                <c:pt idx="37">
                  <c:v>99.944628548655615</c:v>
                </c:pt>
                <c:pt idx="38">
                  <c:v>99.369434720223154</c:v>
                </c:pt>
                <c:pt idx="39">
                  <c:v>98.808265135618825</c:v>
                </c:pt>
                <c:pt idx="40">
                  <c:v>98.260412966664433</c:v>
                </c:pt>
                <c:pt idx="41">
                  <c:v>97.725217707501727</c:v>
                </c:pt>
                <c:pt idx="42">
                  <c:v>97.202061632113413</c:v>
                </c:pt>
                <c:pt idx="43">
                  <c:v>96.690366553334101</c:v>
                </c:pt>
                <c:pt idx="44">
                  <c:v>96.189590856115601</c:v>
                </c:pt>
                <c:pt idx="45">
                  <c:v>95.699226780268845</c:v>
                </c:pt>
                <c:pt idx="46">
                  <c:v>95.218797930140596</c:v>
                </c:pt>
                <c:pt idx="47">
                  <c:v>94.747856990769108</c:v>
                </c:pt>
                <c:pt idx="48">
                  <c:v>94.285983631951382</c:v>
                </c:pt>
                <c:pt idx="49">
                  <c:v>93.832782583389374</c:v>
                </c:pt>
                <c:pt idx="50">
                  <c:v>93.387881865655942</c:v>
                </c:pt>
                <c:pt idx="51">
                  <c:v>92.950931163152205</c:v>
                </c:pt>
                <c:pt idx="52">
                  <c:v>92.521600326525316</c:v>
                </c:pt>
                <c:pt idx="53">
                  <c:v>92.099577993190522</c:v>
                </c:pt>
                <c:pt idx="54">
                  <c:v>91.684570315663606</c:v>
                </c:pt>
                <c:pt idx="55">
                  <c:v>91.276299788369201</c:v>
                </c:pt>
                <c:pt idx="56">
                  <c:v>90.874504164463829</c:v>
                </c:pt>
                <c:pt idx="57">
                  <c:v>90.478935454988999</c:v>
                </c:pt>
                <c:pt idx="58">
                  <c:v>90.089359003385468</c:v>
                </c:pt>
                <c:pt idx="59">
                  <c:v>89.705552629036177</c:v>
                </c:pt>
                <c:pt idx="60">
                  <c:v>89.32730583408204</c:v>
                </c:pt>
                <c:pt idx="61">
                  <c:v>88.954419068282277</c:v>
                </c:pt>
                <c:pt idx="62">
                  <c:v>88.586703047154884</c:v>
                </c:pt>
                <c:pt idx="63">
                  <c:v>88.2239781190694</c:v>
                </c:pt>
                <c:pt idx="64">
                  <c:v>87.866073677339699</c:v>
                </c:pt>
                <c:pt idx="65">
                  <c:v>87.512827613722052</c:v>
                </c:pt>
                <c:pt idx="66">
                  <c:v>87.164085810033725</c:v>
                </c:pt>
                <c:pt idx="67">
                  <c:v>86.819701664898076</c:v>
                </c:pt>
                <c:pt idx="68">
                  <c:v>86.479535652877217</c:v>
                </c:pt>
                <c:pt idx="69">
                  <c:v>86.143454913492491</c:v>
                </c:pt>
                <c:pt idx="70">
                  <c:v>85.811332867841926</c:v>
                </c:pt>
                <c:pt idx="71">
                  <c:v>85.48304886072323</c:v>
                </c:pt>
                <c:pt idx="72">
                  <c:v>85.158487826339524</c:v>
                </c:pt>
                <c:pt idx="73">
                  <c:v>84.837539975830694</c:v>
                </c:pt>
                <c:pt idx="74">
                  <c:v>84.520100505017581</c:v>
                </c:pt>
                <c:pt idx="75">
                  <c:v>84.206069320874946</c:v>
                </c:pt>
                <c:pt idx="76">
                  <c:v>83.895350785375342</c:v>
                </c:pt>
                <c:pt idx="77">
                  <c:v>83.58785347544972</c:v>
                </c:pt>
                <c:pt idx="78">
                  <c:v>83.28348995791599</c:v>
                </c:pt>
                <c:pt idx="79">
                  <c:v>82.982176578316313</c:v>
                </c:pt>
                <c:pt idx="80">
                  <c:v>82.683833262685567</c:v>
                </c:pt>
                <c:pt idx="81">
                  <c:v>82.38838333135115</c:v>
                </c:pt>
                <c:pt idx="82">
                  <c:v>82.095753323937359</c:v>
                </c:pt>
                <c:pt idx="83">
                  <c:v>81.805872834804106</c:v>
                </c:pt>
                <c:pt idx="84">
                  <c:v>81.518674358213573</c:v>
                </c:pt>
                <c:pt idx="85">
                  <c:v>81.23409314257394</c:v>
                </c:pt>
                <c:pt idx="86">
                  <c:v>80.952067053149548</c:v>
                </c:pt>
                <c:pt idx="87">
                  <c:v>80.672536442682798</c:v>
                </c:pt>
                <c:pt idx="88">
                  <c:v>80.395444029405766</c:v>
                </c:pt>
                <c:pt idx="89">
                  <c:v>80.120734781962923</c:v>
                </c:pt>
                <c:pt idx="90">
                  <c:v>79.848355810798992</c:v>
                </c:pt>
                <c:pt idx="91">
                  <c:v>77.242437521295415</c:v>
                </c:pt>
                <c:pt idx="92">
                  <c:v>74.82394657915566</c:v>
                </c:pt>
                <c:pt idx="93">
                  <c:v>72.563413866388672</c:v>
                </c:pt>
                <c:pt idx="94">
                  <c:v>70.439524935688397</c:v>
                </c:pt>
                <c:pt idx="95">
                  <c:v>68.436366541221474</c:v>
                </c:pt>
                <c:pt idx="96">
                  <c:v>66.541690496526087</c:v>
                </c:pt>
                <c:pt idx="97">
                  <c:v>64.745789740007396</c:v>
                </c:pt>
                <c:pt idx="98">
                  <c:v>63.040754664962463</c:v>
                </c:pt>
                <c:pt idx="99">
                  <c:v>61.419972058764301</c:v>
                </c:pt>
                <c:pt idx="100">
                  <c:v>59.877782345895525</c:v>
                </c:pt>
                <c:pt idx="101">
                  <c:v>58.4092420723413</c:v>
                </c:pt>
                <c:pt idx="102">
                  <c:v>57.009957436591719</c:v>
                </c:pt>
                <c:pt idx="103">
                  <c:v>55.675966383761178</c:v>
                </c:pt>
                <c:pt idx="104">
                  <c:v>54.403654227383981</c:v>
                </c:pt>
                <c:pt idx="105">
                  <c:v>53.189692602474153</c:v>
                </c:pt>
                <c:pt idx="106">
                  <c:v>52.03099475613007</c:v>
                </c:pt>
                <c:pt idx="107">
                  <c:v>50.92468233539762</c:v>
                </c:pt>
                <c:pt idx="108">
                  <c:v>49.86806029945032</c:v>
                </c:pt>
                <c:pt idx="109">
                  <c:v>48.858597593862982</c:v>
                </c:pt>
                <c:pt idx="110">
                  <c:v>47.89391192711534</c:v>
                </c:pt>
                <c:pt idx="111">
                  <c:v>46.97175748075432</c:v>
                </c:pt>
                <c:pt idx="112">
                  <c:v>46.090014730044459</c:v>
                </c:pt>
                <c:pt idx="113">
                  <c:v>45.246681795510113</c:v>
                </c:pt>
                <c:pt idx="114">
                  <c:v>44.439866917867704</c:v>
                </c:pt>
                <c:pt idx="115">
                  <c:v>43.667781770436619</c:v>
                </c:pt>
                <c:pt idx="116">
                  <c:v>42.928735408964855</c:v>
                </c:pt>
                <c:pt idx="117">
                  <c:v>42.221128719236162</c:v>
                </c:pt>
                <c:pt idx="118">
                  <c:v>41.543449265215031</c:v>
                </c:pt>
                <c:pt idx="119">
                  <c:v>40.894266470065105</c:v>
                </c:pt>
                <c:pt idx="120">
                  <c:v>40.272227082847422</c:v>
                </c:pt>
                <c:pt idx="121">
                  <c:v>39.676050897781266</c:v>
                </c:pt>
                <c:pt idx="122">
                  <c:v>39.104526702477926</c:v>
                </c:pt>
                <c:pt idx="123">
                  <c:v>38.556508437959877</c:v>
                </c:pt>
                <c:pt idx="124">
                  <c:v>38.030911557473075</c:v>
                </c:pt>
                <c:pt idx="125">
                  <c:v>37.526709573800673</c:v>
                </c:pt>
                <c:pt idx="126">
                  <c:v>37.042930786482088</c:v>
                </c:pt>
                <c:pt idx="127">
                  <c:v>36.578655181358158</c:v>
                </c:pt>
                <c:pt idx="128">
                  <c:v>36.133011495456316</c:v>
                </c:pt>
                <c:pt idx="129">
                  <c:v>35.705174440548433</c:v>
                </c:pt>
                <c:pt idx="130">
                  <c:v>35.294362078878407</c:v>
                </c:pt>
                <c:pt idx="131">
                  <c:v>34.899833344644378</c:v>
                </c:pt>
                <c:pt idx="132">
                  <c:v>34.520885704862621</c:v>
                </c:pt>
                <c:pt idx="133">
                  <c:v>34.156852953291036</c:v>
                </c:pt>
                <c:pt idx="134">
                  <c:v>33.807103131140622</c:v>
                </c:pt>
                <c:pt idx="135">
                  <c:v>33.47103656839198</c:v>
                </c:pt>
                <c:pt idx="136">
                  <c:v>33.148084039630191</c:v>
                </c:pt>
                <c:pt idx="137">
                  <c:v>32.837705028449875</c:v>
                </c:pt>
                <c:pt idx="138">
                  <c:v>32.539386094633272</c:v>
                </c:pt>
                <c:pt idx="139">
                  <c:v>32.252639338485267</c:v>
                </c:pt>
                <c:pt idx="140">
                  <c:v>31.977000956892454</c:v>
                </c:pt>
                <c:pt idx="141">
                  <c:v>31.712029885893514</c:v>
                </c:pt>
                <c:pt idx="142">
                  <c:v>31.457306524748645</c:v>
                </c:pt>
                <c:pt idx="143">
                  <c:v>31.212431536729355</c:v>
                </c:pt>
                <c:pt idx="144">
                  <c:v>30.977024722063049</c:v>
                </c:pt>
                <c:pt idx="145">
                  <c:v>30.750723958705606</c:v>
                </c:pt>
                <c:pt idx="146">
                  <c:v>30.533184206819527</c:v>
                </c:pt>
                <c:pt idx="147">
                  <c:v>30.324076573073484</c:v>
                </c:pt>
                <c:pt idx="148">
                  <c:v>30.123087431076698</c:v>
                </c:pt>
                <c:pt idx="149">
                  <c:v>29.929917594481168</c:v>
                </c:pt>
                <c:pt idx="150">
                  <c:v>29.744281539478322</c:v>
                </c:pt>
                <c:pt idx="151">
                  <c:v>29.565906673609362</c:v>
                </c:pt>
                <c:pt idx="152">
                  <c:v>29.394532647999227</c:v>
                </c:pt>
                <c:pt idx="153">
                  <c:v>29.229910710291506</c:v>
                </c:pt>
                <c:pt idx="154">
                  <c:v>29.071803095735675</c:v>
                </c:pt>
                <c:pt idx="155">
                  <c:v>28.919982454032066</c:v>
                </c:pt>
                <c:pt idx="156">
                  <c:v>28.774231309694756</c:v>
                </c:pt>
                <c:pt idx="157">
                  <c:v>28.634341553827369</c:v>
                </c:pt>
                <c:pt idx="158">
                  <c:v>28.500113965351119</c:v>
                </c:pt>
                <c:pt idx="159">
                  <c:v>28.371357759838077</c:v>
                </c:pt>
                <c:pt idx="160">
                  <c:v>28.247890164231762</c:v>
                </c:pt>
                <c:pt idx="161">
                  <c:v>28.129536015839847</c:v>
                </c:pt>
                <c:pt idx="162">
                  <c:v>28.01612738409429</c:v>
                </c:pt>
                <c:pt idx="163">
                  <c:v>27.907503213669315</c:v>
                </c:pt>
                <c:pt idx="164">
                  <c:v>27.803508987636434</c:v>
                </c:pt>
                <c:pt idx="165">
                  <c:v>27.703996409425912</c:v>
                </c:pt>
                <c:pt idx="166">
                  <c:v>27.608823102445086</c:v>
                </c:pt>
                <c:pt idx="167">
                  <c:v>27.517852326266052</c:v>
                </c:pt>
                <c:pt idx="168">
                  <c:v>27.430952708389782</c:v>
                </c:pt>
                <c:pt idx="169">
                  <c:v>27.347997990628443</c:v>
                </c:pt>
                <c:pt idx="170">
                  <c:v>27.268866789236114</c:v>
                </c:pt>
                <c:pt idx="171">
                  <c:v>27.193442367956777</c:v>
                </c:pt>
                <c:pt idx="172">
                  <c:v>27.121612423220682</c:v>
                </c:pt>
                <c:pt idx="173">
                  <c:v>27.05326888076587</c:v>
                </c:pt>
                <c:pt idx="174">
                  <c:v>26.988307703009838</c:v>
                </c:pt>
                <c:pt idx="175">
                  <c:v>26.92662870653902</c:v>
                </c:pt>
                <c:pt idx="176">
                  <c:v>26.868135389120994</c:v>
                </c:pt>
                <c:pt idx="177">
                  <c:v>26.812734765689839</c:v>
                </c:pt>
                <c:pt idx="178">
                  <c:v>26.760337212779831</c:v>
                </c:pt>
                <c:pt idx="179">
                  <c:v>26.710856320923057</c:v>
                </c:pt>
                <c:pt idx="180">
                  <c:v>26.664208754554977</c:v>
                </c:pt>
                <c:pt idx="181">
                  <c:v>26.33718254083314</c:v>
                </c:pt>
                <c:pt idx="182">
                  <c:v>26.22026854536486</c:v>
                </c:pt>
                <c:pt idx="183">
                  <c:v>26.265014994547755</c:v>
                </c:pt>
                <c:pt idx="184">
                  <c:v>26.435795115006044</c:v>
                </c:pt>
                <c:pt idx="185">
                  <c:v>26.705844060185115</c:v>
                </c:pt>
                <c:pt idx="186">
                  <c:v>27.054670464096887</c:v>
                </c:pt>
                <c:pt idx="187">
                  <c:v>27.466321740203313</c:v>
                </c:pt>
                <c:pt idx="188">
                  <c:v>27.92819418074663</c:v>
                </c:pt>
                <c:pt idx="189">
                  <c:v>28.430199392388602</c:v>
                </c:pt>
                <c:pt idx="190">
                  <c:v>28.964169085072513</c:v>
                </c:pt>
                <c:pt idx="191">
                  <c:v>29.523422580236428</c:v>
                </c:pt>
                <c:pt idx="192">
                  <c:v>30.10244748844346</c:v>
                </c:pt>
                <c:pt idx="193">
                  <c:v>30.696660443402834</c:v>
                </c:pt>
                <c:pt idx="194">
                  <c:v>31.302225357334436</c:v>
                </c:pt>
                <c:pt idx="195">
                  <c:v>31.915913603245968</c:v>
                </c:pt>
                <c:pt idx="196">
                  <c:v>32.534995165750047</c:v>
                </c:pt>
                <c:pt idx="197">
                  <c:v>33.157152950151755</c:v>
                </c:pt>
                <c:pt idx="198">
                  <c:v>33.780414610065975</c:v>
                </c:pt>
                <c:pt idx="199">
                  <c:v>34.403097771505827</c:v>
                </c:pt>
                <c:pt idx="200">
                  <c:v>35.023765606557902</c:v>
                </c:pt>
                <c:pt idx="201">
                  <c:v>35.641190480670048</c:v>
                </c:pt>
                <c:pt idx="202">
                  <c:v>36.254323956617355</c:v>
                </c:pt>
                <c:pt idx="203">
                  <c:v>36.862271847845193</c:v>
                </c:pt>
                <c:pt idx="204">
                  <c:v>37.464273317008576</c:v>
                </c:pt>
                <c:pt idx="205">
                  <c:v>38.059683241881004</c:v>
                </c:pt>
                <c:pt idx="206">
                  <c:v>38.647957241296069</c:v>
                </c:pt>
                <c:pt idx="207">
                  <c:v>39.228638883231241</c:v>
                </c:pt>
                <c:pt idx="208">
                  <c:v>39.80134869619161</c:v>
                </c:pt>
                <c:pt idx="209">
                  <c:v>40.36577468138421</c:v>
                </c:pt>
                <c:pt idx="210">
                  <c:v>40.921664082409819</c:v>
                </c:pt>
                <c:pt idx="211">
                  <c:v>41.468816215483287</c:v>
                </c:pt>
                <c:pt idx="212">
                  <c:v>42.00707619958618</c:v>
                </c:pt>
                <c:pt idx="213">
                  <c:v>42.536329454743566</c:v>
                </c:pt>
                <c:pt idx="214">
                  <c:v>43.05649685955072</c:v>
                </c:pt>
                <c:pt idx="215">
                  <c:v>43.567530477429301</c:v>
                </c:pt>
                <c:pt idx="216">
                  <c:v>44.069409775892268</c:v>
                </c:pt>
                <c:pt idx="217">
                  <c:v>44.562138275087051</c:v>
                </c:pt>
                <c:pt idx="218">
                  <c:v>45.045740571662577</c:v>
                </c:pt>
                <c:pt idx="219">
                  <c:v>45.5202596920264</c:v>
                </c:pt>
                <c:pt idx="220">
                  <c:v>45.9857547356699</c:v>
                </c:pt>
                <c:pt idx="221">
                  <c:v>46.442298774728812</c:v>
                </c:pt>
                <c:pt idx="222">
                  <c:v>46.889976980523954</c:v>
                </c:pt>
                <c:pt idx="223">
                  <c:v>47.328884951673587</c:v>
                </c:pt>
                <c:pt idx="224">
                  <c:v>47.759127221604615</c:v>
                </c:pt>
                <c:pt idx="225">
                  <c:v>48.18081592605111</c:v>
                </c:pt>
                <c:pt idx="226">
                  <c:v>48.594069613465592</c:v>
                </c:pt>
                <c:pt idx="227">
                  <c:v>48.999012183289722</c:v>
                </c:pt>
                <c:pt idx="228">
                  <c:v>49.395771938758116</c:v>
                </c:pt>
                <c:pt idx="229">
                  <c:v>49.784480742418339</c:v>
                </c:pt>
                <c:pt idx="230">
                  <c:v>50.16527326383985</c:v>
                </c:pt>
                <c:pt idx="231">
                  <c:v>50.538286310148578</c:v>
                </c:pt>
                <c:pt idx="232">
                  <c:v>50.903658230995433</c:v>
                </c:pt>
                <c:pt idx="233">
                  <c:v>51.261528390468413</c:v>
                </c:pt>
                <c:pt idx="234">
                  <c:v>51.612036699221107</c:v>
                </c:pt>
                <c:pt idx="235">
                  <c:v>51.955323200781379</c:v>
                </c:pt>
                <c:pt idx="236">
                  <c:v>52.291527706615838</c:v>
                </c:pt>
                <c:pt idx="237">
                  <c:v>52.620789475064157</c:v>
                </c:pt>
                <c:pt idx="238">
                  <c:v>52.943246929748426</c:v>
                </c:pt>
                <c:pt idx="239">
                  <c:v>53.25903741348904</c:v>
                </c:pt>
                <c:pt idx="240">
                  <c:v>53.568296974152986</c:v>
                </c:pt>
                <c:pt idx="241">
                  <c:v>53.871160179206186</c:v>
                </c:pt>
                <c:pt idx="242">
                  <c:v>54.167759956053146</c:v>
                </c:pt>
                <c:pt idx="243">
                  <c:v>54.458227455532537</c:v>
                </c:pt>
                <c:pt idx="244">
                  <c:v>54.742691936188322</c:v>
                </c:pt>
                <c:pt idx="245">
                  <c:v>55.021280667166806</c:v>
                </c:pt>
                <c:pt idx="246">
                  <c:v>55.2941188477959</c:v>
                </c:pt>
                <c:pt idx="247">
                  <c:v>55.561329542087776</c:v>
                </c:pt>
                <c:pt idx="248">
                  <c:v>55.82303362658179</c:v>
                </c:pt>
                <c:pt idx="249">
                  <c:v>56.079349750083338</c:v>
                </c:pt>
                <c:pt idx="250">
                  <c:v>56.330394304013211</c:v>
                </c:pt>
                <c:pt idx="251">
                  <c:v>56.576281402182332</c:v>
                </c:pt>
                <c:pt idx="252">
                  <c:v>56.817122868943102</c:v>
                </c:pt>
                <c:pt idx="253">
                  <c:v>57.053028234755118</c:v>
                </c:pt>
                <c:pt idx="254">
                  <c:v>57.284104738303469</c:v>
                </c:pt>
                <c:pt idx="255">
                  <c:v>57.510457334391489</c:v>
                </c:pt>
                <c:pt idx="256">
                  <c:v>57.732188706900033</c:v>
                </c:pt>
                <c:pt idx="257">
                  <c:v>57.949399286188594</c:v>
                </c:pt>
                <c:pt idx="258">
                  <c:v>58.162187270355716</c:v>
                </c:pt>
                <c:pt idx="259">
                  <c:v>58.370648649855823</c:v>
                </c:pt>
                <c:pt idx="260">
                  <c:v>58.574877234999263</c:v>
                </c:pt>
                <c:pt idx="261">
                  <c:v>58.774964685930172</c:v>
                </c:pt>
                <c:pt idx="262">
                  <c:v>58.97100054469567</c:v>
                </c:pt>
                <c:pt idx="263">
                  <c:v>59.163072269085731</c:v>
                </c:pt>
                <c:pt idx="264">
                  <c:v>59.351265267930216</c:v>
                </c:pt>
                <c:pt idx="265">
                  <c:v>59.535662937591397</c:v>
                </c:pt>
                <c:pt idx="266">
                  <c:v>59.716346699407396</c:v>
                </c:pt>
                <c:pt idx="267">
                  <c:v>59.893396037876698</c:v>
                </c:pt>
                <c:pt idx="268">
                  <c:v>60.066888539383598</c:v>
                </c:pt>
                <c:pt idx="269">
                  <c:v>60.236899931304194</c:v>
                </c:pt>
                <c:pt idx="270">
                  <c:v>60.403504121333938</c:v>
                </c:pt>
                <c:pt idx="271">
                  <c:v>61.897187046157597</c:v>
                </c:pt>
                <c:pt idx="272">
                  <c:v>63.119423502156735</c:v>
                </c:pt>
                <c:pt idx="273">
                  <c:v>64.119948386533224</c:v>
                </c:pt>
                <c:pt idx="274">
                  <c:v>64.93785942048153</c:v>
                </c:pt>
                <c:pt idx="275">
                  <c:v>65.604091521635041</c:v>
                </c:pt>
                <c:pt idx="276">
                  <c:v>66.143313052750642</c:v>
                </c:pt>
                <c:pt idx="277">
                  <c:v>66.575360427381</c:v>
                </c:pt>
                <c:pt idx="278">
                  <c:v>66.916320084301688</c:v>
                </c:pt>
                <c:pt idx="279">
                  <c:v>67.179346212351192</c:v>
                </c:pt>
                <c:pt idx="280">
                  <c:v>67.375281820599625</c:v>
                </c:pt>
                <c:pt idx="281">
                  <c:v>67.513133516050189</c:v>
                </c:pt>
                <c:pt idx="282">
                  <c:v>67.600437100003177</c:v>
                </c:pt>
                <c:pt idx="283">
                  <c:v>67.643541246191859</c:v>
                </c:pt>
                <c:pt idx="284">
                  <c:v>67.647829317632613</c:v>
                </c:pt>
                <c:pt idx="285">
                  <c:v>67.617894137140937</c:v>
                </c:pt>
                <c:pt idx="286">
                  <c:v>67.557676715251219</c:v>
                </c:pt>
                <c:pt idx="287">
                  <c:v>67.47057716100035</c:v>
                </c:pt>
                <c:pt idx="288">
                  <c:v>67.359543966517776</c:v>
                </c:pt>
                <c:pt idx="289">
                  <c:v>67.227146358069561</c:v>
                </c:pt>
                <c:pt idx="290">
                  <c:v>67.075633295810988</c:v>
                </c:pt>
                <c:pt idx="291">
                  <c:v>66.906981876096879</c:v>
                </c:pt>
                <c:pt idx="292">
                  <c:v>66.722937267957064</c:v>
                </c:pt>
                <c:pt idx="293">
                  <c:v>66.525045844764108</c:v>
                </c:pt>
                <c:pt idx="294">
                  <c:v>66.314682813825584</c:v>
                </c:pt>
                <c:pt idx="295">
                  <c:v>66.093075372035202</c:v>
                </c:pt>
                <c:pt idx="296">
                  <c:v>65.861322203887397</c:v>
                </c:pt>
                <c:pt idx="297">
                  <c:v>65.620409973735974</c:v>
                </c:pt>
                <c:pt idx="298">
                  <c:v>65.371227335774918</c:v>
                </c:pt>
                <c:pt idx="299">
                  <c:v>65.114576884352616</c:v>
                </c:pt>
                <c:pt idx="300">
                  <c:v>64.85118538754719</c:v>
                </c:pt>
                <c:pt idx="301">
                  <c:v>64.581712583649022</c:v>
                </c:pt>
                <c:pt idx="302">
                  <c:v>64.306758769653172</c:v>
                </c:pt>
                <c:pt idx="303">
                  <c:v>64.026871370323789</c:v>
                </c:pt>
                <c:pt idx="304">
                  <c:v>63.742550643685348</c:v>
                </c:pt>
                <c:pt idx="305">
                  <c:v>63.454254652305664</c:v>
                </c:pt>
                <c:pt idx="306">
                  <c:v>63.162403608173989</c:v>
                </c:pt>
                <c:pt idx="307">
                  <c:v>62.867383681363933</c:v>
                </c:pt>
                <c:pt idx="308">
                  <c:v>62.56955034819191</c:v>
                </c:pt>
                <c:pt idx="309">
                  <c:v>62.269231342686226</c:v>
                </c:pt>
                <c:pt idx="310">
                  <c:v>61.966729265303812</c:v>
                </c:pt>
                <c:pt idx="311">
                  <c:v>61.662323894658414</c:v>
                </c:pt>
                <c:pt idx="312">
                  <c:v>61.3562742411996</c:v>
                </c:pt>
                <c:pt idx="313">
                  <c:v>61.048820376072939</c:v>
                </c:pt>
                <c:pt idx="314">
                  <c:v>60.740185063621283</c:v>
                </c:pt>
                <c:pt idx="315">
                  <c:v>60.430575221940984</c:v>
                </c:pt>
                <c:pt idx="316">
                  <c:v>60.120183232522479</c:v>
                </c:pt>
                <c:pt idx="317">
                  <c:v>59.80918811711895</c:v>
                </c:pt>
                <c:pt idx="318">
                  <c:v>59.49775659753854</c:v>
                </c:pt>
                <c:pt idx="319">
                  <c:v>59.186044051982492</c:v>
                </c:pt>
                <c:pt idx="320">
                  <c:v>58.874195379758845</c:v>
                </c:pt>
                <c:pt idx="321">
                  <c:v>58.562345784699687</c:v>
                </c:pt>
                <c:pt idx="322">
                  <c:v>58.250621486278106</c:v>
                </c:pt>
                <c:pt idx="323">
                  <c:v>57.939140366317829</c:v>
                </c:pt>
                <c:pt idx="324">
                  <c:v>57.628012558207502</c:v>
                </c:pt>
                <c:pt idx="325">
                  <c:v>57.317340984697353</c:v>
                </c:pt>
                <c:pt idx="326">
                  <c:v>57.007221849623605</c:v>
                </c:pt>
                <c:pt idx="327">
                  <c:v>56.697745088289864</c:v>
                </c:pt>
                <c:pt idx="328">
                  <c:v>56.388994780663509</c:v>
                </c:pt>
                <c:pt idx="329">
                  <c:v>56.081049531094052</c:v>
                </c:pt>
                <c:pt idx="330">
                  <c:v>55.773982817816389</c:v>
                </c:pt>
                <c:pt idx="331">
                  <c:v>55.467863315153508</c:v>
                </c:pt>
                <c:pt idx="332">
                  <c:v>55.162755191011556</c:v>
                </c:pt>
                <c:pt idx="333">
                  <c:v>54.858718381966696</c:v>
                </c:pt>
                <c:pt idx="334">
                  <c:v>54.555808848007885</c:v>
                </c:pt>
                <c:pt idx="335">
                  <c:v>54.254078808780093</c:v>
                </c:pt>
                <c:pt idx="336">
                  <c:v>53.95357696297043</c:v>
                </c:pt>
                <c:pt idx="337">
                  <c:v>53.654348692321221</c:v>
                </c:pt>
                <c:pt idx="338">
                  <c:v>53.356436251594459</c:v>
                </c:pt>
                <c:pt idx="339">
                  <c:v>53.059878945685711</c:v>
                </c:pt>
                <c:pt idx="340">
                  <c:v>52.764713294959918</c:v>
                </c:pt>
                <c:pt idx="341">
                  <c:v>52.470973189777794</c:v>
                </c:pt>
                <c:pt idx="342">
                  <c:v>52.178690035093481</c:v>
                </c:pt>
                <c:pt idx="343">
                  <c:v>51.887892885910588</c:v>
                </c:pt>
                <c:pt idx="344">
                  <c:v>51.59860857431741</c:v>
                </c:pt>
                <c:pt idx="345">
                  <c:v>51.31086182874941</c:v>
                </c:pt>
                <c:pt idx="346">
                  <c:v>51.024675386066292</c:v>
                </c:pt>
                <c:pt idx="347">
                  <c:v>50.740070096990621</c:v>
                </c:pt>
                <c:pt idx="348">
                  <c:v>50.457065025384026</c:v>
                </c:pt>
                <c:pt idx="349">
                  <c:v>50.175677541810472</c:v>
                </c:pt>
                <c:pt idx="350">
                  <c:v>49.895923411798691</c:v>
                </c:pt>
                <c:pt idx="351">
                  <c:v>49.617816879165503</c:v>
                </c:pt>
                <c:pt idx="352">
                  <c:v>49.341370744744609</c:v>
                </c:pt>
                <c:pt idx="353">
                  <c:v>49.066596440831006</c:v>
                </c:pt>
                <c:pt idx="354">
                  <c:v>48.793504101626894</c:v>
                </c:pt>
                <c:pt idx="355">
                  <c:v>48.522102629948563</c:v>
                </c:pt>
                <c:pt idx="356">
                  <c:v>48.252399760434173</c:v>
                </c:pt>
                <c:pt idx="357">
                  <c:v>47.984402119483178</c:v>
                </c:pt>
                <c:pt idx="358">
                  <c:v>47.718115282113757</c:v>
                </c:pt>
                <c:pt idx="359">
                  <c:v>47.453543825947094</c:v>
                </c:pt>
                <c:pt idx="360">
                  <c:v>47.190691382476842</c:v>
                </c:pt>
                <c:pt idx="361">
                  <c:v>44.656925878936505</c:v>
                </c:pt>
                <c:pt idx="362">
                  <c:v>42.293639256074073</c:v>
                </c:pt>
                <c:pt idx="363">
                  <c:v>40.094686013777419</c:v>
                </c:pt>
                <c:pt idx="364">
                  <c:v>38.051079333967692</c:v>
                </c:pt>
                <c:pt idx="365">
                  <c:v>36.152449236579457</c:v>
                </c:pt>
                <c:pt idx="366">
                  <c:v>34.387958398555639</c:v>
                </c:pt>
                <c:pt idx="367">
                  <c:v>32.746866889591871</c:v>
                </c:pt>
                <c:pt idx="368">
                  <c:v>31.218867486994554</c:v>
                </c:pt>
                <c:pt idx="369">
                  <c:v>29.794271235401993</c:v>
                </c:pt>
                <c:pt idx="370">
                  <c:v>28.464096170998744</c:v>
                </c:pt>
                <c:pt idx="371">
                  <c:v>27.220094534058688</c:v>
                </c:pt>
                <c:pt idx="372">
                  <c:v>26.05474201529691</c:v>
                </c:pt>
                <c:pt idx="373">
                  <c:v>24.961204636192946</c:v>
                </c:pt>
                <c:pt idx="374">
                  <c:v>23.93329349380673</c:v>
                </c:pt>
                <c:pt idx="375">
                  <c:v>22.965413978146586</c:v>
                </c:pt>
                <c:pt idx="376">
                  <c:v>22.052513636947594</c:v>
                </c:pt>
                <c:pt idx="377">
                  <c:v>21.190031239081321</c:v>
                </c:pt>
                <c:pt idx="378">
                  <c:v>20.373848514177723</c:v>
                </c:pt>
                <c:pt idx="379">
                  <c:v>19.600245344833411</c:v>
                </c:pt>
                <c:pt idx="380">
                  <c:v>18.865858737632607</c:v>
                </c:pt>
                <c:pt idx="381">
                  <c:v>18.167645617341663</c:v>
                </c:pt>
                <c:pt idx="382">
                  <c:v>17.502849318706296</c:v>
                </c:pt>
                <c:pt idx="383">
                  <c:v>16.868969554083662</c:v>
                </c:pt>
                <c:pt idx="384">
                  <c:v>16.263735586832354</c:v>
                </c:pt>
                <c:pt idx="385">
                  <c:v>15.685082322622776</c:v>
                </c:pt>
                <c:pt idx="386">
                  <c:v>15.131129031979327</c:v>
                </c:pt>
                <c:pt idx="387">
                  <c:v>14.600160429731545</c:v>
                </c:pt>
                <c:pt idx="388">
                  <c:v>14.090609855592305</c:v>
                </c:pt>
                <c:pt idx="389">
                  <c:v>13.601044321505242</c:v>
                </c:pt>
                <c:pt idx="390">
                  <c:v>13.130151213685224</c:v>
                </c:pt>
                <c:pt idx="391">
                  <c:v>12.676726459100792</c:v>
                </c:pt>
                <c:pt idx="392">
                  <c:v>12.239663986839446</c:v>
                </c:pt>
                <c:pt idx="393">
                  <c:v>11.817946333914819</c:v>
                </c:pt>
                <c:pt idx="394">
                  <c:v>11.410636262493568</c:v>
                </c:pt>
                <c:pt idx="395">
                  <c:v>11.016869271189194</c:v>
                </c:pt>
                <c:pt idx="396">
                  <c:v>10.635846897059196</c:v>
                </c:pt>
                <c:pt idx="397">
                  <c:v>10.266830717353798</c:v>
                </c:pt>
                <c:pt idx="398">
                  <c:v>9.9091369710277206</c:v>
                </c:pt>
                <c:pt idx="399">
                  <c:v>9.5621317296794928</c:v>
                </c:pt>
                <c:pt idx="400">
                  <c:v>9.2252265560638023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4-4F90-89CF-2D08294D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02472642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6104143793411353"/>
              <c:y val="0.92959582790091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80"/>
        <c:crossBetween val="midCat"/>
      </c:valAx>
      <c:valAx>
        <c:axId val="1"/>
        <c:scaling>
          <c:orientation val="minMax"/>
          <c:max val="80"/>
          <c:min val="-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layout>
            <c:manualLayout>
              <c:xMode val="edge"/>
              <c:yMode val="edge"/>
              <c:x val="1.3434100016153062E-2"/>
              <c:y val="0.427640156453715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6424"/>
        <c:crossesAt val="10"/>
        <c:crossBetween val="midCat"/>
        <c:minorUnit val="1"/>
      </c:valAx>
      <c:valAx>
        <c:axId val="3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At val="-80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MARGIN (DEGREES)</a:t>
                </a:r>
              </a:p>
            </c:rich>
          </c:tx>
          <c:layout>
            <c:manualLayout>
              <c:xMode val="edge"/>
              <c:yMode val="edge"/>
              <c:x val="0.85726350728076728"/>
              <c:y val="0.295958279009126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4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08470108225513"/>
          <c:y val="0.44067796610169491"/>
          <c:w val="9.3199068862061862E-2"/>
          <c:h val="0.126466753585397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MCP16301 EFFICIENCY</a:t>
            </a:r>
          </a:p>
        </c:rich>
      </c:tx>
      <c:layout>
        <c:manualLayout>
          <c:xMode val="edge"/>
          <c:yMode val="edge"/>
          <c:x val="0.36294896030245749"/>
          <c:y val="2.6212336564865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2419659735351E-2"/>
          <c:y val="0.13499353330905792"/>
          <c:w val="0.87523629489603028"/>
          <c:h val="0.74443035844218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'Efficiency Calculations'!$A$5</c:f>
              <c:strCache>
                <c:ptCount val="1"/>
                <c:pt idx="0">
                  <c:v>Output Current 
(mA)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'Efficiency Calculations'!$A$6:$A$125</c:f>
              <c:numCache>
                <c:formatCode>General</c:formatCode>
                <c:ptCount val="1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1070</c:v>
                </c:pt>
                <c:pt idx="108">
                  <c:v>1070</c:v>
                </c:pt>
                <c:pt idx="109">
                  <c:v>1070</c:v>
                </c:pt>
                <c:pt idx="110">
                  <c:v>1070</c:v>
                </c:pt>
                <c:pt idx="111">
                  <c:v>1070</c:v>
                </c:pt>
                <c:pt idx="112">
                  <c:v>1070</c:v>
                </c:pt>
                <c:pt idx="113">
                  <c:v>1070</c:v>
                </c:pt>
                <c:pt idx="114">
                  <c:v>1070</c:v>
                </c:pt>
                <c:pt idx="115">
                  <c:v>1070</c:v>
                </c:pt>
                <c:pt idx="116">
                  <c:v>1070</c:v>
                </c:pt>
                <c:pt idx="117">
                  <c:v>1070</c:v>
                </c:pt>
                <c:pt idx="118">
                  <c:v>1070</c:v>
                </c:pt>
                <c:pt idx="119">
                  <c:v>1070</c:v>
                </c:pt>
              </c:numCache>
            </c:numRef>
          </c:xVal>
          <c:yVal>
            <c:numRef>
              <c:f>'Efficiency Calculations'!$J$6:$J$125</c:f>
              <c:numCache>
                <c:formatCode>0.00</c:formatCode>
                <c:ptCount val="120"/>
                <c:pt idx="0">
                  <c:v>47.06018547641645</c:v>
                </c:pt>
                <c:pt idx="1">
                  <c:v>63.449979184995996</c:v>
                </c:pt>
                <c:pt idx="2">
                  <c:v>71.690342431879174</c:v>
                </c:pt>
                <c:pt idx="3">
                  <c:v>76.597383211410715</c:v>
                </c:pt>
                <c:pt idx="4">
                  <c:v>79.819633677850121</c:v>
                </c:pt>
                <c:pt idx="5">
                  <c:v>82.073590968125473</c:v>
                </c:pt>
                <c:pt idx="6">
                  <c:v>83.720491655151136</c:v>
                </c:pt>
                <c:pt idx="7">
                  <c:v>84.96206056938297</c:v>
                </c:pt>
                <c:pt idx="8">
                  <c:v>85.919724354438387</c:v>
                </c:pt>
                <c:pt idx="9">
                  <c:v>86.269409759957014</c:v>
                </c:pt>
                <c:pt idx="10">
                  <c:v>86.789396496459062</c:v>
                </c:pt>
                <c:pt idx="11">
                  <c:v>87.191215120639114</c:v>
                </c:pt>
                <c:pt idx="12">
                  <c:v>87.500608511900452</c:v>
                </c:pt>
                <c:pt idx="13">
                  <c:v>87.736431078724337</c:v>
                </c:pt>
                <c:pt idx="14">
                  <c:v>87.912800287915346</c:v>
                </c:pt>
                <c:pt idx="15">
                  <c:v>88.040490539120171</c:v>
                </c:pt>
                <c:pt idx="16">
                  <c:v>88.002091569044424</c:v>
                </c:pt>
                <c:pt idx="17">
                  <c:v>88.227460230977726</c:v>
                </c:pt>
                <c:pt idx="18">
                  <c:v>88.422678919138917</c:v>
                </c:pt>
                <c:pt idx="19">
                  <c:v>88.592180826647109</c:v>
                </c:pt>
                <c:pt idx="20">
                  <c:v>88.739584694242041</c:v>
                </c:pt>
                <c:pt idx="21">
                  <c:v>88.867872476656856</c:v>
                </c:pt>
                <c:pt idx="22">
                  <c:v>88.979522591672193</c:v>
                </c:pt>
                <c:pt idx="23">
                  <c:v>89.076611165047169</c:v>
                </c:pt>
                <c:pt idx="24">
                  <c:v>89.160889876747532</c:v>
                </c:pt>
                <c:pt idx="25">
                  <c:v>89.233846470573766</c:v>
                </c:pt>
                <c:pt idx="26">
                  <c:v>89.296752260764237</c:v>
                </c:pt>
                <c:pt idx="27">
                  <c:v>89.350699775518393</c:v>
                </c:pt>
                <c:pt idx="28">
                  <c:v>89.396632840969119</c:v>
                </c:pt>
                <c:pt idx="29">
                  <c:v>89.435370815051584</c:v>
                </c:pt>
                <c:pt idx="30">
                  <c:v>89.467628253442712</c:v>
                </c:pt>
                <c:pt idx="31">
                  <c:v>89.494030978851313</c:v>
                </c:pt>
                <c:pt idx="32">
                  <c:v>89.515129296265854</c:v>
                </c:pt>
                <c:pt idx="33">
                  <c:v>89.531408926858376</c:v>
                </c:pt>
                <c:pt idx="34">
                  <c:v>89.543300105804931</c:v>
                </c:pt>
                <c:pt idx="35">
                  <c:v>89.551185192841885</c:v>
                </c:pt>
                <c:pt idx="36">
                  <c:v>89.555405070790385</c:v>
                </c:pt>
                <c:pt idx="37">
                  <c:v>89.556264550683792</c:v>
                </c:pt>
                <c:pt idx="38">
                  <c:v>89.55403695828717</c:v>
                </c:pt>
                <c:pt idx="39">
                  <c:v>89.548968042583866</c:v>
                </c:pt>
                <c:pt idx="40">
                  <c:v>89.541279319938951</c:v>
                </c:pt>
                <c:pt idx="41">
                  <c:v>89.531170946411592</c:v>
                </c:pt>
                <c:pt idx="42">
                  <c:v>89.518824193809991</c:v>
                </c:pt>
                <c:pt idx="43">
                  <c:v>89.50440359158172</c:v>
                </c:pt>
                <c:pt idx="44">
                  <c:v>89.488058785785469</c:v>
                </c:pt>
                <c:pt idx="45">
                  <c:v>89.469926157622439</c:v>
                </c:pt>
                <c:pt idx="46">
                  <c:v>89.450130236889152</c:v>
                </c:pt>
                <c:pt idx="47">
                  <c:v>89.428784939907743</c:v>
                </c:pt>
                <c:pt idx="48">
                  <c:v>89.405994656733114</c:v>
                </c:pt>
                <c:pt idx="49">
                  <c:v>89.381855208522282</c:v>
                </c:pt>
                <c:pt idx="50">
                  <c:v>89.356454692717719</c:v>
                </c:pt>
                <c:pt idx="51">
                  <c:v>89.329874231013122</c:v>
                </c:pt>
                <c:pt idx="52">
                  <c:v>89.30218863283919</c:v>
                </c:pt>
                <c:pt idx="53">
                  <c:v>89.273466985237675</c:v>
                </c:pt>
                <c:pt idx="54">
                  <c:v>89.243773178430672</c:v>
                </c:pt>
                <c:pt idx="55">
                  <c:v>89.213166375073882</c:v>
                </c:pt>
                <c:pt idx="56">
                  <c:v>89.181701430071953</c:v>
                </c:pt>
                <c:pt idx="57">
                  <c:v>89.149429266894444</c:v>
                </c:pt>
                <c:pt idx="58">
                  <c:v>89.116397215531123</c:v>
                </c:pt>
                <c:pt idx="59">
                  <c:v>89.082649316546835</c:v>
                </c:pt>
                <c:pt idx="60">
                  <c:v>89.048226595113604</c:v>
                </c:pt>
                <c:pt idx="61">
                  <c:v>89.013167308402629</c:v>
                </c:pt>
                <c:pt idx="62">
                  <c:v>88.97750716928978</c:v>
                </c:pt>
                <c:pt idx="63">
                  <c:v>88.941279548963465</c:v>
                </c:pt>
                <c:pt idx="64">
                  <c:v>88.904515660703979</c:v>
                </c:pt>
                <c:pt idx="65">
                  <c:v>88.867244726832382</c:v>
                </c:pt>
                <c:pt idx="66">
                  <c:v>88.82949413058752</c:v>
                </c:pt>
                <c:pt idx="67">
                  <c:v>88.791289554484152</c:v>
                </c:pt>
                <c:pt idx="68">
                  <c:v>88.752655106526362</c:v>
                </c:pt>
                <c:pt idx="69">
                  <c:v>88.713613435492732</c:v>
                </c:pt>
                <c:pt idx="70">
                  <c:v>88.674185836373752</c:v>
                </c:pt>
                <c:pt idx="71">
                  <c:v>88.634392346922013</c:v>
                </c:pt>
                <c:pt idx="72">
                  <c:v>88.594251836170358</c:v>
                </c:pt>
                <c:pt idx="73">
                  <c:v>88.553782085680666</c:v>
                </c:pt>
                <c:pt idx="74">
                  <c:v>88.512999864205781</c:v>
                </c:pt>
                <c:pt idx="75">
                  <c:v>88.471920996373399</c:v>
                </c:pt>
                <c:pt idx="76">
                  <c:v>88.430560425939419</c:v>
                </c:pt>
                <c:pt idx="77">
                  <c:v>88.388932274099957</c:v>
                </c:pt>
                <c:pt idx="78">
                  <c:v>88.347049893304302</c:v>
                </c:pt>
                <c:pt idx="79">
                  <c:v>88.30492591696401</c:v>
                </c:pt>
                <c:pt idx="80">
                  <c:v>88.262572305416057</c:v>
                </c:pt>
                <c:pt idx="81">
                  <c:v>88.220000388462481</c:v>
                </c:pt>
                <c:pt idx="82">
                  <c:v>88.177220904777641</c:v>
                </c:pt>
                <c:pt idx="83">
                  <c:v>88.134244038446369</c:v>
                </c:pt>
                <c:pt idx="84">
                  <c:v>88.091079452871824</c:v>
                </c:pt>
                <c:pt idx="85">
                  <c:v>88.047736322269117</c:v>
                </c:pt>
                <c:pt idx="86">
                  <c:v>88.004223360940856</c:v>
                </c:pt>
                <c:pt idx="87">
                  <c:v>87.960548850513504</c:v>
                </c:pt>
                <c:pt idx="88">
                  <c:v>87.916720665296253</c:v>
                </c:pt>
                <c:pt idx="89">
                  <c:v>87.87274629591019</c:v>
                </c:pt>
                <c:pt idx="90">
                  <c:v>87.828632871323165</c:v>
                </c:pt>
                <c:pt idx="91">
                  <c:v>87.784387179412079</c:v>
                </c:pt>
                <c:pt idx="92">
                  <c:v>87.740015686166046</c:v>
                </c:pt>
                <c:pt idx="93">
                  <c:v>87.695524553632083</c:v>
                </c:pt>
                <c:pt idx="94">
                  <c:v>87.650919656698207</c:v>
                </c:pt>
                <c:pt idx="95">
                  <c:v>87.606206598798934</c:v>
                </c:pt>
                <c:pt idx="96">
                  <c:v>87.561390726623202</c:v>
                </c:pt>
                <c:pt idx="97">
                  <c:v>87.516477143896168</c:v>
                </c:pt>
                <c:pt idx="98">
                  <c:v>87.471470724302023</c:v>
                </c:pt>
                <c:pt idx="99">
                  <c:v>87.42637612360862</c:v>
                </c:pt>
                <c:pt idx="100">
                  <c:v>87.381197791050241</c:v>
                </c:pt>
                <c:pt idx="101">
                  <c:v>87.33593998002047</c:v>
                </c:pt>
                <c:pt idx="102">
                  <c:v>87.290606758122649</c:v>
                </c:pt>
                <c:pt idx="103">
                  <c:v>87.245202016621988</c:v>
                </c:pt>
                <c:pt idx="104">
                  <c:v>87.199729479340277</c:v>
                </c:pt>
                <c:pt idx="105">
                  <c:v>87.154192711030106</c:v>
                </c:pt>
                <c:pt idx="106">
                  <c:v>87.108595125264117</c:v>
                </c:pt>
                <c:pt idx="107">
                  <c:v>87.108595125264117</c:v>
                </c:pt>
                <c:pt idx="108">
                  <c:v>87.108595125264117</c:v>
                </c:pt>
                <c:pt idx="109">
                  <c:v>87.108595125264117</c:v>
                </c:pt>
                <c:pt idx="110">
                  <c:v>87.108595125264117</c:v>
                </c:pt>
                <c:pt idx="111">
                  <c:v>87.108595125264117</c:v>
                </c:pt>
                <c:pt idx="112">
                  <c:v>87.108595125264117</c:v>
                </c:pt>
                <c:pt idx="113">
                  <c:v>87.108595125264117</c:v>
                </c:pt>
                <c:pt idx="114">
                  <c:v>87.108595125264117</c:v>
                </c:pt>
                <c:pt idx="115">
                  <c:v>87.108595125264117</c:v>
                </c:pt>
                <c:pt idx="116">
                  <c:v>87.108595125264117</c:v>
                </c:pt>
                <c:pt idx="117">
                  <c:v>87.108595125264117</c:v>
                </c:pt>
                <c:pt idx="118">
                  <c:v>87.108595125264117</c:v>
                </c:pt>
                <c:pt idx="119">
                  <c:v>87.108595125264117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3-4A04-A173-0F66860A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3472"/>
        <c:axId val="1"/>
      </c:scatterChart>
      <c:valAx>
        <c:axId val="102472347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CURRENT (mA)</a:t>
                </a:r>
              </a:p>
            </c:rich>
          </c:tx>
          <c:layout>
            <c:manualLayout>
              <c:xMode val="edge"/>
              <c:yMode val="edge"/>
              <c:x val="0.40170132325141777"/>
              <c:y val="0.93053794805272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5122873345935728E-2"/>
              <c:y val="0.39449566530122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3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5</xdr:row>
      <xdr:rowOff>28575</xdr:rowOff>
    </xdr:from>
    <xdr:to>
      <xdr:col>11</xdr:col>
      <xdr:colOff>5010150</xdr:colOff>
      <xdr:row>19</xdr:row>
      <xdr:rowOff>85725</xdr:rowOff>
    </xdr:to>
    <xdr:pic>
      <xdr:nvPicPr>
        <xdr:cNvPr id="3077" name="Picture 5" descr="MCP16301">
          <a:extLst>
            <a:ext uri="{FF2B5EF4-FFF2-40B4-BE49-F238E27FC236}">
              <a16:creationId xmlns:a16="http://schemas.microsoft.com/office/drawing/2014/main" id="{C445DF6C-60AF-49D7-93E4-A9F123F87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71675"/>
          <a:ext cx="498157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27</xdr:row>
      <xdr:rowOff>19050</xdr:rowOff>
    </xdr:from>
    <xdr:to>
      <xdr:col>11</xdr:col>
      <xdr:colOff>4895850</xdr:colOff>
      <xdr:row>72</xdr:row>
      <xdr:rowOff>38100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17E379C7-E472-4F88-B758-E18F0742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75</xdr:row>
      <xdr:rowOff>19050</xdr:rowOff>
    </xdr:from>
    <xdr:to>
      <xdr:col>11</xdr:col>
      <xdr:colOff>3609975</xdr:colOff>
      <xdr:row>120</xdr:row>
      <xdr:rowOff>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30C46A42-B107-4413-A54A-30EBA50B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121"/>
  <sheetViews>
    <sheetView tabSelected="1" workbookViewId="0">
      <selection activeCell="E7" sqref="E7"/>
    </sheetView>
  </sheetViews>
  <sheetFormatPr defaultRowHeight="12.75"/>
  <cols>
    <col min="1" max="1" width="30.7109375" customWidth="1"/>
    <col min="2" max="2" width="2.7109375" customWidth="1"/>
    <col min="3" max="3" width="10.7109375" customWidth="1"/>
    <col min="4" max="4" width="2.7109375" customWidth="1"/>
    <col min="5" max="5" width="10.7109375" customWidth="1"/>
    <col min="6" max="6" width="2.7109375" customWidth="1"/>
    <col min="7" max="7" width="10.7109375" customWidth="1"/>
    <col min="8" max="8" width="2.7109375" customWidth="1"/>
    <col min="9" max="9" width="10.7109375" customWidth="1"/>
    <col min="10" max="10" width="2.7109375" customWidth="1"/>
    <col min="11" max="11" width="10.7109375" customWidth="1"/>
    <col min="12" max="12" width="75.7109375" customWidth="1"/>
  </cols>
  <sheetData>
    <row r="1" spans="1:23" s="32" customFormat="1" ht="84.95" customHeight="1">
      <c r="A1" s="60">
        <v>12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3" s="33" customFormat="1" ht="30">
      <c r="A2" s="61" t="s">
        <v>123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23" s="34" customFormat="1"/>
    <row r="4" spans="1:23" s="35" customFormat="1">
      <c r="A4" s="35" t="s">
        <v>124</v>
      </c>
      <c r="C4" s="35" t="s">
        <v>17</v>
      </c>
      <c r="G4" s="35" t="s">
        <v>7</v>
      </c>
      <c r="I4" s="62" t="s">
        <v>133</v>
      </c>
      <c r="J4" s="62"/>
      <c r="K4" s="62"/>
      <c r="L4" s="64"/>
    </row>
    <row r="5" spans="1:23" s="37" customFormat="1">
      <c r="A5" s="36" t="s">
        <v>2</v>
      </c>
      <c r="B5" s="36"/>
      <c r="C5" s="36" t="s">
        <v>18</v>
      </c>
      <c r="E5" s="18">
        <v>24</v>
      </c>
      <c r="G5" s="37" t="s">
        <v>8</v>
      </c>
      <c r="I5" s="63" t="s">
        <v>137</v>
      </c>
      <c r="J5" s="63"/>
      <c r="K5" s="63"/>
      <c r="L5" s="64"/>
    </row>
    <row r="6" spans="1:23" s="37" customFormat="1">
      <c r="A6" s="37" t="s">
        <v>3</v>
      </c>
      <c r="C6" s="37" t="s">
        <v>19</v>
      </c>
      <c r="E6" s="18">
        <v>5.5058819999999997</v>
      </c>
      <c r="G6" s="37" t="s">
        <v>8</v>
      </c>
      <c r="I6" s="63" t="s">
        <v>143</v>
      </c>
      <c r="J6" s="63"/>
      <c r="K6" s="63"/>
      <c r="L6" s="64"/>
    </row>
    <row r="7" spans="1:23" s="37" customFormat="1">
      <c r="A7" s="37" t="s">
        <v>48</v>
      </c>
      <c r="C7" s="37" t="s">
        <v>49</v>
      </c>
      <c r="E7" s="19">
        <v>100</v>
      </c>
      <c r="G7" s="37" t="s">
        <v>108</v>
      </c>
      <c r="I7" s="63" t="s">
        <v>134</v>
      </c>
      <c r="J7" s="63"/>
      <c r="K7" s="63"/>
      <c r="L7" s="64"/>
      <c r="V7" s="38"/>
      <c r="W7" s="38"/>
    </row>
    <row r="8" spans="1:23" s="34" customFormat="1">
      <c r="A8" s="34" t="s">
        <v>150</v>
      </c>
      <c r="C8" s="34" t="s">
        <v>151</v>
      </c>
      <c r="E8" s="51">
        <v>25</v>
      </c>
      <c r="G8" s="34" t="s">
        <v>152</v>
      </c>
      <c r="I8" s="50" t="s">
        <v>153</v>
      </c>
      <c r="L8" s="64"/>
      <c r="V8" s="39"/>
      <c r="W8" s="39"/>
    </row>
    <row r="9" spans="1:23" s="37" customFormat="1">
      <c r="E9" s="40"/>
      <c r="L9" s="64"/>
      <c r="V9" s="38"/>
      <c r="W9" s="38"/>
    </row>
    <row r="10" spans="1:23" s="34" customFormat="1" ht="25.5">
      <c r="E10" s="41" t="s">
        <v>135</v>
      </c>
      <c r="I10" s="42" t="s">
        <v>136</v>
      </c>
      <c r="L10" s="64"/>
      <c r="V10" s="39"/>
      <c r="W10" s="39"/>
    </row>
    <row r="11" spans="1:23" s="34" customFormat="1">
      <c r="A11" s="35" t="s">
        <v>128</v>
      </c>
      <c r="B11" s="35"/>
      <c r="C11" s="35" t="s">
        <v>17</v>
      </c>
      <c r="D11" s="35"/>
      <c r="E11" s="35"/>
      <c r="F11" s="35"/>
      <c r="G11" s="35" t="s">
        <v>7</v>
      </c>
      <c r="H11" s="35"/>
      <c r="I11" s="35"/>
      <c r="J11" s="35"/>
      <c r="K11" s="35" t="s">
        <v>7</v>
      </c>
      <c r="L11" s="64"/>
      <c r="V11" s="39"/>
      <c r="W11" s="39"/>
    </row>
    <row r="12" spans="1:23" s="35" customFormat="1">
      <c r="A12" s="34" t="s">
        <v>121</v>
      </c>
      <c r="B12" s="34"/>
      <c r="C12" s="34" t="s">
        <v>122</v>
      </c>
      <c r="D12" s="34"/>
      <c r="E12" s="24">
        <f>LOOKUP(U*10,'LRC Data'!A20:A150,'LRC Data'!D20:D150)</f>
        <v>17.880057283910823</v>
      </c>
      <c r="F12" s="34"/>
      <c r="G12" s="43" t="s">
        <v>11</v>
      </c>
      <c r="H12" s="43"/>
      <c r="I12" s="24">
        <f>E12</f>
        <v>17.880057283910823</v>
      </c>
      <c r="J12" s="43"/>
      <c r="K12" s="43" t="s">
        <v>11</v>
      </c>
      <c r="L12" s="64"/>
    </row>
    <row r="13" spans="1:23" s="34" customFormat="1">
      <c r="A13" s="34" t="s">
        <v>125</v>
      </c>
      <c r="C13" s="34" t="s">
        <v>21</v>
      </c>
      <c r="E13" s="25">
        <f>LOOKUP(U*10,'LRC Data'!A20:A150,'LRC Data'!E20:E150)</f>
        <v>27</v>
      </c>
      <c r="G13" s="43" t="s">
        <v>11</v>
      </c>
      <c r="H13" s="43"/>
      <c r="I13" s="13">
        <v>27</v>
      </c>
      <c r="J13" s="43"/>
      <c r="K13" s="43" t="s">
        <v>11</v>
      </c>
      <c r="L13" s="64"/>
    </row>
    <row r="14" spans="1:23" s="34" customFormat="1">
      <c r="A14" s="34" t="s">
        <v>120</v>
      </c>
      <c r="C14" s="34" t="s">
        <v>22</v>
      </c>
      <c r="E14" s="26">
        <f>LOOKUP(E13,'LRC Data'!A5:A15,'LRC Data'!B5:B15)</f>
        <v>160</v>
      </c>
      <c r="G14" s="34" t="s">
        <v>12</v>
      </c>
      <c r="I14" s="26">
        <f>LOOKUP(I13,'LRC Data'!A5:A15,'LRC Data'!B5:B15)</f>
        <v>160</v>
      </c>
      <c r="K14" s="34" t="s">
        <v>12</v>
      </c>
      <c r="L14" s="64"/>
    </row>
    <row r="15" spans="1:23" s="34" customFormat="1">
      <c r="A15" s="34" t="s">
        <v>0</v>
      </c>
      <c r="C15" s="34" t="s">
        <v>14</v>
      </c>
      <c r="E15" s="26">
        <v>20</v>
      </c>
      <c r="G15" s="43" t="s">
        <v>13</v>
      </c>
      <c r="H15" s="43"/>
      <c r="I15" s="13">
        <v>20</v>
      </c>
      <c r="J15" s="43"/>
      <c r="K15" s="43" t="s">
        <v>13</v>
      </c>
      <c r="L15" s="64"/>
    </row>
    <row r="16" spans="1:23" s="34" customFormat="1">
      <c r="A16" s="34" t="s">
        <v>1</v>
      </c>
      <c r="C16" s="34" t="s">
        <v>23</v>
      </c>
      <c r="E16" s="26">
        <v>5</v>
      </c>
      <c r="G16" s="34" t="s">
        <v>12</v>
      </c>
      <c r="I16" s="26">
        <f>LOOKUP(I15,'LRC Data'!C5:C11,'LRC Data'!D5:D11)</f>
        <v>5</v>
      </c>
      <c r="K16" s="34" t="s">
        <v>12</v>
      </c>
      <c r="L16" s="64"/>
    </row>
    <row r="17" spans="1:12" s="34" customFormat="1">
      <c r="A17" s="34" t="s">
        <v>107</v>
      </c>
      <c r="C17" s="34" t="s">
        <v>106</v>
      </c>
      <c r="E17" s="27">
        <f>IF(Il*1000&lt;100,0.18+0.03*LOG(Il*1000),0.24+0.1*(LOG(Il*1000)-2))</f>
        <v>0.24001909463694121</v>
      </c>
      <c r="G17" s="44" t="s">
        <v>8</v>
      </c>
      <c r="H17" s="44"/>
      <c r="I17" s="27">
        <f>IF(Ilp*1000&lt;100,0.18+0.03*LOG(Ilp*1000),0.24+0.1*(LOG(Ilp*1000)-2))</f>
        <v>0.24001909463694121</v>
      </c>
      <c r="J17" s="44"/>
      <c r="K17" s="44" t="s">
        <v>8</v>
      </c>
      <c r="L17" s="64"/>
    </row>
    <row r="18" spans="1:12" s="34" customFormat="1">
      <c r="L18" s="64"/>
    </row>
    <row r="19" spans="1:12" s="34" customFormat="1">
      <c r="A19" s="35" t="s">
        <v>15</v>
      </c>
      <c r="B19" s="35"/>
      <c r="C19" s="35"/>
      <c r="L19" s="64"/>
    </row>
    <row r="20" spans="1:12" s="34" customFormat="1">
      <c r="A20" s="34" t="s">
        <v>28</v>
      </c>
      <c r="C20" s="34" t="s">
        <v>26</v>
      </c>
      <c r="E20" s="24">
        <f>LOOKUP(U*10,'LRC Data'!A20:A150,'LRC Data'!C20:C150)</f>
        <v>107</v>
      </c>
      <c r="G20" s="44" t="s">
        <v>16</v>
      </c>
      <c r="H20" s="44"/>
      <c r="I20" s="24">
        <f>_Rf11</f>
        <v>107</v>
      </c>
      <c r="J20" s="44"/>
      <c r="K20" s="44" t="s">
        <v>16</v>
      </c>
      <c r="L20" s="64"/>
    </row>
    <row r="21" spans="1:12" s="34" customFormat="1">
      <c r="A21" s="34" t="s">
        <v>29</v>
      </c>
      <c r="C21" s="34" t="s">
        <v>27</v>
      </c>
      <c r="E21" s="24">
        <f>LOOKUP(U*10,'LRC Data'!A20:A150,'LRC Data'!B20:B150)</f>
        <v>18.2</v>
      </c>
      <c r="G21" s="44" t="s">
        <v>16</v>
      </c>
      <c r="H21" s="44"/>
      <c r="I21" s="24">
        <f>_Rf12</f>
        <v>18.2</v>
      </c>
      <c r="J21" s="44"/>
      <c r="K21" s="44" t="s">
        <v>16</v>
      </c>
      <c r="L21" s="64"/>
    </row>
    <row r="22" spans="1:12" s="34" customFormat="1">
      <c r="A22" s="34" t="s">
        <v>68</v>
      </c>
      <c r="C22" s="34" t="s">
        <v>69</v>
      </c>
      <c r="E22" s="26">
        <v>0</v>
      </c>
      <c r="G22" s="44" t="s">
        <v>35</v>
      </c>
      <c r="H22" s="44"/>
      <c r="I22" s="13">
        <v>0</v>
      </c>
      <c r="J22" s="44"/>
      <c r="K22" s="44" t="s">
        <v>35</v>
      </c>
      <c r="L22" s="64"/>
    </row>
    <row r="23" spans="1:12" s="34" customFormat="1">
      <c r="L23" s="45"/>
    </row>
    <row r="24" spans="1:12" s="34" customFormat="1">
      <c r="A24" s="35" t="s">
        <v>147</v>
      </c>
      <c r="E24" s="46">
        <f>LOOKUP(COUNTIF('Bode Calculations'!J30:J430,"&gt;0"),'Bode Calculations'!A30:A430,'Bode Calculations'!B30:B430)</f>
        <v>21000</v>
      </c>
      <c r="G24" s="34" t="s">
        <v>145</v>
      </c>
      <c r="I24" s="49">
        <f>LOOKUP(COUNTIF('Adj Bode Calculations'!J33:J433,"&gt;0"),'Adj Bode Calculations'!A33:A433,'Adj Bode Calculations'!B33:B433)</f>
        <v>21000</v>
      </c>
      <c r="K24" s="34" t="s">
        <v>145</v>
      </c>
      <c r="L24" s="45"/>
    </row>
    <row r="25" spans="1:12" s="34" customFormat="1">
      <c r="A25" s="35" t="s">
        <v>148</v>
      </c>
      <c r="E25" s="47">
        <f>LOOKUP(COUNTIF('Bode Calculations'!J30:J430,"&gt;0"),'Bode Calculations'!A30:A430,'Bode Calculations'!K30:K430)</f>
        <v>67.513133516050189</v>
      </c>
      <c r="G25" s="34" t="s">
        <v>146</v>
      </c>
      <c r="I25" s="48">
        <f>LOOKUP(COUNTIF('Adj Bode Calculations'!J33:J433,"&gt;0"),'Adj Bode Calculations'!A33:A433,'Adj Bode Calculations'!K33:K433)</f>
        <v>67.513133516050189</v>
      </c>
      <c r="K25" s="34" t="s">
        <v>146</v>
      </c>
      <c r="L25" s="45"/>
    </row>
    <row r="26" spans="1:12" s="55" customFormat="1">
      <c r="A26" s="54"/>
      <c r="E26" s="56"/>
      <c r="I26" s="57"/>
      <c r="L26" s="58"/>
    </row>
    <row r="27" spans="1:12" s="34" customFormat="1">
      <c r="L27" s="45"/>
    </row>
    <row r="28" spans="1:12" s="30" customForma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</row>
    <row r="29" spans="1:12" s="30" customForma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12" s="30" customForma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1:12" s="30" customForma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1:12" s="30" customForma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1:12" s="30" customForma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1:12" s="30" customForma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1:12" s="30" customForma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1:12" s="30" customForma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1:12" s="30" customForma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 spans="1:12" s="30" customForma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1:12" s="30" customForma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1:12" s="30" customForma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1:12" s="30" customForma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 spans="1:12" s="30" customForma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1:12" s="30" customForma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 spans="1:12" s="30" customForma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1:12" s="30" customForma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 spans="1:12" s="30" customForma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s="30" customForma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s="30" customForma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s="30" customForma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s="30" customForma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s="30" customForma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s="30" customForma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s="30" customForma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s="30" customForma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s="30" customForma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s="30" customForma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s="30" customForma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s="30" customForma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s="30" customForma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s="30" customForma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s="30" customForma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s="30" customForma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s="30" customForma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s="30" customForma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s="30" customForma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s="30" customForma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s="30" customForma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s="30" customForma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s="30" customForma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s="30" customForma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s="30" customForma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s="30" customForma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s="30" customForma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s="30" customForma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s="30" customFormat="1"/>
    <row r="76" spans="1:12" s="30" customForma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s="30" customForma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s="30" customForma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s="30" customForma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s="30" customForma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s="30" customForma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s="30" customForma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s="30" customForma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s="30" customForma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s="30" customForma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s="30" customForma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s="30" customForma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s="30" customForma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s="30" customForma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s="30" customForma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s="30" customForma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s="30" customForma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s="30" customForma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s="30" customForma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s="30" customForma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s="30" customForma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s="30" customForma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s="30" customForma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s="30" customForma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s="30" customForma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s="30" customForma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s="30" customForma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s="30" customForma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s="30" customForma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s="30" customForma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s="30" customForma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s="30" customForma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s="30" customForma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s="30" customForma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s="30" customForma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s="30" customForma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s="30" customForma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s="30" customForma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s="30" customForma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s="30" customForma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</sheetData>
  <sheetProtection password="F945" sheet="1" objects="1" scenarios="1"/>
  <mergeCells count="9">
    <mergeCell ref="A28:L73"/>
    <mergeCell ref="A76:L121"/>
    <mergeCell ref="A1:L1"/>
    <mergeCell ref="A2:L2"/>
    <mergeCell ref="I4:K4"/>
    <mergeCell ref="I5:K5"/>
    <mergeCell ref="I6:K6"/>
    <mergeCell ref="I7:K7"/>
    <mergeCell ref="L4:L22"/>
  </mergeCells>
  <phoneticPr fontId="4" type="noConversion"/>
  <dataValidations xWindow="716" yWindow="423" count="9">
    <dataValidation type="decimal" allowBlank="1" showErrorMessage="1" errorTitle="Input Voltage" error="Input Voltage Out of Range" promptTitle="Input Voltage" prompt="Enter typical system operating voltage from 3.6V to 30.0V " sqref="E5">
      <formula1>(U+0.9*Il*Nch+0.1*Ufd+Il*Lr/1000)/0.9</formula1>
      <formula2>30</formula2>
    </dataValidation>
    <dataValidation type="decimal" allowBlank="1" showErrorMessage="1" errorTitle="Output Voltage" error="Output Voltage Out of Range" promptTitle="Output Voltage" prompt="Enter the desired output voltage from 2.0V to (E - 1.5)V in 100mV increments" sqref="E6">
      <formula1>2</formula1>
      <formula2>0.9*(E-Il*Nch)-0.1*Ufd-Il*Lr/1000</formula2>
    </dataValidation>
    <dataValidation type="whole" allowBlank="1" showErrorMessage="1" errorTitle="Output Current" error="Output Current Out of Range" promptTitle="Output Current" prompt="Enter maximum output current from 0mA to 600mA in 1mA increments" sqref="E9">
      <formula1>0</formula1>
      <formula2>600</formula2>
    </dataValidation>
    <dataValidation type="list" allowBlank="1" showInputMessage="1" showErrorMessage="1" sqref="I15">
      <formula1>"2.2,4.7,10,14.7,20,30,40"</formula1>
    </dataValidation>
    <dataValidation type="list" allowBlank="1" showInputMessage="1" showErrorMessage="1" sqref="I13">
      <formula1>"10,12,15,18,22,27,33,39,47,56,68"</formula1>
    </dataValidation>
    <dataValidation allowBlank="1" showErrorMessage="1" errorTitle="Output Current" error="Output Current Out of Range" promptTitle="Output Current" prompt="Enter maximum output current from 0mA to 600mA in 1mA increments" sqref="E10"/>
    <dataValidation type="list" allowBlank="1" showInputMessage="1" showErrorMessage="1" sqref="I22">
      <formula1>"0,9,10,12,15,18,22,27,33,39,47,56,68,82,100,120,150"</formula1>
    </dataValidation>
    <dataValidation type="whole" allowBlank="1" showErrorMessage="1" errorTitle="Ambient Temperature" error="Ambient Temperature Out of Range" promptTitle="Output Current" prompt="Enter maximum output current from 0mA to 600mA in 1mA increments" sqref="E8">
      <formula1>-40</formula1>
      <formula2>Tamax</formula2>
    </dataValidation>
    <dataValidation type="whole" allowBlank="1" showErrorMessage="1" errorTitle="Output Current" error="Output Current Out of Range" promptTitle="Output Current" prompt="Enter maximum output current from 0mA to 600mA in 1mA increments" sqref="E7">
      <formula1>0</formula1>
      <formula2>IF((0.9*E-U-0.1*Ufd)/(0.9*Nch+Lr/1000)*1000&gt;(1200-mc*T*dc*500),TRUNC(1200-mc*T*dc*500),TRUNC((0.9*E-U-0.1*Ufd)/(0.9*Nch+Lr/1000)*1000))</formula2>
    </dataValidation>
  </dataValidations>
  <pageMargins left="0.75" right="0.75" top="1" bottom="1" header="0.5" footer="0.5"/>
  <pageSetup scale="70" fitToHeight="3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8"/>
  <sheetViews>
    <sheetView workbookViewId="0">
      <selection activeCell="C19" sqref="C19"/>
    </sheetView>
  </sheetViews>
  <sheetFormatPr defaultRowHeight="12.75"/>
  <cols>
    <col min="1" max="1" width="30.7109375" customWidth="1"/>
    <col min="2" max="2" width="9.7109375" customWidth="1"/>
    <col min="3" max="3" width="12" customWidth="1"/>
  </cols>
  <sheetData>
    <row r="1" spans="1:21" ht="84.95" customHeight="1">
      <c r="A1" s="65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21" s="28" customFormat="1" ht="30">
      <c r="A2" s="66" t="s">
        <v>123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5" spans="1:21">
      <c r="A5" s="8" t="s">
        <v>92</v>
      </c>
      <c r="T5" s="4"/>
      <c r="U5" s="4"/>
    </row>
    <row r="6" spans="1:21">
      <c r="A6" t="s">
        <v>6</v>
      </c>
      <c r="B6" t="s">
        <v>25</v>
      </c>
      <c r="C6">
        <v>500</v>
      </c>
      <c r="D6" t="s">
        <v>10</v>
      </c>
    </row>
    <row r="7" spans="1:21">
      <c r="A7" t="s">
        <v>4</v>
      </c>
      <c r="B7" t="s">
        <v>20</v>
      </c>
      <c r="C7" s="7">
        <v>0.8</v>
      </c>
      <c r="D7" t="s">
        <v>8</v>
      </c>
    </row>
    <row r="8" spans="1:21">
      <c r="A8" t="s">
        <v>93</v>
      </c>
      <c r="B8" t="s">
        <v>36</v>
      </c>
      <c r="C8">
        <v>1200</v>
      </c>
      <c r="D8" t="s">
        <v>12</v>
      </c>
    </row>
    <row r="9" spans="1:21">
      <c r="A9" t="s">
        <v>96</v>
      </c>
      <c r="B9" t="s">
        <v>103</v>
      </c>
      <c r="C9">
        <v>200000</v>
      </c>
      <c r="D9" t="s">
        <v>102</v>
      </c>
    </row>
    <row r="10" spans="1:21">
      <c r="A10" t="s">
        <v>131</v>
      </c>
      <c r="B10" t="s">
        <v>132</v>
      </c>
      <c r="C10">
        <f>ms*T</f>
        <v>0.39999999999999997</v>
      </c>
      <c r="D10" t="s">
        <v>8</v>
      </c>
    </row>
    <row r="11" spans="1:21">
      <c r="T11" s="4"/>
      <c r="U11" s="4"/>
    </row>
    <row r="12" spans="1:21" s="8" customFormat="1">
      <c r="A12" s="8" t="s">
        <v>90</v>
      </c>
      <c r="T12" s="9"/>
      <c r="U12" s="9"/>
    </row>
    <row r="13" spans="1:21">
      <c r="A13" t="s">
        <v>91</v>
      </c>
      <c r="B13" t="s">
        <v>30</v>
      </c>
      <c r="C13">
        <v>1000</v>
      </c>
      <c r="D13" s="2" t="s">
        <v>16</v>
      </c>
      <c r="E13" s="2"/>
    </row>
    <row r="14" spans="1:21">
      <c r="A14" t="s">
        <v>31</v>
      </c>
      <c r="B14" t="s">
        <v>32</v>
      </c>
      <c r="C14">
        <v>32</v>
      </c>
      <c r="D14" s="2" t="s">
        <v>35</v>
      </c>
      <c r="E14" s="2"/>
    </row>
    <row r="15" spans="1:21">
      <c r="A15" t="s">
        <v>33</v>
      </c>
      <c r="B15" t="s">
        <v>34</v>
      </c>
      <c r="C15">
        <v>0.25</v>
      </c>
      <c r="D15" t="s">
        <v>35</v>
      </c>
    </row>
    <row r="16" spans="1:21">
      <c r="A16" t="s">
        <v>70</v>
      </c>
      <c r="B16" t="s">
        <v>71</v>
      </c>
      <c r="C16">
        <f>0.000035</f>
        <v>3.4999999999999997E-5</v>
      </c>
      <c r="D16" t="s">
        <v>72</v>
      </c>
    </row>
    <row r="17" spans="1:21">
      <c r="A17" t="s">
        <v>74</v>
      </c>
      <c r="B17" t="s">
        <v>75</v>
      </c>
      <c r="C17">
        <v>80</v>
      </c>
      <c r="D17" t="s">
        <v>76</v>
      </c>
    </row>
    <row r="18" spans="1:21">
      <c r="A18" t="s">
        <v>99</v>
      </c>
      <c r="B18" t="s">
        <v>100</v>
      </c>
      <c r="C18">
        <v>5</v>
      </c>
      <c r="D18" t="s">
        <v>101</v>
      </c>
    </row>
    <row r="19" spans="1:21">
      <c r="A19" t="s">
        <v>77</v>
      </c>
      <c r="B19" t="s">
        <v>79</v>
      </c>
      <c r="C19" s="6">
        <f>10^(Av/20)/Gm</f>
        <v>285714285.71428573</v>
      </c>
      <c r="D19" t="s">
        <v>81</v>
      </c>
      <c r="T19" s="4"/>
      <c r="U19" s="4"/>
    </row>
    <row r="20" spans="1:21">
      <c r="A20" t="s">
        <v>78</v>
      </c>
      <c r="B20" t="s">
        <v>80</v>
      </c>
      <c r="C20" s="6">
        <f>(10^(Av/20))/(2*PI()*Rea*GBW*1000000)</f>
        <v>1.1140846016432671E-12</v>
      </c>
      <c r="D20" t="s">
        <v>25</v>
      </c>
      <c r="T20" s="4"/>
      <c r="U20" s="4"/>
    </row>
    <row r="21" spans="1:21">
      <c r="T21" s="4"/>
      <c r="U21" s="4"/>
    </row>
    <row r="22" spans="1:21">
      <c r="A22" s="1" t="s">
        <v>82</v>
      </c>
    </row>
    <row r="23" spans="1:21">
      <c r="A23" t="s">
        <v>83</v>
      </c>
      <c r="B23" t="s">
        <v>84</v>
      </c>
      <c r="C23" s="7">
        <f>(0.9 - Ub*0.05)*(1+0.007*(Ta - 25))</f>
        <v>0.65</v>
      </c>
      <c r="D23" s="3" t="s">
        <v>9</v>
      </c>
      <c r="E23" s="7"/>
    </row>
    <row r="24" spans="1:21">
      <c r="A24" t="s">
        <v>85</v>
      </c>
      <c r="B24" t="s">
        <v>86</v>
      </c>
      <c r="C24">
        <v>4</v>
      </c>
      <c r="D24" t="s">
        <v>87</v>
      </c>
    </row>
    <row r="25" spans="1:21">
      <c r="A25" t="s">
        <v>88</v>
      </c>
      <c r="B25" t="s">
        <v>129</v>
      </c>
      <c r="C25">
        <v>2</v>
      </c>
      <c r="D25" t="s">
        <v>89</v>
      </c>
    </row>
    <row r="26" spans="1:21">
      <c r="A26" t="s">
        <v>88</v>
      </c>
      <c r="B26" t="s">
        <v>130</v>
      </c>
      <c r="C26">
        <v>2</v>
      </c>
      <c r="D26" t="s">
        <v>89</v>
      </c>
      <c r="T26" s="4"/>
      <c r="U26" s="4"/>
    </row>
    <row r="29" spans="1:21">
      <c r="A29" t="s">
        <v>154</v>
      </c>
      <c r="B29" t="s">
        <v>155</v>
      </c>
      <c r="C29">
        <f>TRUNC(IF(((0.9*E-U-0.1*Ufd-Il*Lr/1000)/(0.9*Il)-(0.9-Ub*0.05)*(1-0.007*25))/((0.9-Ub*0.05)*0.007)&gt;125,125,((0.9*E-U-0.1*Ufd-Il*Lr/1000)/(0.9*Il)-(0.9-Ub*0.05)*(1-0.007*25))/((0.9-Ub*0.05)*0.007)))</f>
        <v>125</v>
      </c>
    </row>
    <row r="31" spans="1:21">
      <c r="A31" s="1" t="s">
        <v>157</v>
      </c>
    </row>
    <row r="32" spans="1:21">
      <c r="A32" t="s">
        <v>158</v>
      </c>
      <c r="B32" t="s">
        <v>158</v>
      </c>
      <c r="C32">
        <f>10^6</f>
        <v>1000000</v>
      </c>
    </row>
    <row r="33" spans="1:3">
      <c r="A33" t="s">
        <v>159</v>
      </c>
      <c r="B33" t="s">
        <v>165</v>
      </c>
      <c r="C33">
        <f>10^3</f>
        <v>1000</v>
      </c>
    </row>
    <row r="34" spans="1:3">
      <c r="A34" t="s">
        <v>160</v>
      </c>
      <c r="B34" t="s">
        <v>166</v>
      </c>
      <c r="C34">
        <f>10^-3</f>
        <v>1E-3</v>
      </c>
    </row>
    <row r="35" spans="1:3">
      <c r="A35" t="s">
        <v>161</v>
      </c>
      <c r="B35" t="s">
        <v>167</v>
      </c>
      <c r="C35">
        <f>10^-6</f>
        <v>9.9999999999999995E-7</v>
      </c>
    </row>
    <row r="36" spans="1:3">
      <c r="A36" t="s">
        <v>163</v>
      </c>
      <c r="B36" t="s">
        <v>168</v>
      </c>
      <c r="C36">
        <f>10^-9</f>
        <v>1.0000000000000001E-9</v>
      </c>
    </row>
    <row r="37" spans="1:3">
      <c r="A37" t="s">
        <v>162</v>
      </c>
      <c r="B37" t="s">
        <v>169</v>
      </c>
      <c r="C37">
        <f>10^-12</f>
        <v>9.9999999999999998E-13</v>
      </c>
    </row>
    <row r="38" spans="1:3">
      <c r="A38" t="s">
        <v>164</v>
      </c>
      <c r="B38" t="s">
        <v>170</v>
      </c>
      <c r="C38">
        <f>10^-15</f>
        <v>1.0000000000000001E-15</v>
      </c>
    </row>
  </sheetData>
  <sheetProtection password="F945" sheet="1" objects="1" scenarios="1"/>
  <mergeCells count="2">
    <mergeCell ref="A1:M1"/>
    <mergeCell ref="A2:M2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71"/>
  <sheetViews>
    <sheetView workbookViewId="0">
      <selection activeCell="A2" sqref="A2:IV2"/>
    </sheetView>
  </sheetViews>
  <sheetFormatPr defaultRowHeight="12.75"/>
  <cols>
    <col min="1" max="1" width="18.140625" style="4" customWidth="1"/>
    <col min="2" max="2" width="15.7109375" customWidth="1"/>
    <col min="3" max="3" width="19.140625" customWidth="1"/>
    <col min="4" max="6" width="15.7109375" customWidth="1"/>
  </cols>
  <sheetData>
    <row r="1" spans="1:13" ht="84.95" customHeight="1">
      <c r="A1" s="65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28" customFormat="1" ht="30">
      <c r="A2" s="66" t="s">
        <v>123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4" spans="1:13">
      <c r="A4" s="14" t="s">
        <v>125</v>
      </c>
      <c r="B4" s="1" t="s">
        <v>120</v>
      </c>
      <c r="C4" s="14" t="s">
        <v>126</v>
      </c>
      <c r="D4" s="1" t="s">
        <v>127</v>
      </c>
    </row>
    <row r="5" spans="1:13">
      <c r="A5" s="12">
        <v>10</v>
      </c>
      <c r="B5">
        <v>100</v>
      </c>
      <c r="C5">
        <v>2.2000000000000002</v>
      </c>
      <c r="D5">
        <v>10</v>
      </c>
    </row>
    <row r="6" spans="1:13">
      <c r="A6" s="12">
        <v>12</v>
      </c>
      <c r="B6">
        <v>110</v>
      </c>
      <c r="C6">
        <v>4.7</v>
      </c>
      <c r="D6">
        <v>10</v>
      </c>
    </row>
    <row r="7" spans="1:13">
      <c r="A7" s="12">
        <v>15</v>
      </c>
      <c r="B7">
        <v>125</v>
      </c>
      <c r="C7">
        <v>10</v>
      </c>
      <c r="D7">
        <v>10</v>
      </c>
    </row>
    <row r="8" spans="1:13">
      <c r="A8" s="12">
        <v>18</v>
      </c>
      <c r="B8">
        <v>140</v>
      </c>
      <c r="C8">
        <v>14.7</v>
      </c>
      <c r="D8">
        <v>5</v>
      </c>
    </row>
    <row r="9" spans="1:13">
      <c r="A9" s="12">
        <v>22</v>
      </c>
      <c r="B9">
        <v>145</v>
      </c>
      <c r="C9">
        <v>20</v>
      </c>
      <c r="D9">
        <v>5</v>
      </c>
    </row>
    <row r="10" spans="1:13">
      <c r="A10" s="12">
        <v>27</v>
      </c>
      <c r="B10">
        <v>160</v>
      </c>
      <c r="C10">
        <v>30</v>
      </c>
      <c r="D10">
        <v>4</v>
      </c>
    </row>
    <row r="11" spans="1:13">
      <c r="A11" s="12">
        <v>33</v>
      </c>
      <c r="B11">
        <v>180</v>
      </c>
      <c r="C11">
        <v>40</v>
      </c>
      <c r="D11">
        <v>3</v>
      </c>
    </row>
    <row r="12" spans="1:13">
      <c r="A12" s="12">
        <v>39</v>
      </c>
      <c r="B12">
        <v>210</v>
      </c>
    </row>
    <row r="13" spans="1:13">
      <c r="A13" s="12">
        <v>47</v>
      </c>
      <c r="B13">
        <v>245</v>
      </c>
    </row>
    <row r="14" spans="1:13">
      <c r="A14" s="12">
        <v>56</v>
      </c>
      <c r="B14">
        <v>280</v>
      </c>
    </row>
    <row r="15" spans="1:13">
      <c r="A15" s="12">
        <v>68</v>
      </c>
      <c r="B15">
        <v>345</v>
      </c>
    </row>
    <row r="18" spans="1:7">
      <c r="B18" s="9" t="s">
        <v>114</v>
      </c>
    </row>
    <row r="19" spans="1:7" s="1" customFormat="1">
      <c r="A19" s="5" t="s">
        <v>117</v>
      </c>
      <c r="B19" s="1" t="s">
        <v>116</v>
      </c>
      <c r="C19" s="1" t="s">
        <v>115</v>
      </c>
      <c r="D19" s="1" t="s">
        <v>118</v>
      </c>
      <c r="E19" s="1" t="s">
        <v>119</v>
      </c>
      <c r="F19" s="1" t="s">
        <v>120</v>
      </c>
    </row>
    <row r="20" spans="1:7">
      <c r="A20" s="12">
        <v>20</v>
      </c>
      <c r="B20" s="11">
        <v>10</v>
      </c>
      <c r="C20" s="11">
        <v>15</v>
      </c>
      <c r="D20" s="4">
        <f t="shared" ref="D20:D51" si="0">($A20*0.104+Ufd)*(Rs/1000)*2.5</f>
        <v>6.9600572839108228</v>
      </c>
      <c r="E20" s="4">
        <f>IF($D20*1.25&lt;10,10,IF($D20*1.25&lt;12,12,IF($D20*1.25&lt;15,15,IF($D20*1.25&lt;18,18,IF($D20*1.25&lt;22,22,IF($D20*1.25&lt;27,27,IF($D20*1.25&lt;33,33,39)))))))</f>
        <v>10</v>
      </c>
      <c r="F20" s="4">
        <v>100</v>
      </c>
      <c r="G20" s="11"/>
    </row>
    <row r="21" spans="1:7">
      <c r="A21" s="12">
        <f>A20+1</f>
        <v>21</v>
      </c>
      <c r="B21" s="11">
        <v>10</v>
      </c>
      <c r="C21" s="11">
        <v>16.2</v>
      </c>
      <c r="D21" s="4">
        <f t="shared" si="0"/>
        <v>7.2720572839108222</v>
      </c>
      <c r="E21" s="4">
        <f t="shared" ref="E21:E79" si="1">IF($D21*1.25&lt;10,10,IF($D21*1.25&lt;12,12,IF($D21*1.25&lt;15,15,IF($D21*1.25&lt;18,18,IF($D21*1.25&lt;22,22,IF($D21*1.25&lt;27,27,IF($D21*1.25&lt;33,33,39)))))))</f>
        <v>10</v>
      </c>
      <c r="F21" s="4">
        <v>100</v>
      </c>
      <c r="G21" s="11"/>
    </row>
    <row r="22" spans="1:7">
      <c r="A22" s="12">
        <f t="shared" ref="A22:A85" si="2">A21+1</f>
        <v>22</v>
      </c>
      <c r="B22" s="11">
        <v>10.199999999999999</v>
      </c>
      <c r="C22" s="11">
        <v>17.8</v>
      </c>
      <c r="D22" s="4">
        <f t="shared" si="0"/>
        <v>7.5840572839108225</v>
      </c>
      <c r="E22" s="4">
        <f t="shared" si="1"/>
        <v>10</v>
      </c>
      <c r="F22" s="4">
        <v>100</v>
      </c>
      <c r="G22" s="11"/>
    </row>
    <row r="23" spans="1:7">
      <c r="A23" s="12">
        <f t="shared" si="2"/>
        <v>23</v>
      </c>
      <c r="B23" s="11">
        <v>10</v>
      </c>
      <c r="C23" s="11">
        <v>18.7</v>
      </c>
      <c r="D23" s="4">
        <f t="shared" si="0"/>
        <v>7.8960572839108236</v>
      </c>
      <c r="E23" s="4">
        <f t="shared" si="1"/>
        <v>10</v>
      </c>
      <c r="F23" s="4">
        <v>110</v>
      </c>
      <c r="G23" s="11"/>
    </row>
    <row r="24" spans="1:7">
      <c r="A24" s="12">
        <f t="shared" si="2"/>
        <v>24</v>
      </c>
      <c r="B24" s="11">
        <v>10</v>
      </c>
      <c r="C24" s="11">
        <v>20</v>
      </c>
      <c r="D24" s="4">
        <f t="shared" si="0"/>
        <v>8.2080572839108239</v>
      </c>
      <c r="E24" s="4">
        <f t="shared" si="1"/>
        <v>12</v>
      </c>
      <c r="F24" s="4">
        <v>110</v>
      </c>
      <c r="G24" s="11"/>
    </row>
    <row r="25" spans="1:7">
      <c r="A25" s="12">
        <f t="shared" si="2"/>
        <v>25</v>
      </c>
      <c r="B25" s="11">
        <v>11.3</v>
      </c>
      <c r="C25" s="11">
        <v>24</v>
      </c>
      <c r="D25" s="4">
        <f t="shared" si="0"/>
        <v>8.5200572839108233</v>
      </c>
      <c r="E25" s="4">
        <f t="shared" si="1"/>
        <v>12</v>
      </c>
      <c r="F25" s="4">
        <v>110</v>
      </c>
      <c r="G25" s="11"/>
    </row>
    <row r="26" spans="1:7">
      <c r="A26" s="12">
        <f t="shared" si="2"/>
        <v>26</v>
      </c>
      <c r="B26" s="11">
        <v>12</v>
      </c>
      <c r="C26" s="11">
        <v>27</v>
      </c>
      <c r="D26" s="4">
        <f t="shared" si="0"/>
        <v>8.8320572839108227</v>
      </c>
      <c r="E26" s="4">
        <f t="shared" si="1"/>
        <v>12</v>
      </c>
      <c r="F26" s="4">
        <v>110</v>
      </c>
      <c r="G26" s="11"/>
    </row>
    <row r="27" spans="1:7">
      <c r="A27" s="12">
        <f t="shared" si="2"/>
        <v>27</v>
      </c>
      <c r="B27" s="11">
        <v>12</v>
      </c>
      <c r="C27" s="11">
        <v>28.7</v>
      </c>
      <c r="D27" s="4">
        <f t="shared" si="0"/>
        <v>9.1440572839108221</v>
      </c>
      <c r="E27" s="4">
        <f t="shared" si="1"/>
        <v>12</v>
      </c>
      <c r="F27" s="4">
        <v>110</v>
      </c>
      <c r="G27" s="11"/>
    </row>
    <row r="28" spans="1:7">
      <c r="A28" s="12">
        <f t="shared" si="2"/>
        <v>28</v>
      </c>
      <c r="B28" s="11">
        <v>10.199999999999999</v>
      </c>
      <c r="C28" s="11">
        <v>25.5</v>
      </c>
      <c r="D28" s="4">
        <f t="shared" si="0"/>
        <v>9.4560572839108232</v>
      </c>
      <c r="E28" s="4">
        <f t="shared" si="1"/>
        <v>12</v>
      </c>
      <c r="F28" s="4">
        <v>125</v>
      </c>
      <c r="G28" s="11"/>
    </row>
    <row r="29" spans="1:7">
      <c r="A29" s="12">
        <f t="shared" si="2"/>
        <v>29</v>
      </c>
      <c r="B29" s="11">
        <v>10</v>
      </c>
      <c r="C29" s="11">
        <v>26.1</v>
      </c>
      <c r="D29" s="4">
        <f t="shared" si="0"/>
        <v>9.7680572839108226</v>
      </c>
      <c r="E29" s="4">
        <f t="shared" si="1"/>
        <v>15</v>
      </c>
      <c r="F29" s="4">
        <v>125</v>
      </c>
      <c r="G29" s="11"/>
    </row>
    <row r="30" spans="1:7">
      <c r="A30" s="12">
        <f t="shared" si="2"/>
        <v>30</v>
      </c>
      <c r="B30" s="11">
        <v>10.199999999999999</v>
      </c>
      <c r="C30" s="11">
        <v>28</v>
      </c>
      <c r="D30" s="4">
        <f t="shared" si="0"/>
        <v>10.080057283910822</v>
      </c>
      <c r="E30" s="4">
        <f t="shared" si="1"/>
        <v>15</v>
      </c>
      <c r="F30" s="4">
        <v>125</v>
      </c>
      <c r="G30" s="11"/>
    </row>
    <row r="31" spans="1:7">
      <c r="A31" s="12">
        <f t="shared" si="2"/>
        <v>31</v>
      </c>
      <c r="B31" s="11">
        <v>10</v>
      </c>
      <c r="C31" s="11">
        <v>28.7</v>
      </c>
      <c r="D31" s="4">
        <f t="shared" si="0"/>
        <v>10.392057283910823</v>
      </c>
      <c r="E31" s="4">
        <f t="shared" si="1"/>
        <v>15</v>
      </c>
      <c r="F31" s="4">
        <v>125</v>
      </c>
      <c r="G31" s="11"/>
    </row>
    <row r="32" spans="1:7">
      <c r="A32" s="12">
        <f t="shared" si="2"/>
        <v>32</v>
      </c>
      <c r="B32" s="11">
        <v>10</v>
      </c>
      <c r="C32" s="11">
        <v>30</v>
      </c>
      <c r="D32" s="4">
        <f t="shared" si="0"/>
        <v>10.704057283910821</v>
      </c>
      <c r="E32" s="4">
        <f t="shared" si="1"/>
        <v>15</v>
      </c>
      <c r="F32" s="4">
        <v>125</v>
      </c>
      <c r="G32" s="11"/>
    </row>
    <row r="33" spans="1:7">
      <c r="A33" s="12">
        <f t="shared" si="2"/>
        <v>33</v>
      </c>
      <c r="B33" s="11">
        <v>11.5</v>
      </c>
      <c r="C33" s="11">
        <v>36</v>
      </c>
      <c r="D33" s="4">
        <f t="shared" si="0"/>
        <v>11.016057283910822</v>
      </c>
      <c r="E33" s="4">
        <f t="shared" si="1"/>
        <v>15</v>
      </c>
      <c r="F33" s="4">
        <v>125</v>
      </c>
      <c r="G33" s="11"/>
    </row>
    <row r="34" spans="1:7">
      <c r="A34" s="12">
        <f t="shared" si="2"/>
        <v>34</v>
      </c>
      <c r="B34" s="11">
        <v>10.199999999999999</v>
      </c>
      <c r="C34" s="11">
        <v>33.200000000000003</v>
      </c>
      <c r="D34" s="4">
        <f t="shared" si="0"/>
        <v>11.328057283910823</v>
      </c>
      <c r="E34" s="4">
        <f t="shared" si="1"/>
        <v>15</v>
      </c>
      <c r="F34" s="4">
        <v>125</v>
      </c>
      <c r="G34" s="11"/>
    </row>
    <row r="35" spans="1:7">
      <c r="A35" s="12">
        <f t="shared" si="2"/>
        <v>35</v>
      </c>
      <c r="B35" s="11">
        <v>10.7</v>
      </c>
      <c r="C35" s="11">
        <v>36</v>
      </c>
      <c r="D35" s="4">
        <f t="shared" si="0"/>
        <v>11.640057283910823</v>
      </c>
      <c r="E35" s="4">
        <f t="shared" si="1"/>
        <v>15</v>
      </c>
      <c r="F35" s="4">
        <v>140</v>
      </c>
      <c r="G35" s="11"/>
    </row>
    <row r="36" spans="1:7">
      <c r="A36" s="12">
        <f t="shared" si="2"/>
        <v>36</v>
      </c>
      <c r="B36" s="11">
        <v>10.199999999999999</v>
      </c>
      <c r="C36" s="11">
        <v>35.700000000000003</v>
      </c>
      <c r="D36" s="4">
        <f t="shared" si="0"/>
        <v>11.952057283910822</v>
      </c>
      <c r="E36" s="4">
        <f t="shared" si="1"/>
        <v>15</v>
      </c>
      <c r="F36" s="4">
        <v>140</v>
      </c>
      <c r="G36" s="11"/>
    </row>
    <row r="37" spans="1:7">
      <c r="A37" s="12">
        <f t="shared" si="2"/>
        <v>37</v>
      </c>
      <c r="B37" s="11">
        <v>13</v>
      </c>
      <c r="C37" s="11">
        <v>47</v>
      </c>
      <c r="D37" s="4">
        <f t="shared" si="0"/>
        <v>12.264057283910823</v>
      </c>
      <c r="E37" s="4">
        <f t="shared" si="1"/>
        <v>18</v>
      </c>
      <c r="F37" s="4">
        <v>140</v>
      </c>
      <c r="G37" s="11"/>
    </row>
    <row r="38" spans="1:7">
      <c r="A38" s="12">
        <f t="shared" si="2"/>
        <v>38</v>
      </c>
      <c r="B38" s="11">
        <v>10.199999999999999</v>
      </c>
      <c r="C38" s="11">
        <v>38.299999999999997</v>
      </c>
      <c r="D38" s="4">
        <f t="shared" si="0"/>
        <v>12.576057283910822</v>
      </c>
      <c r="E38" s="4">
        <f t="shared" si="1"/>
        <v>18</v>
      </c>
      <c r="F38" s="4">
        <v>140</v>
      </c>
      <c r="G38" s="11"/>
    </row>
    <row r="39" spans="1:7">
      <c r="A39" s="12">
        <f t="shared" si="2"/>
        <v>39</v>
      </c>
      <c r="B39" s="11">
        <v>12</v>
      </c>
      <c r="C39" s="11">
        <v>46.4</v>
      </c>
      <c r="D39" s="4">
        <f t="shared" si="0"/>
        <v>12.888057283910824</v>
      </c>
      <c r="E39" s="4">
        <f t="shared" si="1"/>
        <v>18</v>
      </c>
      <c r="F39" s="4">
        <v>140</v>
      </c>
      <c r="G39" s="11"/>
    </row>
    <row r="40" spans="1:7">
      <c r="A40" s="12">
        <f t="shared" si="2"/>
        <v>40</v>
      </c>
      <c r="B40" s="11">
        <v>10</v>
      </c>
      <c r="C40" s="11">
        <v>40</v>
      </c>
      <c r="D40" s="4">
        <f t="shared" si="0"/>
        <v>13.200057283910825</v>
      </c>
      <c r="E40" s="4">
        <f t="shared" si="1"/>
        <v>18</v>
      </c>
      <c r="F40" s="4">
        <v>140</v>
      </c>
      <c r="G40" s="11"/>
    </row>
    <row r="41" spans="1:7">
      <c r="A41" s="12">
        <f t="shared" si="2"/>
        <v>41</v>
      </c>
      <c r="B41" s="11">
        <v>10</v>
      </c>
      <c r="C41" s="11">
        <v>41.2</v>
      </c>
      <c r="D41" s="4">
        <f t="shared" si="0"/>
        <v>13.512057283910824</v>
      </c>
      <c r="E41" s="4">
        <f t="shared" si="1"/>
        <v>18</v>
      </c>
      <c r="F41" s="4">
        <v>140</v>
      </c>
      <c r="G41" s="11"/>
    </row>
    <row r="42" spans="1:7">
      <c r="A42" s="12">
        <f t="shared" si="2"/>
        <v>42</v>
      </c>
      <c r="B42" s="11">
        <v>12</v>
      </c>
      <c r="C42" s="11">
        <v>51</v>
      </c>
      <c r="D42" s="4">
        <f t="shared" si="0"/>
        <v>13.824057283910822</v>
      </c>
      <c r="E42" s="4">
        <f t="shared" si="1"/>
        <v>18</v>
      </c>
      <c r="F42" s="4">
        <v>140</v>
      </c>
      <c r="G42" s="11"/>
    </row>
    <row r="43" spans="1:7">
      <c r="A43" s="12">
        <f t="shared" si="2"/>
        <v>43</v>
      </c>
      <c r="B43" s="11">
        <v>12</v>
      </c>
      <c r="C43" s="11">
        <v>52.3</v>
      </c>
      <c r="D43" s="4">
        <f t="shared" si="0"/>
        <v>14.136057283910821</v>
      </c>
      <c r="E43" s="4">
        <f t="shared" si="1"/>
        <v>18</v>
      </c>
      <c r="F43" s="4">
        <v>145</v>
      </c>
      <c r="G43" s="11"/>
    </row>
    <row r="44" spans="1:7">
      <c r="A44" s="12">
        <f t="shared" si="2"/>
        <v>44</v>
      </c>
      <c r="B44" s="11">
        <v>11.3</v>
      </c>
      <c r="C44" s="11">
        <v>51</v>
      </c>
      <c r="D44" s="4">
        <f t="shared" si="0"/>
        <v>14.448057283910822</v>
      </c>
      <c r="E44" s="4">
        <f t="shared" si="1"/>
        <v>22</v>
      </c>
      <c r="F44" s="4">
        <v>145</v>
      </c>
      <c r="G44" s="11"/>
    </row>
    <row r="45" spans="1:7">
      <c r="A45" s="12">
        <f t="shared" si="2"/>
        <v>45</v>
      </c>
      <c r="B45" s="11">
        <v>11.3</v>
      </c>
      <c r="C45" s="11">
        <v>52.3</v>
      </c>
      <c r="D45" s="4">
        <f t="shared" si="0"/>
        <v>14.760057283910822</v>
      </c>
      <c r="E45" s="4">
        <f t="shared" si="1"/>
        <v>22</v>
      </c>
      <c r="F45" s="4">
        <v>145</v>
      </c>
      <c r="G45" s="11"/>
    </row>
    <row r="46" spans="1:7">
      <c r="A46" s="12">
        <f t="shared" si="2"/>
        <v>46</v>
      </c>
      <c r="B46" s="11">
        <v>10</v>
      </c>
      <c r="C46" s="11">
        <v>47.5</v>
      </c>
      <c r="D46" s="4">
        <f t="shared" si="0"/>
        <v>15.072057283910823</v>
      </c>
      <c r="E46" s="4">
        <f t="shared" si="1"/>
        <v>22</v>
      </c>
      <c r="F46" s="4">
        <v>145</v>
      </c>
      <c r="G46" s="11"/>
    </row>
    <row r="47" spans="1:7">
      <c r="A47" s="12">
        <f t="shared" si="2"/>
        <v>47</v>
      </c>
      <c r="B47" s="11">
        <v>10</v>
      </c>
      <c r="C47" s="11">
        <v>48.7</v>
      </c>
      <c r="D47" s="4">
        <f t="shared" si="0"/>
        <v>15.384057283910824</v>
      </c>
      <c r="E47" s="4">
        <f t="shared" si="1"/>
        <v>22</v>
      </c>
      <c r="F47" s="4">
        <v>145</v>
      </c>
      <c r="G47" s="11"/>
    </row>
    <row r="48" spans="1:7">
      <c r="A48" s="12">
        <f t="shared" si="2"/>
        <v>48</v>
      </c>
      <c r="B48" s="11">
        <v>10.199999999999999</v>
      </c>
      <c r="C48" s="11">
        <v>51</v>
      </c>
      <c r="D48" s="4">
        <f t="shared" si="0"/>
        <v>15.696057283910822</v>
      </c>
      <c r="E48" s="4">
        <f t="shared" si="1"/>
        <v>22</v>
      </c>
      <c r="F48" s="4">
        <v>145</v>
      </c>
      <c r="G48" s="11"/>
    </row>
    <row r="49" spans="1:7">
      <c r="A49" s="12">
        <f t="shared" si="2"/>
        <v>49</v>
      </c>
      <c r="B49" s="11">
        <v>10.199999999999999</v>
      </c>
      <c r="C49" s="11">
        <v>52.3</v>
      </c>
      <c r="D49" s="4">
        <f t="shared" si="0"/>
        <v>16.008057283910823</v>
      </c>
      <c r="E49" s="4">
        <f t="shared" si="1"/>
        <v>22</v>
      </c>
      <c r="F49" s="4">
        <v>145</v>
      </c>
      <c r="G49" s="11"/>
    </row>
    <row r="50" spans="1:7">
      <c r="A50" s="12">
        <f t="shared" si="2"/>
        <v>50</v>
      </c>
      <c r="B50" s="11">
        <v>10.199999999999999</v>
      </c>
      <c r="C50" s="11">
        <v>53.6</v>
      </c>
      <c r="D50" s="4">
        <f t="shared" si="0"/>
        <v>16.320057283910824</v>
      </c>
      <c r="E50" s="4">
        <f t="shared" si="1"/>
        <v>22</v>
      </c>
      <c r="F50" s="4">
        <v>145</v>
      </c>
      <c r="G50" s="11"/>
    </row>
    <row r="51" spans="1:7">
      <c r="A51" s="12">
        <f t="shared" si="2"/>
        <v>51</v>
      </c>
      <c r="B51" s="11">
        <v>10</v>
      </c>
      <c r="C51" s="11">
        <v>53.6</v>
      </c>
      <c r="D51" s="4">
        <f t="shared" si="0"/>
        <v>16.632057283910822</v>
      </c>
      <c r="E51" s="4">
        <f t="shared" si="1"/>
        <v>22</v>
      </c>
      <c r="F51" s="4">
        <v>145</v>
      </c>
      <c r="G51" s="11"/>
    </row>
    <row r="52" spans="1:7">
      <c r="A52" s="12">
        <f t="shared" si="2"/>
        <v>52</v>
      </c>
      <c r="B52" s="11">
        <v>10</v>
      </c>
      <c r="C52" s="11">
        <v>54.9</v>
      </c>
      <c r="D52" s="4">
        <f t="shared" ref="D52:D83" si="3">($A52*0.104+Ufd)*(Rs/1000)*2.5</f>
        <v>16.944057283910819</v>
      </c>
      <c r="E52" s="4">
        <f t="shared" si="1"/>
        <v>22</v>
      </c>
      <c r="F52" s="4">
        <v>145</v>
      </c>
      <c r="G52" s="11"/>
    </row>
    <row r="53" spans="1:7">
      <c r="A53" s="12">
        <f t="shared" si="2"/>
        <v>53</v>
      </c>
      <c r="B53" s="11">
        <v>10</v>
      </c>
      <c r="C53" s="11">
        <v>56.2</v>
      </c>
      <c r="D53" s="4">
        <f t="shared" si="3"/>
        <v>17.25605728391082</v>
      </c>
      <c r="E53" s="4">
        <f t="shared" si="1"/>
        <v>22</v>
      </c>
      <c r="F53" s="4">
        <v>160</v>
      </c>
      <c r="G53" s="11"/>
    </row>
    <row r="54" spans="1:7">
      <c r="A54" s="12">
        <f t="shared" si="2"/>
        <v>54</v>
      </c>
      <c r="B54" s="11">
        <v>10.5</v>
      </c>
      <c r="C54" s="11">
        <v>60.4</v>
      </c>
      <c r="D54" s="4">
        <f t="shared" si="3"/>
        <v>17.568057283910822</v>
      </c>
      <c r="E54" s="4">
        <f t="shared" si="1"/>
        <v>22</v>
      </c>
      <c r="F54" s="4">
        <v>160</v>
      </c>
      <c r="G54" s="11"/>
    </row>
    <row r="55" spans="1:7">
      <c r="A55" s="12">
        <f t="shared" si="2"/>
        <v>55</v>
      </c>
      <c r="B55" s="11">
        <v>18.2</v>
      </c>
      <c r="C55" s="11">
        <v>107</v>
      </c>
      <c r="D55" s="4">
        <f t="shared" si="3"/>
        <v>17.880057283910823</v>
      </c>
      <c r="E55" s="4">
        <f t="shared" si="1"/>
        <v>27</v>
      </c>
      <c r="F55" s="4">
        <v>160</v>
      </c>
      <c r="G55" s="11"/>
    </row>
    <row r="56" spans="1:7">
      <c r="A56" s="12">
        <f t="shared" si="2"/>
        <v>56</v>
      </c>
      <c r="B56" s="11">
        <v>20</v>
      </c>
      <c r="C56" s="11">
        <v>120</v>
      </c>
      <c r="D56" s="4">
        <f t="shared" si="3"/>
        <v>18.192057283910824</v>
      </c>
      <c r="E56" s="4">
        <f t="shared" si="1"/>
        <v>27</v>
      </c>
      <c r="F56" s="4">
        <v>160</v>
      </c>
      <c r="G56" s="11"/>
    </row>
    <row r="57" spans="1:7">
      <c r="A57" s="12">
        <f t="shared" si="2"/>
        <v>57</v>
      </c>
      <c r="B57" s="11">
        <v>19.600000000000001</v>
      </c>
      <c r="C57" s="11">
        <v>120</v>
      </c>
      <c r="D57" s="4">
        <f t="shared" si="3"/>
        <v>18.504057283910821</v>
      </c>
      <c r="E57" s="4">
        <f t="shared" si="1"/>
        <v>27</v>
      </c>
      <c r="F57" s="4">
        <v>160</v>
      </c>
      <c r="G57" s="11"/>
    </row>
    <row r="58" spans="1:7">
      <c r="A58" s="12">
        <f t="shared" si="2"/>
        <v>58</v>
      </c>
      <c r="B58" s="11">
        <v>12</v>
      </c>
      <c r="C58" s="11">
        <v>75</v>
      </c>
      <c r="D58" s="4">
        <f t="shared" si="3"/>
        <v>18.816057283910823</v>
      </c>
      <c r="E58" s="4">
        <f t="shared" si="1"/>
        <v>27</v>
      </c>
      <c r="F58" s="4">
        <v>160</v>
      </c>
      <c r="G58" s="11"/>
    </row>
    <row r="59" spans="1:7">
      <c r="A59" s="12">
        <f t="shared" si="2"/>
        <v>59</v>
      </c>
      <c r="B59" s="11">
        <v>10.199999999999999</v>
      </c>
      <c r="C59" s="11">
        <v>64.900000000000006</v>
      </c>
      <c r="D59" s="4">
        <f t="shared" si="3"/>
        <v>19.12805728391082</v>
      </c>
      <c r="E59" s="4">
        <f t="shared" si="1"/>
        <v>27</v>
      </c>
      <c r="F59" s="4">
        <v>160</v>
      </c>
      <c r="G59" s="11"/>
    </row>
    <row r="60" spans="1:7">
      <c r="A60" s="12">
        <f t="shared" si="2"/>
        <v>60</v>
      </c>
      <c r="B60" s="11">
        <v>11</v>
      </c>
      <c r="C60" s="11">
        <v>71.5</v>
      </c>
      <c r="D60" s="4">
        <f t="shared" si="3"/>
        <v>19.440057283910821</v>
      </c>
      <c r="E60" s="4">
        <f t="shared" si="1"/>
        <v>27</v>
      </c>
      <c r="F60" s="4">
        <v>160</v>
      </c>
      <c r="G60" s="11"/>
    </row>
    <row r="61" spans="1:7">
      <c r="A61" s="12">
        <f t="shared" si="2"/>
        <v>61</v>
      </c>
      <c r="B61" s="11">
        <v>15.4</v>
      </c>
      <c r="C61" s="11">
        <v>102</v>
      </c>
      <c r="D61" s="4">
        <f t="shared" si="3"/>
        <v>19.752057283910819</v>
      </c>
      <c r="E61" s="4">
        <f t="shared" si="1"/>
        <v>27</v>
      </c>
      <c r="F61" s="4">
        <v>160</v>
      </c>
      <c r="G61" s="11"/>
    </row>
    <row r="62" spans="1:7">
      <c r="A62" s="12">
        <f t="shared" si="2"/>
        <v>62</v>
      </c>
      <c r="B62" s="11">
        <v>17.8</v>
      </c>
      <c r="C62" s="11">
        <v>120</v>
      </c>
      <c r="D62" s="4">
        <f t="shared" si="3"/>
        <v>20.06405728391082</v>
      </c>
      <c r="E62" s="4">
        <f t="shared" si="1"/>
        <v>27</v>
      </c>
      <c r="F62" s="4">
        <v>160</v>
      </c>
      <c r="G62" s="11"/>
    </row>
    <row r="63" spans="1:7">
      <c r="A63" s="12">
        <f t="shared" si="2"/>
        <v>63</v>
      </c>
      <c r="B63" s="11">
        <v>12</v>
      </c>
      <c r="C63" s="11">
        <v>82.5</v>
      </c>
      <c r="D63" s="4">
        <f t="shared" si="3"/>
        <v>20.376057283910821</v>
      </c>
      <c r="E63" s="4">
        <f t="shared" si="1"/>
        <v>27</v>
      </c>
      <c r="F63" s="4">
        <v>160</v>
      </c>
      <c r="G63" s="11"/>
    </row>
    <row r="64" spans="1:7">
      <c r="A64" s="12">
        <f t="shared" si="2"/>
        <v>64</v>
      </c>
      <c r="B64" s="11">
        <v>13</v>
      </c>
      <c r="C64" s="11">
        <v>91</v>
      </c>
      <c r="D64" s="4">
        <f t="shared" si="3"/>
        <v>20.688057283910823</v>
      </c>
      <c r="E64" s="4">
        <f t="shared" si="1"/>
        <v>27</v>
      </c>
      <c r="F64" s="4">
        <v>160</v>
      </c>
      <c r="G64" s="11"/>
    </row>
    <row r="65" spans="1:7">
      <c r="A65" s="12">
        <f t="shared" si="2"/>
        <v>65</v>
      </c>
      <c r="B65" s="11">
        <v>11.5</v>
      </c>
      <c r="C65" s="11">
        <v>82</v>
      </c>
      <c r="D65" s="4">
        <f t="shared" si="3"/>
        <v>21.00005728391082</v>
      </c>
      <c r="E65" s="4">
        <f t="shared" si="1"/>
        <v>27</v>
      </c>
      <c r="F65" s="4">
        <v>180</v>
      </c>
      <c r="G65" s="11"/>
    </row>
    <row r="66" spans="1:7">
      <c r="A66" s="12">
        <f t="shared" si="2"/>
        <v>66</v>
      </c>
      <c r="B66" s="11">
        <v>22.1</v>
      </c>
      <c r="C66" s="11">
        <v>160</v>
      </c>
      <c r="D66" s="4">
        <f t="shared" si="3"/>
        <v>21.312057283910821</v>
      </c>
      <c r="E66" s="4">
        <f t="shared" si="1"/>
        <v>27</v>
      </c>
      <c r="F66" s="4">
        <v>180</v>
      </c>
      <c r="G66" s="11"/>
    </row>
    <row r="67" spans="1:7">
      <c r="A67" s="12">
        <f t="shared" si="2"/>
        <v>67</v>
      </c>
      <c r="B67" s="11">
        <v>16</v>
      </c>
      <c r="C67" s="11">
        <v>118</v>
      </c>
      <c r="D67" s="4">
        <f t="shared" si="3"/>
        <v>21.624057283910822</v>
      </c>
      <c r="E67" s="4">
        <f t="shared" si="1"/>
        <v>33</v>
      </c>
      <c r="F67" s="4">
        <v>180</v>
      </c>
      <c r="G67" s="11"/>
    </row>
    <row r="68" spans="1:7">
      <c r="A68" s="12">
        <f t="shared" si="2"/>
        <v>68</v>
      </c>
      <c r="B68" s="11">
        <v>10</v>
      </c>
      <c r="C68" s="11">
        <v>75</v>
      </c>
      <c r="D68" s="4">
        <f t="shared" si="3"/>
        <v>21.936057283910824</v>
      </c>
      <c r="E68" s="4">
        <f t="shared" si="1"/>
        <v>33</v>
      </c>
      <c r="F68" s="4">
        <v>180</v>
      </c>
      <c r="G68" s="11"/>
    </row>
    <row r="69" spans="1:7">
      <c r="A69" s="12">
        <f t="shared" si="2"/>
        <v>69</v>
      </c>
      <c r="B69" s="11">
        <v>21</v>
      </c>
      <c r="C69" s="11">
        <v>160</v>
      </c>
      <c r="D69" s="4">
        <f t="shared" si="3"/>
        <v>22.248057283910821</v>
      </c>
      <c r="E69" s="4">
        <f t="shared" si="1"/>
        <v>33</v>
      </c>
      <c r="F69" s="4">
        <v>180</v>
      </c>
      <c r="G69" s="11"/>
    </row>
    <row r="70" spans="1:7">
      <c r="A70" s="12">
        <f t="shared" si="2"/>
        <v>70</v>
      </c>
      <c r="B70" s="11">
        <v>16</v>
      </c>
      <c r="C70" s="11">
        <v>124</v>
      </c>
      <c r="D70" s="4">
        <f t="shared" si="3"/>
        <v>22.560057283910822</v>
      </c>
      <c r="E70" s="4">
        <f t="shared" si="1"/>
        <v>33</v>
      </c>
      <c r="F70" s="4">
        <v>180</v>
      </c>
      <c r="G70" s="11"/>
    </row>
    <row r="71" spans="1:7">
      <c r="A71" s="12">
        <f t="shared" si="2"/>
        <v>71</v>
      </c>
      <c r="B71" s="11">
        <v>10</v>
      </c>
      <c r="C71" s="11">
        <v>78.7</v>
      </c>
      <c r="D71" s="4">
        <f t="shared" si="3"/>
        <v>22.872057283910824</v>
      </c>
      <c r="E71" s="4">
        <f t="shared" si="1"/>
        <v>33</v>
      </c>
      <c r="F71" s="4">
        <v>180</v>
      </c>
      <c r="G71" s="11"/>
    </row>
    <row r="72" spans="1:7">
      <c r="A72" s="12">
        <f t="shared" si="2"/>
        <v>72</v>
      </c>
      <c r="B72" s="11">
        <v>15</v>
      </c>
      <c r="C72" s="11">
        <v>120</v>
      </c>
      <c r="D72" s="4">
        <f t="shared" si="3"/>
        <v>23.184057283910818</v>
      </c>
      <c r="E72" s="4">
        <f t="shared" si="1"/>
        <v>33</v>
      </c>
      <c r="F72" s="4">
        <v>180</v>
      </c>
      <c r="G72" s="11"/>
    </row>
    <row r="73" spans="1:7">
      <c r="A73" s="12">
        <f t="shared" si="2"/>
        <v>73</v>
      </c>
      <c r="B73" s="11">
        <v>16</v>
      </c>
      <c r="C73" s="11">
        <v>130</v>
      </c>
      <c r="D73" s="4">
        <f t="shared" si="3"/>
        <v>23.496057283910822</v>
      </c>
      <c r="E73" s="4">
        <f t="shared" si="1"/>
        <v>33</v>
      </c>
      <c r="F73" s="4">
        <v>180</v>
      </c>
      <c r="G73" s="11"/>
    </row>
    <row r="74" spans="1:7">
      <c r="A74" s="12">
        <f t="shared" si="2"/>
        <v>74</v>
      </c>
      <c r="B74" s="11">
        <v>10</v>
      </c>
      <c r="C74" s="11">
        <v>82.5</v>
      </c>
      <c r="D74" s="4">
        <f t="shared" si="3"/>
        <v>23.80805728391082</v>
      </c>
      <c r="E74" s="4">
        <f t="shared" si="1"/>
        <v>33</v>
      </c>
      <c r="F74" s="4">
        <v>180</v>
      </c>
      <c r="G74" s="11"/>
    </row>
    <row r="75" spans="1:7">
      <c r="A75" s="12">
        <f t="shared" si="2"/>
        <v>75</v>
      </c>
      <c r="B75" s="11">
        <v>19.100000000000001</v>
      </c>
      <c r="C75" s="11">
        <v>160</v>
      </c>
      <c r="D75" s="4">
        <f t="shared" si="3"/>
        <v>24.120057283910825</v>
      </c>
      <c r="E75" s="4">
        <f t="shared" si="1"/>
        <v>33</v>
      </c>
      <c r="F75" s="4">
        <v>180</v>
      </c>
      <c r="G75" s="11"/>
    </row>
    <row r="76" spans="1:7">
      <c r="A76" s="12">
        <f t="shared" si="2"/>
        <v>76</v>
      </c>
      <c r="B76" s="11">
        <v>10.7</v>
      </c>
      <c r="C76" s="11">
        <v>90.9</v>
      </c>
      <c r="D76" s="4">
        <f t="shared" si="3"/>
        <v>24.432057283910822</v>
      </c>
      <c r="E76" s="4">
        <f t="shared" si="1"/>
        <v>33</v>
      </c>
      <c r="F76" s="4">
        <v>180</v>
      </c>
      <c r="G76" s="11"/>
    </row>
    <row r="77" spans="1:7">
      <c r="A77" s="12">
        <f t="shared" si="2"/>
        <v>77</v>
      </c>
      <c r="B77" s="11">
        <v>12.4</v>
      </c>
      <c r="C77" s="11">
        <v>107</v>
      </c>
      <c r="D77" s="4">
        <f t="shared" si="3"/>
        <v>24.74405728391082</v>
      </c>
      <c r="E77" s="4">
        <f t="shared" si="1"/>
        <v>33</v>
      </c>
      <c r="F77" s="4">
        <v>180</v>
      </c>
      <c r="G77" s="11"/>
    </row>
    <row r="78" spans="1:7">
      <c r="A78" s="12">
        <f t="shared" si="2"/>
        <v>78</v>
      </c>
      <c r="B78" s="11">
        <v>12</v>
      </c>
      <c r="C78" s="11">
        <v>105</v>
      </c>
      <c r="D78" s="4">
        <f t="shared" si="3"/>
        <v>25.056057283910825</v>
      </c>
      <c r="E78" s="4">
        <f t="shared" si="1"/>
        <v>33</v>
      </c>
      <c r="F78" s="4">
        <v>180</v>
      </c>
      <c r="G78" s="11"/>
    </row>
    <row r="79" spans="1:7">
      <c r="A79" s="12">
        <f t="shared" si="2"/>
        <v>79</v>
      </c>
      <c r="B79" s="11">
        <v>10</v>
      </c>
      <c r="C79" s="11">
        <v>88.7</v>
      </c>
      <c r="D79" s="4">
        <f t="shared" si="3"/>
        <v>25.368057283910822</v>
      </c>
      <c r="E79" s="4">
        <f t="shared" si="1"/>
        <v>33</v>
      </c>
      <c r="F79" s="4">
        <v>180</v>
      </c>
      <c r="G79" s="11"/>
    </row>
    <row r="80" spans="1:7">
      <c r="A80" s="12">
        <f t="shared" si="2"/>
        <v>80</v>
      </c>
      <c r="B80" s="11">
        <v>18</v>
      </c>
      <c r="C80" s="11">
        <v>162</v>
      </c>
      <c r="D80" s="4">
        <f t="shared" si="3"/>
        <v>25.680057283910823</v>
      </c>
      <c r="E80" s="4">
        <f>IF($D80*1.25&lt;39,39,IF($D80*1.25&lt;47,47,IF($D80*1.25&lt;56,56,IF($D80*1.25&lt;68,68,IF($D80*1.25&lt;82,82,100)))))</f>
        <v>39</v>
      </c>
      <c r="F80" s="4">
        <v>210</v>
      </c>
      <c r="G80" s="11"/>
    </row>
    <row r="81" spans="1:7">
      <c r="A81" s="12">
        <f t="shared" si="2"/>
        <v>81</v>
      </c>
      <c r="B81" s="11">
        <v>10.199999999999999</v>
      </c>
      <c r="C81" s="11">
        <v>93.1</v>
      </c>
      <c r="D81" s="4">
        <f t="shared" si="3"/>
        <v>25.992057283910825</v>
      </c>
      <c r="E81" s="4">
        <f t="shared" ref="E81:E144" si="4">IF($D81*1.25&lt;39,39,IF($D81*1.25&lt;47,47,IF($D81*1.25&lt;56,56,IF($D81*1.25&lt;68,68,IF($D81*1.25&lt;82,82,100)))))</f>
        <v>39</v>
      </c>
      <c r="F81" s="4">
        <v>210</v>
      </c>
      <c r="G81" s="11"/>
    </row>
    <row r="82" spans="1:7">
      <c r="A82" s="12">
        <f t="shared" si="2"/>
        <v>82</v>
      </c>
      <c r="B82" s="11">
        <v>11</v>
      </c>
      <c r="C82" s="11">
        <v>102</v>
      </c>
      <c r="D82" s="4">
        <f t="shared" si="3"/>
        <v>26.304057283910826</v>
      </c>
      <c r="E82" s="4">
        <f t="shared" si="4"/>
        <v>39</v>
      </c>
      <c r="F82" s="4">
        <v>210</v>
      </c>
      <c r="G82" s="11"/>
    </row>
    <row r="83" spans="1:7">
      <c r="A83" s="12">
        <f t="shared" si="2"/>
        <v>83</v>
      </c>
      <c r="B83" s="11">
        <v>16</v>
      </c>
      <c r="C83" s="11">
        <v>150</v>
      </c>
      <c r="D83" s="4">
        <f t="shared" si="3"/>
        <v>26.616057283910823</v>
      </c>
      <c r="E83" s="4">
        <f t="shared" si="4"/>
        <v>39</v>
      </c>
      <c r="F83" s="4">
        <v>210</v>
      </c>
      <c r="G83" s="11"/>
    </row>
    <row r="84" spans="1:7">
      <c r="A84" s="12">
        <f t="shared" si="2"/>
        <v>84</v>
      </c>
      <c r="B84" s="11">
        <v>12.1</v>
      </c>
      <c r="C84" s="11">
        <v>115</v>
      </c>
      <c r="D84" s="4">
        <f t="shared" ref="D84:D115" si="5">($A84*0.104+Ufd)*(Rs/1000)*2.5</f>
        <v>26.928057283910821</v>
      </c>
      <c r="E84" s="4">
        <f t="shared" si="4"/>
        <v>39</v>
      </c>
      <c r="F84" s="4">
        <v>210</v>
      </c>
      <c r="G84" s="11"/>
    </row>
    <row r="85" spans="1:7">
      <c r="A85" s="12">
        <f t="shared" si="2"/>
        <v>85</v>
      </c>
      <c r="B85" s="11">
        <v>16</v>
      </c>
      <c r="C85" s="11">
        <v>154</v>
      </c>
      <c r="D85" s="4">
        <f t="shared" si="5"/>
        <v>27.240057283910826</v>
      </c>
      <c r="E85" s="4">
        <f t="shared" si="4"/>
        <v>39</v>
      </c>
      <c r="F85" s="4">
        <v>210</v>
      </c>
      <c r="G85" s="11"/>
    </row>
    <row r="86" spans="1:7">
      <c r="A86" s="12">
        <f t="shared" ref="A86:A149" si="6">A85+1</f>
        <v>86</v>
      </c>
      <c r="B86" s="11">
        <v>12.1</v>
      </c>
      <c r="C86" s="11">
        <v>118</v>
      </c>
      <c r="D86" s="4">
        <f t="shared" si="5"/>
        <v>27.552057283910823</v>
      </c>
      <c r="E86" s="4">
        <f t="shared" si="4"/>
        <v>39</v>
      </c>
      <c r="F86" s="4">
        <v>210</v>
      </c>
      <c r="G86" s="11"/>
    </row>
    <row r="87" spans="1:7">
      <c r="A87" s="12">
        <f t="shared" si="6"/>
        <v>87</v>
      </c>
      <c r="B87" s="11">
        <v>16</v>
      </c>
      <c r="C87" s="11">
        <v>158</v>
      </c>
      <c r="D87" s="4">
        <f t="shared" si="5"/>
        <v>27.864057283910824</v>
      </c>
      <c r="E87" s="4">
        <f t="shared" si="4"/>
        <v>39</v>
      </c>
      <c r="F87" s="4">
        <v>210</v>
      </c>
      <c r="G87" s="11"/>
    </row>
    <row r="88" spans="1:7">
      <c r="A88" s="12">
        <f t="shared" si="6"/>
        <v>88</v>
      </c>
      <c r="B88" s="11">
        <v>10</v>
      </c>
      <c r="C88" s="11">
        <v>100</v>
      </c>
      <c r="D88" s="4">
        <f t="shared" si="5"/>
        <v>28.176057283910826</v>
      </c>
      <c r="E88" s="4">
        <f t="shared" si="4"/>
        <v>39</v>
      </c>
      <c r="F88" s="4">
        <v>210</v>
      </c>
      <c r="G88" s="11"/>
    </row>
    <row r="89" spans="1:7">
      <c r="A89" s="12">
        <f t="shared" si="6"/>
        <v>89</v>
      </c>
      <c r="B89" s="11">
        <v>15.8</v>
      </c>
      <c r="C89" s="11">
        <v>160</v>
      </c>
      <c r="D89" s="4">
        <f t="shared" si="5"/>
        <v>28.488057283910827</v>
      </c>
      <c r="E89" s="4">
        <f t="shared" si="4"/>
        <v>39</v>
      </c>
      <c r="F89" s="4">
        <v>210</v>
      </c>
      <c r="G89" s="11"/>
    </row>
    <row r="90" spans="1:7">
      <c r="A90" s="12">
        <f t="shared" si="6"/>
        <v>90</v>
      </c>
      <c r="B90" s="11">
        <v>12.1</v>
      </c>
      <c r="C90" s="11">
        <v>124</v>
      </c>
      <c r="D90" s="4">
        <f t="shared" si="5"/>
        <v>28.800057283910824</v>
      </c>
      <c r="E90" s="4">
        <f t="shared" si="4"/>
        <v>39</v>
      </c>
      <c r="F90" s="4">
        <v>210</v>
      </c>
      <c r="G90" s="11"/>
    </row>
    <row r="91" spans="1:7">
      <c r="A91" s="12">
        <f t="shared" si="6"/>
        <v>91</v>
      </c>
      <c r="B91" s="11">
        <v>15.4</v>
      </c>
      <c r="C91" s="11">
        <v>160</v>
      </c>
      <c r="D91" s="4">
        <f t="shared" si="5"/>
        <v>29.112057283910829</v>
      </c>
      <c r="E91" s="4">
        <f t="shared" si="4"/>
        <v>39</v>
      </c>
      <c r="F91" s="4">
        <v>210</v>
      </c>
      <c r="G91" s="11"/>
    </row>
    <row r="92" spans="1:7">
      <c r="A92" s="12">
        <f t="shared" si="6"/>
        <v>92</v>
      </c>
      <c r="B92" s="11">
        <v>10</v>
      </c>
      <c r="C92" s="11">
        <v>105</v>
      </c>
      <c r="D92" s="4">
        <f t="shared" si="5"/>
        <v>29.424057283910827</v>
      </c>
      <c r="E92" s="4">
        <f t="shared" si="4"/>
        <v>39</v>
      </c>
      <c r="F92" s="4">
        <v>210</v>
      </c>
      <c r="G92" s="11"/>
    </row>
    <row r="93" spans="1:7">
      <c r="A93" s="12">
        <f t="shared" si="6"/>
        <v>93</v>
      </c>
      <c r="B93" s="11">
        <v>11.3</v>
      </c>
      <c r="C93" s="11">
        <v>120</v>
      </c>
      <c r="D93" s="4">
        <f t="shared" si="5"/>
        <v>29.736057283910821</v>
      </c>
      <c r="E93" s="4">
        <f t="shared" si="4"/>
        <v>39</v>
      </c>
      <c r="F93" s="4">
        <v>210</v>
      </c>
      <c r="G93" s="11"/>
    </row>
    <row r="94" spans="1:7">
      <c r="A94" s="12">
        <f t="shared" si="6"/>
        <v>94</v>
      </c>
      <c r="B94" s="11">
        <v>10.7</v>
      </c>
      <c r="C94" s="11">
        <v>115</v>
      </c>
      <c r="D94" s="4">
        <f t="shared" si="5"/>
        <v>30.048057283910822</v>
      </c>
      <c r="E94" s="4">
        <f t="shared" si="4"/>
        <v>39</v>
      </c>
      <c r="F94" s="4">
        <v>210</v>
      </c>
      <c r="G94" s="11"/>
    </row>
    <row r="95" spans="1:7">
      <c r="A95" s="12">
        <f t="shared" si="6"/>
        <v>95</v>
      </c>
      <c r="B95" s="11">
        <v>16</v>
      </c>
      <c r="C95" s="11">
        <v>174</v>
      </c>
      <c r="D95" s="4">
        <f t="shared" si="5"/>
        <v>30.360057283910823</v>
      </c>
      <c r="E95" s="4">
        <f t="shared" si="4"/>
        <v>39</v>
      </c>
      <c r="F95" s="4">
        <v>245</v>
      </c>
      <c r="G95" s="11"/>
    </row>
    <row r="96" spans="1:7">
      <c r="A96" s="12">
        <f t="shared" si="6"/>
        <v>96</v>
      </c>
      <c r="B96" s="11">
        <v>10</v>
      </c>
      <c r="C96" s="11">
        <v>110</v>
      </c>
      <c r="D96" s="4">
        <f t="shared" si="5"/>
        <v>30.672057283910824</v>
      </c>
      <c r="E96" s="4">
        <f t="shared" si="4"/>
        <v>39</v>
      </c>
      <c r="F96" s="4">
        <v>245</v>
      </c>
      <c r="G96" s="11"/>
    </row>
    <row r="97" spans="1:7">
      <c r="A97" s="12">
        <f t="shared" si="6"/>
        <v>97</v>
      </c>
      <c r="B97" s="11">
        <v>16</v>
      </c>
      <c r="C97" s="11">
        <v>178</v>
      </c>
      <c r="D97" s="4">
        <f t="shared" si="5"/>
        <v>30.984057283910822</v>
      </c>
      <c r="E97" s="4">
        <f t="shared" si="4"/>
        <v>39</v>
      </c>
      <c r="F97" s="4">
        <v>245</v>
      </c>
      <c r="G97" s="11"/>
    </row>
    <row r="98" spans="1:7">
      <c r="A98" s="12">
        <f t="shared" si="6"/>
        <v>98</v>
      </c>
      <c r="B98" s="11">
        <v>16</v>
      </c>
      <c r="C98" s="11">
        <v>180</v>
      </c>
      <c r="D98" s="4">
        <f t="shared" si="5"/>
        <v>31.296057283910827</v>
      </c>
      <c r="E98" s="4">
        <f t="shared" si="4"/>
        <v>47</v>
      </c>
      <c r="F98" s="4">
        <v>245</v>
      </c>
      <c r="G98" s="11"/>
    </row>
    <row r="99" spans="1:7">
      <c r="A99" s="12">
        <f t="shared" si="6"/>
        <v>99</v>
      </c>
      <c r="B99" s="11">
        <v>16</v>
      </c>
      <c r="C99" s="11">
        <v>182</v>
      </c>
      <c r="D99" s="4">
        <f t="shared" si="5"/>
        <v>31.608057283910824</v>
      </c>
      <c r="E99" s="4">
        <f t="shared" si="4"/>
        <v>47</v>
      </c>
      <c r="F99" s="4">
        <v>245</v>
      </c>
      <c r="G99" s="11"/>
    </row>
    <row r="100" spans="1:7">
      <c r="A100" s="12">
        <f t="shared" si="6"/>
        <v>100</v>
      </c>
      <c r="B100" s="11">
        <v>10</v>
      </c>
      <c r="C100" s="11">
        <v>115</v>
      </c>
      <c r="D100" s="4">
        <f t="shared" si="5"/>
        <v>31.920057283910825</v>
      </c>
      <c r="E100" s="4">
        <f t="shared" si="4"/>
        <v>47</v>
      </c>
      <c r="F100" s="4">
        <v>245</v>
      </c>
      <c r="G100" s="11"/>
    </row>
    <row r="101" spans="1:7">
      <c r="A101" s="12">
        <f t="shared" si="6"/>
        <v>101</v>
      </c>
      <c r="B101" s="11">
        <v>11.8</v>
      </c>
      <c r="C101" s="11">
        <v>137</v>
      </c>
      <c r="D101" s="4">
        <f t="shared" si="5"/>
        <v>32.232057283910819</v>
      </c>
      <c r="E101" s="4">
        <f t="shared" si="4"/>
        <v>47</v>
      </c>
      <c r="F101" s="4">
        <v>245</v>
      </c>
      <c r="G101" s="11"/>
    </row>
    <row r="102" spans="1:7">
      <c r="A102" s="12">
        <f t="shared" si="6"/>
        <v>102</v>
      </c>
      <c r="B102" s="11">
        <v>10.199999999999999</v>
      </c>
      <c r="C102" s="11">
        <v>120</v>
      </c>
      <c r="D102" s="4">
        <f t="shared" si="5"/>
        <v>32.544057283910824</v>
      </c>
      <c r="E102" s="4">
        <f t="shared" si="4"/>
        <v>47</v>
      </c>
      <c r="F102" s="4">
        <v>245</v>
      </c>
      <c r="G102" s="11"/>
    </row>
    <row r="103" spans="1:7">
      <c r="A103" s="12">
        <f t="shared" si="6"/>
        <v>103</v>
      </c>
      <c r="B103" s="11">
        <v>10.7</v>
      </c>
      <c r="C103" s="11">
        <v>127</v>
      </c>
      <c r="D103" s="4">
        <f t="shared" si="5"/>
        <v>32.856057283910822</v>
      </c>
      <c r="E103" s="4">
        <f t="shared" si="4"/>
        <v>47</v>
      </c>
      <c r="F103" s="4">
        <v>245</v>
      </c>
      <c r="G103" s="11"/>
    </row>
    <row r="104" spans="1:7">
      <c r="A104" s="12">
        <f t="shared" si="6"/>
        <v>104</v>
      </c>
      <c r="B104" s="11">
        <v>10</v>
      </c>
      <c r="C104" s="11">
        <v>120</v>
      </c>
      <c r="D104" s="4">
        <f t="shared" si="5"/>
        <v>33.168057283910819</v>
      </c>
      <c r="E104" s="4">
        <f t="shared" si="4"/>
        <v>47</v>
      </c>
      <c r="F104" s="4">
        <v>245</v>
      </c>
      <c r="G104" s="11"/>
    </row>
    <row r="105" spans="1:7">
      <c r="A105" s="12">
        <f t="shared" si="6"/>
        <v>105</v>
      </c>
      <c r="B105" s="11">
        <v>11.3</v>
      </c>
      <c r="C105" s="11">
        <v>137</v>
      </c>
      <c r="D105" s="4">
        <f t="shared" si="5"/>
        <v>33.480057283910824</v>
      </c>
      <c r="E105" s="4">
        <f t="shared" si="4"/>
        <v>47</v>
      </c>
      <c r="F105" s="4">
        <v>245</v>
      </c>
      <c r="G105" s="11"/>
    </row>
    <row r="106" spans="1:7">
      <c r="A106" s="12">
        <f t="shared" si="6"/>
        <v>106</v>
      </c>
      <c r="B106" s="11">
        <v>12</v>
      </c>
      <c r="C106" s="11">
        <v>147</v>
      </c>
      <c r="D106" s="4">
        <f t="shared" si="5"/>
        <v>33.792057283910822</v>
      </c>
      <c r="E106" s="4">
        <f t="shared" si="4"/>
        <v>47</v>
      </c>
      <c r="F106" s="4">
        <v>245</v>
      </c>
      <c r="G106" s="11"/>
    </row>
    <row r="107" spans="1:7">
      <c r="A107" s="12">
        <f t="shared" si="6"/>
        <v>107</v>
      </c>
      <c r="B107" s="11">
        <v>10.5</v>
      </c>
      <c r="C107" s="11">
        <v>130</v>
      </c>
      <c r="D107" s="4">
        <f t="shared" si="5"/>
        <v>34.104057283910826</v>
      </c>
      <c r="E107" s="4">
        <f t="shared" si="4"/>
        <v>47</v>
      </c>
      <c r="F107" s="4">
        <v>245</v>
      </c>
      <c r="G107" s="11"/>
    </row>
    <row r="108" spans="1:7">
      <c r="A108" s="12">
        <f t="shared" si="6"/>
        <v>108</v>
      </c>
      <c r="B108" s="11">
        <v>12</v>
      </c>
      <c r="C108" s="11">
        <v>150</v>
      </c>
      <c r="D108" s="4">
        <f t="shared" si="5"/>
        <v>34.416057283910824</v>
      </c>
      <c r="E108" s="4">
        <f t="shared" si="4"/>
        <v>47</v>
      </c>
      <c r="F108" s="4">
        <v>245</v>
      </c>
      <c r="G108" s="11"/>
    </row>
    <row r="109" spans="1:7">
      <c r="A109" s="12">
        <f t="shared" si="6"/>
        <v>109</v>
      </c>
      <c r="B109" s="11">
        <v>17.399999999999999</v>
      </c>
      <c r="C109" s="11">
        <v>220</v>
      </c>
      <c r="D109" s="4">
        <f t="shared" si="5"/>
        <v>34.728057283910829</v>
      </c>
      <c r="E109" s="4">
        <f t="shared" si="4"/>
        <v>47</v>
      </c>
      <c r="F109" s="4">
        <v>245</v>
      </c>
      <c r="G109" s="11"/>
    </row>
    <row r="110" spans="1:7">
      <c r="A110" s="12">
        <f t="shared" si="6"/>
        <v>110</v>
      </c>
      <c r="B110" s="11">
        <v>10.199999999999999</v>
      </c>
      <c r="C110" s="11">
        <v>130</v>
      </c>
      <c r="D110" s="4">
        <f t="shared" si="5"/>
        <v>35.040057283910826</v>
      </c>
      <c r="E110" s="4">
        <f t="shared" si="4"/>
        <v>47</v>
      </c>
      <c r="F110" s="4">
        <v>245</v>
      </c>
      <c r="G110" s="11"/>
    </row>
    <row r="111" spans="1:7">
      <c r="A111" s="12">
        <f t="shared" si="6"/>
        <v>111</v>
      </c>
      <c r="B111" s="11">
        <v>18</v>
      </c>
      <c r="C111" s="11">
        <v>232</v>
      </c>
      <c r="D111" s="4">
        <f t="shared" si="5"/>
        <v>35.352057283910824</v>
      </c>
      <c r="E111" s="4">
        <f t="shared" si="4"/>
        <v>47</v>
      </c>
      <c r="F111" s="4">
        <v>245</v>
      </c>
      <c r="G111" s="11"/>
    </row>
    <row r="112" spans="1:7">
      <c r="A112" s="12">
        <f t="shared" si="6"/>
        <v>112</v>
      </c>
      <c r="B112" s="11">
        <v>10</v>
      </c>
      <c r="C112" s="11">
        <v>130</v>
      </c>
      <c r="D112" s="4">
        <f t="shared" si="5"/>
        <v>35.664057283910829</v>
      </c>
      <c r="E112" s="4">
        <f t="shared" si="4"/>
        <v>47</v>
      </c>
      <c r="F112" s="4">
        <v>245</v>
      </c>
      <c r="G112" s="11"/>
    </row>
    <row r="113" spans="1:7">
      <c r="A113" s="12">
        <f t="shared" si="6"/>
        <v>113</v>
      </c>
      <c r="B113" s="11">
        <v>16</v>
      </c>
      <c r="C113" s="11">
        <v>210</v>
      </c>
      <c r="D113" s="4">
        <f t="shared" si="5"/>
        <v>35.976057283910819</v>
      </c>
      <c r="E113" s="4">
        <f t="shared" si="4"/>
        <v>47</v>
      </c>
      <c r="F113" s="4">
        <v>245</v>
      </c>
      <c r="G113" s="11"/>
    </row>
    <row r="114" spans="1:7">
      <c r="A114" s="12">
        <f t="shared" si="6"/>
        <v>114</v>
      </c>
      <c r="B114" s="11">
        <v>12.1</v>
      </c>
      <c r="C114" s="11">
        <v>160</v>
      </c>
      <c r="D114" s="4">
        <f t="shared" si="5"/>
        <v>36.288057283910824</v>
      </c>
      <c r="E114" s="4">
        <f t="shared" si="4"/>
        <v>47</v>
      </c>
      <c r="F114" s="4">
        <v>245</v>
      </c>
      <c r="G114" s="11"/>
    </row>
    <row r="115" spans="1:7">
      <c r="A115" s="12">
        <f t="shared" si="6"/>
        <v>115</v>
      </c>
      <c r="B115" s="11">
        <v>16.899999999999999</v>
      </c>
      <c r="C115" s="11">
        <v>226</v>
      </c>
      <c r="D115" s="4">
        <f t="shared" si="5"/>
        <v>36.600057283910822</v>
      </c>
      <c r="E115" s="4">
        <f t="shared" si="4"/>
        <v>47</v>
      </c>
      <c r="F115" s="4">
        <v>245</v>
      </c>
      <c r="G115" s="11"/>
    </row>
    <row r="116" spans="1:7">
      <c r="A116" s="12">
        <f t="shared" si="6"/>
        <v>116</v>
      </c>
      <c r="B116" s="11">
        <v>12</v>
      </c>
      <c r="C116" s="11">
        <v>162</v>
      </c>
      <c r="D116" s="4">
        <f t="shared" ref="D116:D150" si="7">($A116*0.104+Ufd)*(Rs/1000)*2.5</f>
        <v>36.912057283910826</v>
      </c>
      <c r="E116" s="4">
        <f t="shared" si="4"/>
        <v>47</v>
      </c>
      <c r="F116" s="4">
        <v>280</v>
      </c>
      <c r="G116" s="11"/>
    </row>
    <row r="117" spans="1:7">
      <c r="A117" s="12">
        <f t="shared" si="6"/>
        <v>117</v>
      </c>
      <c r="B117" s="11">
        <v>10.5</v>
      </c>
      <c r="C117" s="11">
        <v>143</v>
      </c>
      <c r="D117" s="4">
        <f t="shared" si="7"/>
        <v>37.224057283910824</v>
      </c>
      <c r="E117" s="4">
        <f t="shared" si="4"/>
        <v>47</v>
      </c>
      <c r="F117" s="4">
        <v>280</v>
      </c>
      <c r="G117" s="11"/>
    </row>
    <row r="118" spans="1:7">
      <c r="A118" s="12">
        <f t="shared" si="6"/>
        <v>118</v>
      </c>
      <c r="B118" s="11">
        <v>12</v>
      </c>
      <c r="C118" s="11">
        <v>165</v>
      </c>
      <c r="D118" s="4">
        <f t="shared" si="7"/>
        <v>37.536057283910822</v>
      </c>
      <c r="E118" s="4">
        <f t="shared" si="4"/>
        <v>47</v>
      </c>
      <c r="F118" s="4">
        <v>280</v>
      </c>
      <c r="G118" s="11"/>
    </row>
    <row r="119" spans="1:7">
      <c r="A119" s="12">
        <f t="shared" si="6"/>
        <v>119</v>
      </c>
      <c r="B119" s="11">
        <v>11.5</v>
      </c>
      <c r="C119" s="11">
        <v>160</v>
      </c>
      <c r="D119" s="4">
        <f t="shared" si="7"/>
        <v>37.848057283910819</v>
      </c>
      <c r="E119" s="4">
        <f t="shared" si="4"/>
        <v>56</v>
      </c>
      <c r="F119" s="4">
        <v>280</v>
      </c>
      <c r="G119" s="11"/>
    </row>
    <row r="120" spans="1:7">
      <c r="A120" s="12">
        <f t="shared" si="6"/>
        <v>120</v>
      </c>
      <c r="B120" s="11">
        <v>10</v>
      </c>
      <c r="C120" s="11">
        <v>140</v>
      </c>
      <c r="D120" s="4">
        <f t="shared" si="7"/>
        <v>38.160057283910824</v>
      </c>
      <c r="E120" s="4">
        <f t="shared" si="4"/>
        <v>56</v>
      </c>
      <c r="F120" s="4">
        <v>280</v>
      </c>
      <c r="G120" s="11"/>
    </row>
    <row r="121" spans="1:7">
      <c r="A121" s="12">
        <f t="shared" si="6"/>
        <v>121</v>
      </c>
      <c r="B121" s="11">
        <v>16</v>
      </c>
      <c r="C121" s="11">
        <v>226</v>
      </c>
      <c r="D121" s="4">
        <f t="shared" si="7"/>
        <v>38.472057283910821</v>
      </c>
      <c r="E121" s="4">
        <f t="shared" si="4"/>
        <v>56</v>
      </c>
      <c r="F121" s="4">
        <v>280</v>
      </c>
      <c r="G121" s="11"/>
    </row>
    <row r="122" spans="1:7">
      <c r="A122" s="12">
        <f t="shared" si="6"/>
        <v>122</v>
      </c>
      <c r="B122" s="11">
        <v>18.7</v>
      </c>
      <c r="C122" s="11">
        <v>267</v>
      </c>
      <c r="D122" s="4">
        <f t="shared" si="7"/>
        <v>38.784057283910819</v>
      </c>
      <c r="E122" s="4">
        <f t="shared" si="4"/>
        <v>56</v>
      </c>
      <c r="F122" s="4">
        <v>280</v>
      </c>
      <c r="G122" s="11"/>
    </row>
    <row r="123" spans="1:7">
      <c r="A123" s="12">
        <f t="shared" si="6"/>
        <v>123</v>
      </c>
      <c r="B123" s="11">
        <v>12.1</v>
      </c>
      <c r="C123" s="11">
        <v>174</v>
      </c>
      <c r="D123" s="4">
        <f t="shared" si="7"/>
        <v>39.096057283910824</v>
      </c>
      <c r="E123" s="4">
        <f t="shared" si="4"/>
        <v>56</v>
      </c>
      <c r="F123" s="4">
        <v>280</v>
      </c>
      <c r="G123" s="11"/>
    </row>
    <row r="124" spans="1:7">
      <c r="A124" s="12">
        <f t="shared" si="6"/>
        <v>124</v>
      </c>
      <c r="B124" s="11">
        <v>12</v>
      </c>
      <c r="C124" s="11">
        <v>174</v>
      </c>
      <c r="D124" s="4">
        <f t="shared" si="7"/>
        <v>39.408057283910821</v>
      </c>
      <c r="E124" s="4">
        <f t="shared" si="4"/>
        <v>56</v>
      </c>
      <c r="F124" s="4">
        <v>280</v>
      </c>
      <c r="G124" s="11"/>
    </row>
    <row r="125" spans="1:7">
      <c r="A125" s="12">
        <f t="shared" si="6"/>
        <v>125</v>
      </c>
      <c r="B125" s="11">
        <v>14.7</v>
      </c>
      <c r="C125" s="11">
        <v>215</v>
      </c>
      <c r="D125" s="4">
        <f t="shared" si="7"/>
        <v>39.720057283910826</v>
      </c>
      <c r="E125" s="4">
        <f t="shared" si="4"/>
        <v>56</v>
      </c>
      <c r="F125" s="4">
        <v>280</v>
      </c>
      <c r="G125" s="11"/>
    </row>
    <row r="126" spans="1:7">
      <c r="A126" s="12">
        <f t="shared" si="6"/>
        <v>126</v>
      </c>
      <c r="B126" s="11">
        <v>11.8</v>
      </c>
      <c r="C126" s="11">
        <v>174</v>
      </c>
      <c r="D126" s="4">
        <f t="shared" si="7"/>
        <v>40.032057283910817</v>
      </c>
      <c r="E126" s="4">
        <f t="shared" si="4"/>
        <v>56</v>
      </c>
      <c r="F126" s="4">
        <v>280</v>
      </c>
      <c r="G126" s="11"/>
    </row>
    <row r="127" spans="1:7">
      <c r="A127" s="12">
        <f t="shared" si="6"/>
        <v>127</v>
      </c>
      <c r="B127" s="11">
        <v>12.1</v>
      </c>
      <c r="C127" s="11">
        <v>180</v>
      </c>
      <c r="D127" s="4">
        <f t="shared" si="7"/>
        <v>40.344057283910821</v>
      </c>
      <c r="E127" s="4">
        <f t="shared" si="4"/>
        <v>56</v>
      </c>
      <c r="F127" s="4">
        <v>280</v>
      </c>
      <c r="G127" s="11"/>
    </row>
    <row r="128" spans="1:7">
      <c r="A128" s="12">
        <f t="shared" si="6"/>
        <v>128</v>
      </c>
      <c r="B128" s="11">
        <v>10</v>
      </c>
      <c r="C128" s="11">
        <v>150</v>
      </c>
      <c r="D128" s="4">
        <f t="shared" si="7"/>
        <v>40.656057283910826</v>
      </c>
      <c r="E128" s="4">
        <f t="shared" si="4"/>
        <v>56</v>
      </c>
      <c r="F128" s="4">
        <v>280</v>
      </c>
      <c r="G128" s="11"/>
    </row>
    <row r="129" spans="1:7">
      <c r="A129" s="12">
        <f t="shared" si="6"/>
        <v>129</v>
      </c>
      <c r="B129" s="11">
        <v>11.5</v>
      </c>
      <c r="C129" s="11">
        <v>174</v>
      </c>
      <c r="D129" s="4">
        <f t="shared" si="7"/>
        <v>40.968057283910824</v>
      </c>
      <c r="E129" s="4">
        <f t="shared" si="4"/>
        <v>56</v>
      </c>
      <c r="F129" s="4">
        <v>280</v>
      </c>
      <c r="G129" s="11"/>
    </row>
    <row r="130" spans="1:7">
      <c r="A130" s="12">
        <f t="shared" si="6"/>
        <v>130</v>
      </c>
      <c r="B130" s="11">
        <v>11.8</v>
      </c>
      <c r="C130" s="11">
        <v>180</v>
      </c>
      <c r="D130" s="4">
        <f t="shared" si="7"/>
        <v>41.280057283910821</v>
      </c>
      <c r="E130" s="4">
        <f t="shared" si="4"/>
        <v>56</v>
      </c>
      <c r="F130" s="4">
        <v>280</v>
      </c>
      <c r="G130" s="11"/>
    </row>
    <row r="131" spans="1:7">
      <c r="A131" s="12">
        <f t="shared" si="6"/>
        <v>131</v>
      </c>
      <c r="B131" s="11">
        <v>14.7</v>
      </c>
      <c r="C131" s="11">
        <v>226</v>
      </c>
      <c r="D131" s="4">
        <f t="shared" si="7"/>
        <v>41.592057283910819</v>
      </c>
      <c r="E131" s="4">
        <f t="shared" si="4"/>
        <v>56</v>
      </c>
      <c r="F131" s="4">
        <v>280</v>
      </c>
      <c r="G131" s="11"/>
    </row>
    <row r="132" spans="1:7">
      <c r="A132" s="12">
        <f t="shared" si="6"/>
        <v>132</v>
      </c>
      <c r="B132" s="11">
        <v>17.399999999999999</v>
      </c>
      <c r="C132" s="11">
        <v>270</v>
      </c>
      <c r="D132" s="4">
        <f t="shared" si="7"/>
        <v>41.904057283910831</v>
      </c>
      <c r="E132" s="4">
        <f t="shared" si="4"/>
        <v>56</v>
      </c>
      <c r="F132" s="4">
        <v>280</v>
      </c>
      <c r="G132" s="11"/>
    </row>
    <row r="133" spans="1:7">
      <c r="A133" s="12">
        <f t="shared" si="6"/>
        <v>133</v>
      </c>
      <c r="B133" s="11">
        <v>11.5</v>
      </c>
      <c r="C133" s="11">
        <v>180</v>
      </c>
      <c r="D133" s="4">
        <f t="shared" si="7"/>
        <v>42.216057283910821</v>
      </c>
      <c r="E133" s="4">
        <f t="shared" si="4"/>
        <v>56</v>
      </c>
      <c r="F133" s="4">
        <v>280</v>
      </c>
      <c r="G133" s="11"/>
    </row>
    <row r="134" spans="1:7">
      <c r="A134" s="12">
        <f t="shared" si="6"/>
        <v>134</v>
      </c>
      <c r="B134" s="11">
        <v>11.3</v>
      </c>
      <c r="C134" s="11">
        <v>178</v>
      </c>
      <c r="D134" s="4">
        <f t="shared" si="7"/>
        <v>42.528057283910819</v>
      </c>
      <c r="E134" s="4">
        <f t="shared" si="4"/>
        <v>56</v>
      </c>
      <c r="F134" s="4">
        <v>280</v>
      </c>
      <c r="G134" s="11"/>
    </row>
    <row r="135" spans="1:7">
      <c r="A135" s="12">
        <f t="shared" si="6"/>
        <v>135</v>
      </c>
      <c r="B135" s="11">
        <v>10.199999999999999</v>
      </c>
      <c r="C135" s="11">
        <v>162</v>
      </c>
      <c r="D135" s="4">
        <f t="shared" si="7"/>
        <v>42.840057283910824</v>
      </c>
      <c r="E135" s="4">
        <f t="shared" si="4"/>
        <v>56</v>
      </c>
      <c r="F135" s="4">
        <v>280</v>
      </c>
      <c r="G135" s="11"/>
    </row>
    <row r="136" spans="1:7">
      <c r="A136" s="12">
        <f t="shared" si="6"/>
        <v>136</v>
      </c>
      <c r="B136" s="11">
        <v>10</v>
      </c>
      <c r="C136" s="11">
        <v>160</v>
      </c>
      <c r="D136" s="4">
        <f t="shared" si="7"/>
        <v>43.152057283910821</v>
      </c>
      <c r="E136" s="4">
        <f t="shared" si="4"/>
        <v>56</v>
      </c>
      <c r="F136" s="4">
        <v>280</v>
      </c>
      <c r="G136" s="11"/>
    </row>
    <row r="137" spans="1:7">
      <c r="A137" s="12">
        <f t="shared" si="6"/>
        <v>137</v>
      </c>
      <c r="B137" s="11">
        <v>12.4</v>
      </c>
      <c r="C137" s="11">
        <v>200</v>
      </c>
      <c r="D137" s="4">
        <f t="shared" si="7"/>
        <v>43.464057283910826</v>
      </c>
      <c r="E137" s="4">
        <f t="shared" si="4"/>
        <v>56</v>
      </c>
      <c r="F137" s="4">
        <v>280</v>
      </c>
      <c r="G137" s="11"/>
    </row>
    <row r="138" spans="1:7">
      <c r="A138" s="12">
        <f t="shared" si="6"/>
        <v>138</v>
      </c>
      <c r="B138" s="11">
        <v>10.7</v>
      </c>
      <c r="C138" s="11">
        <v>174</v>
      </c>
      <c r="D138" s="4">
        <f t="shared" si="7"/>
        <v>43.776057283910816</v>
      </c>
      <c r="E138" s="4">
        <f t="shared" si="4"/>
        <v>56</v>
      </c>
      <c r="F138" s="4">
        <v>345</v>
      </c>
      <c r="G138" s="11"/>
    </row>
    <row r="139" spans="1:7">
      <c r="A139" s="12">
        <f t="shared" si="6"/>
        <v>139</v>
      </c>
      <c r="B139" s="11">
        <v>11</v>
      </c>
      <c r="C139" s="11">
        <v>180</v>
      </c>
      <c r="D139" s="4">
        <f t="shared" si="7"/>
        <v>44.088057283910828</v>
      </c>
      <c r="E139" s="4">
        <f t="shared" si="4"/>
        <v>56</v>
      </c>
      <c r="F139" s="4">
        <v>345</v>
      </c>
      <c r="G139" s="11"/>
    </row>
    <row r="140" spans="1:7">
      <c r="A140" s="12">
        <f t="shared" si="6"/>
        <v>140</v>
      </c>
      <c r="B140" s="11">
        <v>10</v>
      </c>
      <c r="C140" s="11">
        <v>165</v>
      </c>
      <c r="D140" s="4">
        <f t="shared" si="7"/>
        <v>44.400057283910819</v>
      </c>
      <c r="E140" s="4">
        <f t="shared" si="4"/>
        <v>56</v>
      </c>
      <c r="F140" s="4">
        <v>345</v>
      </c>
      <c r="G140" s="11"/>
    </row>
    <row r="141" spans="1:7">
      <c r="A141" s="12">
        <f t="shared" si="6"/>
        <v>141</v>
      </c>
      <c r="B141" s="11">
        <v>10.7</v>
      </c>
      <c r="C141" s="11">
        <v>178</v>
      </c>
      <c r="D141" s="4">
        <f t="shared" si="7"/>
        <v>44.712057283910823</v>
      </c>
      <c r="E141" s="4">
        <f t="shared" si="4"/>
        <v>56</v>
      </c>
      <c r="F141" s="4">
        <v>345</v>
      </c>
      <c r="G141" s="11"/>
    </row>
    <row r="142" spans="1:7">
      <c r="A142" s="12">
        <f t="shared" si="6"/>
        <v>142</v>
      </c>
      <c r="B142" s="11">
        <v>21.5</v>
      </c>
      <c r="C142" s="11">
        <v>360</v>
      </c>
      <c r="D142" s="4">
        <f t="shared" si="7"/>
        <v>45.024057283910821</v>
      </c>
      <c r="E142" s="4">
        <f t="shared" si="4"/>
        <v>68</v>
      </c>
      <c r="F142" s="4">
        <v>345</v>
      </c>
      <c r="G142" s="11"/>
    </row>
    <row r="143" spans="1:7">
      <c r="A143" s="12">
        <f t="shared" si="6"/>
        <v>143</v>
      </c>
      <c r="B143" s="11">
        <v>16</v>
      </c>
      <c r="C143" s="11">
        <v>270</v>
      </c>
      <c r="D143" s="4">
        <f t="shared" si="7"/>
        <v>45.336057283910819</v>
      </c>
      <c r="E143" s="4">
        <f t="shared" si="4"/>
        <v>68</v>
      </c>
      <c r="F143" s="4">
        <v>345</v>
      </c>
      <c r="G143" s="11"/>
    </row>
    <row r="144" spans="1:7">
      <c r="A144" s="12">
        <f t="shared" si="6"/>
        <v>144</v>
      </c>
      <c r="B144" s="11">
        <v>11</v>
      </c>
      <c r="C144" s="11">
        <v>187</v>
      </c>
      <c r="D144" s="4">
        <f t="shared" si="7"/>
        <v>45.648057283910823</v>
      </c>
      <c r="E144" s="4">
        <f t="shared" si="4"/>
        <v>68</v>
      </c>
      <c r="F144" s="4">
        <v>345</v>
      </c>
      <c r="G144" s="11"/>
    </row>
    <row r="145" spans="1:7">
      <c r="A145" s="12">
        <f t="shared" si="6"/>
        <v>145</v>
      </c>
      <c r="B145" s="11">
        <v>10.5</v>
      </c>
      <c r="C145" s="11">
        <v>180</v>
      </c>
      <c r="D145" s="4">
        <f t="shared" si="7"/>
        <v>45.960057283910828</v>
      </c>
      <c r="E145" s="4">
        <f t="shared" ref="E145:E150" si="8">IF($D145*1.25&lt;39,39,IF($D145*1.25&lt;47,47,IF($D145*1.25&lt;56,56,IF($D145*1.25&lt;68,68,IF($D145*1.25&lt;82,82,100)))))</f>
        <v>68</v>
      </c>
      <c r="F145" s="4">
        <v>345</v>
      </c>
      <c r="G145" s="11"/>
    </row>
    <row r="146" spans="1:7">
      <c r="A146" s="12">
        <f t="shared" si="6"/>
        <v>146</v>
      </c>
      <c r="B146" s="11">
        <v>17.399999999999999</v>
      </c>
      <c r="C146" s="11">
        <v>300</v>
      </c>
      <c r="D146" s="4">
        <f t="shared" si="7"/>
        <v>46.272057283910826</v>
      </c>
      <c r="E146" s="4">
        <f t="shared" si="8"/>
        <v>68</v>
      </c>
      <c r="F146" s="4">
        <v>345</v>
      </c>
      <c r="G146" s="11"/>
    </row>
    <row r="147" spans="1:7">
      <c r="A147" s="12">
        <f t="shared" si="6"/>
        <v>147</v>
      </c>
      <c r="B147" s="11">
        <v>11.8</v>
      </c>
      <c r="C147" s="11">
        <v>205</v>
      </c>
      <c r="D147" s="4">
        <f t="shared" si="7"/>
        <v>46.584057283910816</v>
      </c>
      <c r="E147" s="4">
        <f t="shared" si="8"/>
        <v>68</v>
      </c>
      <c r="F147" s="4">
        <v>345</v>
      </c>
      <c r="G147" s="11"/>
    </row>
    <row r="148" spans="1:7">
      <c r="A148" s="12">
        <f t="shared" si="6"/>
        <v>148</v>
      </c>
      <c r="B148" s="11">
        <v>12</v>
      </c>
      <c r="C148" s="11">
        <v>210</v>
      </c>
      <c r="D148" s="4">
        <f t="shared" si="7"/>
        <v>46.896057283910821</v>
      </c>
      <c r="E148" s="4">
        <f t="shared" si="8"/>
        <v>68</v>
      </c>
      <c r="F148" s="4">
        <v>345</v>
      </c>
      <c r="G148" s="11"/>
    </row>
    <row r="149" spans="1:7">
      <c r="A149" s="12">
        <f t="shared" si="6"/>
        <v>149</v>
      </c>
      <c r="B149" s="11">
        <v>22.1</v>
      </c>
      <c r="C149" s="11">
        <v>390</v>
      </c>
      <c r="D149" s="4">
        <f t="shared" si="7"/>
        <v>47.208057283910819</v>
      </c>
      <c r="E149" s="4">
        <f t="shared" si="8"/>
        <v>68</v>
      </c>
      <c r="F149" s="4">
        <v>345</v>
      </c>
      <c r="G149" s="11"/>
    </row>
    <row r="150" spans="1:7">
      <c r="A150" s="12">
        <f>A149+1</f>
        <v>150</v>
      </c>
      <c r="B150" s="11">
        <v>14.7</v>
      </c>
      <c r="C150" s="11">
        <v>261</v>
      </c>
      <c r="D150" s="4">
        <f t="shared" si="7"/>
        <v>47.520057283910823</v>
      </c>
      <c r="E150" s="4">
        <f t="shared" si="8"/>
        <v>68</v>
      </c>
      <c r="F150" s="4">
        <v>345</v>
      </c>
      <c r="G150" s="11"/>
    </row>
    <row r="151" spans="1:7">
      <c r="A151" s="12"/>
    </row>
    <row r="152" spans="1:7">
      <c r="A152" s="12"/>
    </row>
    <row r="153" spans="1:7" s="1" customFormat="1"/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</sheetData>
  <sheetProtection password="F945" sheet="1" objects="1" scenarios="1"/>
  <mergeCells count="2">
    <mergeCell ref="A1:M1"/>
    <mergeCell ref="A2:M2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52"/>
  <sheetViews>
    <sheetView topLeftCell="A5" workbookViewId="0">
      <selection activeCell="D24" sqref="D24"/>
    </sheetView>
  </sheetViews>
  <sheetFormatPr defaultRowHeight="12.75"/>
  <cols>
    <col min="1" max="11" width="15.7109375" customWidth="1"/>
    <col min="12" max="14" width="10.7109375" customWidth="1"/>
    <col min="15" max="15" width="13.140625" style="4" customWidth="1"/>
    <col min="16" max="16" width="13.28515625" style="4" customWidth="1"/>
  </cols>
  <sheetData>
    <row r="1" spans="1:16" s="17" customFormat="1" ht="84.95" customHeight="1">
      <c r="B1" s="65">
        <v>12</v>
      </c>
      <c r="C1" s="65"/>
      <c r="D1" s="65"/>
      <c r="E1" s="65"/>
      <c r="F1" s="65"/>
      <c r="G1" s="65"/>
      <c r="H1" s="65"/>
      <c r="I1" s="65"/>
      <c r="J1" s="65"/>
      <c r="K1" s="65"/>
    </row>
    <row r="2" spans="1:16" s="28" customFormat="1" ht="30">
      <c r="B2" s="66" t="s">
        <v>123</v>
      </c>
      <c r="C2" s="66"/>
      <c r="D2" s="66"/>
      <c r="E2" s="66"/>
      <c r="F2" s="66"/>
      <c r="G2" s="66"/>
      <c r="H2" s="66"/>
      <c r="I2" s="66"/>
      <c r="J2" s="66"/>
      <c r="K2" s="66"/>
    </row>
    <row r="3" spans="1:16" s="2" customFormat="1"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6" s="2" customFormat="1"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6" s="1" customFormat="1">
      <c r="A5" s="68" t="s">
        <v>37</v>
      </c>
      <c r="B5" s="68"/>
      <c r="O5" s="5"/>
      <c r="P5" s="5"/>
    </row>
    <row r="6" spans="1:16">
      <c r="A6" s="67" t="s">
        <v>38</v>
      </c>
      <c r="B6" s="67"/>
      <c r="C6" t="s">
        <v>39</v>
      </c>
      <c r="D6" s="4">
        <f>U/E</f>
        <v>0.22941175</v>
      </c>
      <c r="N6" s="4"/>
      <c r="P6"/>
    </row>
    <row r="7" spans="1:16">
      <c r="A7" s="67" t="s">
        <v>40</v>
      </c>
      <c r="B7" s="67"/>
      <c r="C7" t="s">
        <v>41</v>
      </c>
      <c r="D7">
        <f>1/(F*k)</f>
        <v>1.9999999999999999E-6</v>
      </c>
      <c r="E7" t="s">
        <v>95</v>
      </c>
    </row>
    <row r="8" spans="1:16">
      <c r="A8" s="67" t="s">
        <v>42</v>
      </c>
      <c r="B8" s="67"/>
      <c r="C8" t="s">
        <v>43</v>
      </c>
      <c r="D8" s="4">
        <f>2*L*uu/(Ro*T)</f>
        <v>0.49060030177160535</v>
      </c>
      <c r="N8" s="4"/>
      <c r="P8"/>
    </row>
    <row r="9" spans="1:16">
      <c r="A9" s="67" t="s">
        <v>44</v>
      </c>
      <c r="B9" s="67"/>
      <c r="C9" t="s">
        <v>45</v>
      </c>
      <c r="D9" s="4">
        <f>(E-(Nch+Lr*m)*(Il)-U)/(L*uu)</f>
        <v>681966.01403253467</v>
      </c>
    </row>
    <row r="10" spans="1:16">
      <c r="A10" s="67" t="s">
        <v>46</v>
      </c>
      <c r="B10" s="67"/>
      <c r="C10" t="s">
        <v>47</v>
      </c>
      <c r="D10" s="4">
        <f>(U+Ufd+Lr*m*Il)/(L*uu)</f>
        <v>213404.00484843954</v>
      </c>
    </row>
    <row r="11" spans="1:16">
      <c r="A11" t="s">
        <v>97</v>
      </c>
      <c r="C11" s="3" t="s">
        <v>98</v>
      </c>
      <c r="D11" s="4">
        <f>mc/(mc+2*ms)</f>
        <v>0.63030262058862407</v>
      </c>
    </row>
    <row r="12" spans="1:16">
      <c r="A12" s="67" t="s">
        <v>5</v>
      </c>
      <c r="B12" s="67"/>
      <c r="C12" t="s">
        <v>24</v>
      </c>
      <c r="D12" s="7">
        <f>IF(Io=0,(_Rf11*k+_Rf12*k),U/(Io*m)*(_Rf11*k+_Rf12*k)/(U/(Io*m)+(_Rf11*k+_Rf12*k)))</f>
        <v>55.034617595016506</v>
      </c>
      <c r="E12" s="3" t="s">
        <v>9</v>
      </c>
      <c r="F12" s="3"/>
      <c r="O12"/>
      <c r="P12"/>
    </row>
    <row r="13" spans="1:16">
      <c r="A13" s="67" t="s">
        <v>62</v>
      </c>
      <c r="B13" s="67"/>
      <c r="C13" t="s">
        <v>63</v>
      </c>
      <c r="D13" s="7">
        <f>U/Ro</f>
        <v>0.10004397669329074</v>
      </c>
      <c r="E13" t="s">
        <v>94</v>
      </c>
      <c r="N13" s="4"/>
      <c r="P13"/>
    </row>
    <row r="14" spans="1:16">
      <c r="A14" s="67" t="s">
        <v>104</v>
      </c>
      <c r="B14" s="67"/>
      <c r="C14" t="s">
        <v>105</v>
      </c>
      <c r="D14" s="4">
        <f>IF(U&gt;5,5,U)</f>
        <v>5</v>
      </c>
      <c r="E14" t="s">
        <v>8</v>
      </c>
      <c r="O14"/>
      <c r="P14"/>
    </row>
    <row r="15" spans="1:16">
      <c r="A15" s="67"/>
      <c r="B15" s="67"/>
    </row>
    <row r="16" spans="1:16">
      <c r="A16" s="67" t="s">
        <v>51</v>
      </c>
      <c r="B16" s="67"/>
      <c r="C16" t="s">
        <v>50</v>
      </c>
      <c r="D16" s="12">
        <f>IF(SQRT(2*Io*m/(T*mc*(1+mc/md)))*(1+mc/md)&gt;1,1,0)</f>
        <v>0</v>
      </c>
    </row>
    <row r="17" spans="1:16">
      <c r="A17" s="67"/>
      <c r="B17" s="67"/>
    </row>
    <row r="18" spans="1:16">
      <c r="A18" s="67" t="s">
        <v>52</v>
      </c>
      <c r="B18" s="67"/>
      <c r="C18" t="s">
        <v>53</v>
      </c>
      <c r="D18" s="4">
        <f>IF(Mode,md/(mc+md),SQRT(2*Io*m/(T*mc*(1+mc/md))))</f>
        <v>0.18694706127203595</v>
      </c>
    </row>
    <row r="19" spans="1:16">
      <c r="A19" s="67"/>
      <c r="B19" s="67"/>
    </row>
    <row r="20" spans="1:16">
      <c r="A20" s="67" t="s">
        <v>58</v>
      </c>
      <c r="B20" s="67"/>
      <c r="C20" t="s">
        <v>59</v>
      </c>
      <c r="D20" s="10" t="str">
        <f>COMPLEX(0,2*PI())</f>
        <v>6.28318530717959i</v>
      </c>
      <c r="E20" s="4"/>
      <c r="F20" s="4"/>
      <c r="G20" s="4"/>
      <c r="H20" s="4"/>
      <c r="I20" s="4"/>
    </row>
    <row r="21" spans="1:16">
      <c r="A21" s="67" t="s">
        <v>60</v>
      </c>
      <c r="B21" s="67"/>
      <c r="C21" t="s">
        <v>60</v>
      </c>
      <c r="D21">
        <f>1/(((1+(ms/(mc*Rs*m)))*(1-dc)-0.5)*PI())</f>
        <v>0.62199525850659021</v>
      </c>
      <c r="H21" s="4"/>
      <c r="I21" s="4"/>
    </row>
    <row r="22" spans="1:16">
      <c r="A22" s="67" t="s">
        <v>173</v>
      </c>
      <c r="B22" s="67"/>
      <c r="C22" t="s">
        <v>174</v>
      </c>
      <c r="D22">
        <f>1/(Co*uu*Cr*m)</f>
        <v>10000000</v>
      </c>
      <c r="H22" s="4"/>
      <c r="I22" s="4"/>
    </row>
    <row r="23" spans="1:16">
      <c r="A23" s="67" t="s">
        <v>172</v>
      </c>
      <c r="B23" s="67"/>
      <c r="C23" t="s">
        <v>175</v>
      </c>
      <c r="D23">
        <f>1/(Co*uu*Ro)+T/(Q*PI()*L*uu*Co*uu)</f>
        <v>2803.9121503100891</v>
      </c>
      <c r="H23" s="4"/>
      <c r="I23" s="4"/>
    </row>
    <row r="24" spans="1:16">
      <c r="A24" s="67" t="s">
        <v>171</v>
      </c>
      <c r="B24" s="67"/>
      <c r="C24" t="s">
        <v>176</v>
      </c>
      <c r="D24">
        <f>PI()/T</f>
        <v>1570796.3267948967</v>
      </c>
      <c r="H24" s="4"/>
      <c r="I24" s="4"/>
    </row>
    <row r="25" spans="1:16">
      <c r="A25" s="53"/>
      <c r="B25" s="53"/>
      <c r="H25" s="4"/>
      <c r="I25" s="4"/>
    </row>
    <row r="26" spans="1:16">
      <c r="H26" s="4"/>
      <c r="I26" s="4"/>
    </row>
    <row r="28" spans="1:16" s="1" customFormat="1">
      <c r="A28" s="1" t="s">
        <v>144</v>
      </c>
      <c r="B28" s="1" t="s">
        <v>54</v>
      </c>
      <c r="C28" s="1" t="s">
        <v>55</v>
      </c>
      <c r="D28" s="1" t="s">
        <v>56</v>
      </c>
      <c r="E28" s="1" t="s">
        <v>64</v>
      </c>
      <c r="F28" s="1" t="s">
        <v>73</v>
      </c>
      <c r="G28" s="1" t="s">
        <v>61</v>
      </c>
      <c r="H28" s="1" t="s">
        <v>67</v>
      </c>
      <c r="I28" s="1" t="s">
        <v>57</v>
      </c>
      <c r="J28" s="5" t="s">
        <v>65</v>
      </c>
      <c r="K28" s="5" t="s">
        <v>66</v>
      </c>
    </row>
    <row r="29" spans="1:16">
      <c r="B29" s="2">
        <v>0</v>
      </c>
      <c r="C29" t="str">
        <f t="shared" ref="C29:C92" si="0">IF(Modep,IMPRODUCT(Ro/(Rs*m*(1+Ro*T/(PI()*Q*L*uu))),IMDIV(IMSUM(1,IMPRODUCT(s,$B29/wz)),IMSUM(1,IMPRODUCT(s,$B29/wp)))),IMDIV(Ro*SQRT(Kt*(1-md/(mc+md)))/(Rs*m),IMSUM((2*(1-md/(mc+md))-md/(mc+md)+(2-md/(mc+md))*(L*uu*ms/(E*(1-md/(mc+md))))),IMPRODUCT(s,$B29,Co*uu,Ro,(1-md/(mc+md)),L*uu*ms/(E*(1-md/(mc+md)))+1))))</f>
        <v>15.5284947801225</v>
      </c>
      <c r="D29" t="str">
        <f t="shared" ref="D29:D92" si="1">IMDIV(1,IMSUM(1,IMPRODUCT($B29/(wn*Q),s,Mode),IMPRODUCT($B29/wn,$B29/wn,s,s,Mode)))</f>
        <v>1</v>
      </c>
      <c r="E29" t="str">
        <f t="shared" ref="E29:E92" si="2">IMPRODUCT($C29,$D29)</f>
        <v>15.5284947801225</v>
      </c>
      <c r="F29" t="str">
        <f t="shared" ref="F29:F92" si="3">IMPRODUCT((_Rf12*k/(_Rf12*k+_Rf11*k)),IMDIV(IMSUM(1,IMPRODUCT(s,$B29,_Rf11*k,Czz*p)),IMSUM(1,IMPRODUCT(s,$B29,Czz*p,(_Rf12*k*_Rf11*k/(_Rf12*k+_Rf11*k))))))</f>
        <v>0.145367412140575</v>
      </c>
      <c r="H29" t="str">
        <f t="shared" ref="H29:H92" si="4">IMPRODUCT($E29,$F29)</f>
        <v>2.25733710062483</v>
      </c>
      <c r="J29" s="4"/>
      <c r="K29" s="4"/>
      <c r="O29"/>
      <c r="P29"/>
    </row>
    <row r="30" spans="1:16">
      <c r="A30">
        <v>0</v>
      </c>
      <c r="B30">
        <v>10</v>
      </c>
      <c r="C30" t="str">
        <f t="shared" si="0"/>
        <v>15.5063436491344-0.586074269456689i</v>
      </c>
      <c r="D30" t="str">
        <f t="shared" si="1"/>
        <v>1</v>
      </c>
      <c r="E30" t="str">
        <f t="shared" si="2"/>
        <v>15.5063436491344-0.586074269456689i</v>
      </c>
      <c r="F30" t="str">
        <f t="shared" si="3"/>
        <v>0.145367412140575</v>
      </c>
      <c r="G30" t="str">
        <f t="shared" ref="G30:G93" si="5">IMDIV(IMDIV(IMPRODUCT(Gm,Rea,IMSUM(1,IMPRODUCT(Rz*k,Cz*p,$B30,s))),IMSUM(1,IMPRODUCT($B30,s,(Cz*p),(Rea+Rz*k)),IMPRODUCT($B30,s,Rea,(Cea+Cp*p)),IMPRODUCT(s,s,$B30,$B30,(Cea+Cp*p),(Cz*p),Rea,(Rz*k)))),IMSUM(1,IMPRODUCT(s,$B30,0.000000022)))</f>
        <v>7355.74627533672-4400.64289021281i</v>
      </c>
      <c r="H30" t="str">
        <f t="shared" si="4"/>
        <v>2.25411704803711-0.0851960998730969i</v>
      </c>
      <c r="I30" t="str">
        <f t="shared" ref="I30:I93" si="6">IMPRODUCT($G30,$H30)</f>
        <v>16205.7954690916-10546.2450554667i</v>
      </c>
      <c r="J30" s="4">
        <f t="shared" ref="J30:J93" si="7">-$F$9+$F$10+20*(IMREAL(IMLOG10($I30)))</f>
        <v>85.726986530208208</v>
      </c>
      <c r="K30" s="4">
        <f t="shared" ref="K30:K93" si="8">IF((180/PI())*IMARGUMENT($I30)&lt;0,180+(180/PI())*IMARGUMENT($I30),-180+(180/PI())*IMARGUMENT($I30))</f>
        <v>146.94513026728902</v>
      </c>
      <c r="O30"/>
      <c r="P30"/>
    </row>
    <row r="31" spans="1:16">
      <c r="A31">
        <f t="shared" ref="A31:A94" si="9">A30+1</f>
        <v>1</v>
      </c>
      <c r="B31">
        <f t="shared" ref="B31:B62" si="10">B30+1</f>
        <v>11</v>
      </c>
      <c r="C31" t="str">
        <f t="shared" si="0"/>
        <v>15.501699938327-0.644488632490667i</v>
      </c>
      <c r="D31" t="str">
        <f t="shared" si="1"/>
        <v>1</v>
      </c>
      <c r="E31" t="str">
        <f t="shared" si="2"/>
        <v>15.501699938327-0.644488632490667i</v>
      </c>
      <c r="F31" t="str">
        <f t="shared" si="3"/>
        <v>0.145367412140575</v>
      </c>
      <c r="G31" t="str">
        <f t="shared" si="5"/>
        <v>6969.28800130963-4585.27091352759i</v>
      </c>
      <c r="H31" t="str">
        <f t="shared" si="4"/>
        <v>2.25344200381431-0.0936876446591864i</v>
      </c>
      <c r="I31" t="str">
        <f t="shared" si="6"/>
        <v>15275.3030868175-10985.5782532053i</v>
      </c>
      <c r="J31" s="4">
        <f t="shared" si="7"/>
        <v>85.490251159979792</v>
      </c>
      <c r="K31" s="4">
        <f t="shared" si="8"/>
        <v>144.27734929243661</v>
      </c>
      <c r="O31"/>
      <c r="P31"/>
    </row>
    <row r="32" spans="1:16">
      <c r="A32">
        <f t="shared" si="9"/>
        <v>2</v>
      </c>
      <c r="B32">
        <f t="shared" si="10"/>
        <v>12</v>
      </c>
      <c r="C32" t="str">
        <f t="shared" si="0"/>
        <v>15.4966171595659-0.702847979099154i</v>
      </c>
      <c r="D32" t="str">
        <f t="shared" si="1"/>
        <v>1</v>
      </c>
      <c r="E32" t="str">
        <f t="shared" si="2"/>
        <v>15.4966171595659-0.702847979099154i</v>
      </c>
      <c r="F32" t="str">
        <f t="shared" si="3"/>
        <v>0.145367412140575</v>
      </c>
      <c r="G32" t="str">
        <f t="shared" si="5"/>
        <v>6590.26441519002-4728.8167997506i</v>
      </c>
      <c r="H32" t="str">
        <f t="shared" si="4"/>
        <v>2.25270313341932-0.102171191849877i</v>
      </c>
      <c r="I32" t="str">
        <f t="shared" si="6"/>
        <v>14362.7604496902-11325.9555920699i</v>
      </c>
      <c r="J32" s="4">
        <f t="shared" si="7"/>
        <v>85.244820088910402</v>
      </c>
      <c r="K32" s="4">
        <f t="shared" si="8"/>
        <v>141.74196031590125</v>
      </c>
      <c r="O32"/>
      <c r="P32"/>
    </row>
    <row r="33" spans="1:16">
      <c r="A33">
        <f t="shared" si="9"/>
        <v>3</v>
      </c>
      <c r="B33">
        <f t="shared" si="10"/>
        <v>13</v>
      </c>
      <c r="C33" t="str">
        <f t="shared" si="0"/>
        <v>15.4910961791911-0.761147373375309i</v>
      </c>
      <c r="D33" t="str">
        <f t="shared" si="1"/>
        <v>1</v>
      </c>
      <c r="E33" t="str">
        <f t="shared" si="2"/>
        <v>15.4910961791911-0.761147373375309i</v>
      </c>
      <c r="F33" t="str">
        <f t="shared" si="3"/>
        <v>0.145367412140575</v>
      </c>
      <c r="G33" t="str">
        <f t="shared" si="5"/>
        <v>6222.62458601726-4835.70554208214i</v>
      </c>
      <c r="H33" t="str">
        <f t="shared" si="4"/>
        <v>2.25190056278976-0.110646023925165i</v>
      </c>
      <c r="I33" t="str">
        <f t="shared" si="6"/>
        <v>13477.6802161774-11578.0367005221i</v>
      </c>
      <c r="J33" s="4">
        <f t="shared" si="7"/>
        <v>84.992729281421404</v>
      </c>
      <c r="K33" s="4">
        <f t="shared" si="8"/>
        <v>139.33568616947716</v>
      </c>
      <c r="O33"/>
      <c r="P33"/>
    </row>
    <row r="34" spans="1:16">
      <c r="A34">
        <f t="shared" si="9"/>
        <v>4</v>
      </c>
      <c r="B34">
        <f t="shared" si="10"/>
        <v>14</v>
      </c>
      <c r="C34" t="str">
        <f t="shared" si="0"/>
        <v>15.4851379372655-0.819381896410876i</v>
      </c>
      <c r="D34" t="str">
        <f t="shared" si="1"/>
        <v>1</v>
      </c>
      <c r="E34" t="str">
        <f t="shared" si="2"/>
        <v>15.4851379372655-0.819381896410876i</v>
      </c>
      <c r="F34" t="str">
        <f t="shared" si="3"/>
        <v>0.145367412140575</v>
      </c>
      <c r="G34" t="str">
        <f t="shared" si="5"/>
        <v>5869.22719495095-4910.39403115163i</v>
      </c>
      <c r="H34" t="str">
        <f t="shared" si="4"/>
        <v>2.25103442858013-0.119111425836086i</v>
      </c>
      <c r="I34" t="str">
        <f t="shared" si="6"/>
        <v>12626.9484505259-11752.5580417632i</v>
      </c>
      <c r="J34" s="4">
        <f t="shared" si="7"/>
        <v>84.735781224823597</v>
      </c>
      <c r="K34" s="4">
        <f t="shared" si="8"/>
        <v>137.05407828888872</v>
      </c>
      <c r="O34"/>
      <c r="P34"/>
    </row>
    <row r="35" spans="1:16">
      <c r="A35">
        <f t="shared" si="9"/>
        <v>5</v>
      </c>
      <c r="B35">
        <f t="shared" si="10"/>
        <v>15</v>
      </c>
      <c r="C35" t="str">
        <f t="shared" si="0"/>
        <v>15.4787434471762-0.877546647666782i</v>
      </c>
      <c r="D35" t="str">
        <f t="shared" si="1"/>
        <v>1</v>
      </c>
      <c r="E35" t="str">
        <f t="shared" si="2"/>
        <v>15.4787434471762-0.877546647666782i</v>
      </c>
      <c r="F35" t="str">
        <f t="shared" si="3"/>
        <v>0.145367412140575</v>
      </c>
      <c r="G35" t="str">
        <f t="shared" si="5"/>
        <v>5531.99816539025-4957.18553427031i</v>
      </c>
      <c r="H35" t="str">
        <f t="shared" si="4"/>
        <v>2.25010487810389-0.127566685203957i</v>
      </c>
      <c r="I35" t="str">
        <f t="shared" si="6"/>
        <v>11815.2043310585-11859.8860208409i</v>
      </c>
      <c r="J35" s="4">
        <f t="shared" si="7"/>
        <v>84.475548414029191</v>
      </c>
      <c r="K35" s="4">
        <f t="shared" si="8"/>
        <v>134.89186654967455</v>
      </c>
      <c r="O35"/>
      <c r="P35"/>
    </row>
    <row r="36" spans="1:16">
      <c r="A36">
        <f t="shared" si="9"/>
        <v>6</v>
      </c>
      <c r="B36">
        <f t="shared" si="10"/>
        <v>16</v>
      </c>
      <c r="C36" t="str">
        <f t="shared" si="0"/>
        <v>15.4719137952052-0.935636746332833i</v>
      </c>
      <c r="D36" t="str">
        <f t="shared" si="1"/>
        <v>1</v>
      </c>
      <c r="E36" t="str">
        <f t="shared" si="2"/>
        <v>15.4719137952052-0.935636746332833i</v>
      </c>
      <c r="F36" t="str">
        <f t="shared" si="3"/>
        <v>0.145367412140575</v>
      </c>
      <c r="G36" t="str">
        <f t="shared" si="5"/>
        <v>5212.09465829884-4980.10712424478i</v>
      </c>
      <c r="H36" t="str">
        <f t="shared" si="4"/>
        <v>2.24911206927104-0.136011092518032i</v>
      </c>
      <c r="I36" t="str">
        <f t="shared" si="6"/>
        <v>11045.2351913377-11909.7217281842i</v>
      </c>
      <c r="J36" s="4">
        <f t="shared" si="7"/>
        <v>84.213384853815199</v>
      </c>
      <c r="K36" s="4">
        <f t="shared" si="8"/>
        <v>132.84325304872917</v>
      </c>
      <c r="O36"/>
      <c r="P36"/>
    </row>
    <row r="37" spans="1:16">
      <c r="A37">
        <f t="shared" si="9"/>
        <v>7</v>
      </c>
      <c r="B37">
        <f t="shared" si="10"/>
        <v>17</v>
      </c>
      <c r="C37" t="str">
        <f t="shared" si="0"/>
        <v>15.4646501400698-0.993647332675752i</v>
      </c>
      <c r="D37" t="str">
        <f t="shared" si="1"/>
        <v>1</v>
      </c>
      <c r="E37" t="str">
        <f t="shared" si="2"/>
        <v>15.4646501400698-0.993647332675752i</v>
      </c>
      <c r="F37" t="str">
        <f t="shared" si="3"/>
        <v>0.145367412140575</v>
      </c>
      <c r="G37" t="str">
        <f t="shared" si="5"/>
        <v>4910.06113711268-4982.83813215014i</v>
      </c>
      <c r="H37" t="str">
        <f t="shared" si="4"/>
        <v>2.24805617052133-0.144443941331459i</v>
      </c>
      <c r="I37" t="str">
        <f t="shared" si="6"/>
        <v>10318.3524580987-11910.9285925121i</v>
      </c>
      <c r="J37" s="4">
        <f t="shared" si="7"/>
        <v>83.950442588753603</v>
      </c>
      <c r="K37" s="4">
        <f t="shared" si="8"/>
        <v>130.90215029742654</v>
      </c>
      <c r="O37"/>
      <c r="P37"/>
    </row>
    <row r="38" spans="1:16">
      <c r="A38">
        <f t="shared" si="9"/>
        <v>8</v>
      </c>
      <c r="B38">
        <f t="shared" si="10"/>
        <v>18</v>
      </c>
      <c r="C38" t="str">
        <f t="shared" si="0"/>
        <v>15.4569537124335-1.0515735693748i</v>
      </c>
      <c r="D38" t="str">
        <f t="shared" si="1"/>
        <v>1</v>
      </c>
      <c r="E38" t="str">
        <f t="shared" si="2"/>
        <v>15.4569537124335-1.0515735693748i</v>
      </c>
      <c r="F38" t="str">
        <f t="shared" si="3"/>
        <v>0.145367412140575</v>
      </c>
      <c r="G38" t="str">
        <f t="shared" si="5"/>
        <v>4625.9692740504-4968.67738894827i</v>
      </c>
      <c r="H38" t="str">
        <f t="shared" si="4"/>
        <v>2.24693736075311-0.152864528455442i</v>
      </c>
      <c r="I38" t="str">
        <f t="shared" si="6"/>
        <v>9634.72866545099-11871.4534704842i</v>
      </c>
      <c r="J38" s="4">
        <f t="shared" si="7"/>
        <v>83.687690912246993</v>
      </c>
      <c r="K38" s="4">
        <f t="shared" si="8"/>
        <v>129.06236813892588</v>
      </c>
      <c r="O38"/>
      <c r="P38"/>
    </row>
    <row r="39" spans="1:16">
      <c r="A39">
        <f t="shared" si="9"/>
        <v>9</v>
      </c>
      <c r="B39">
        <f t="shared" si="10"/>
        <v>19</v>
      </c>
      <c r="C39" t="str">
        <f t="shared" si="0"/>
        <v>15.4488258143873-1.10941064284414i</v>
      </c>
      <c r="D39" t="str">
        <f t="shared" si="1"/>
        <v>1</v>
      </c>
      <c r="E39" t="str">
        <f t="shared" si="2"/>
        <v>15.4488258143873-1.10941064284414i</v>
      </c>
      <c r="F39" t="str">
        <f t="shared" si="3"/>
        <v>0.145367412140575</v>
      </c>
      <c r="G39" t="str">
        <f t="shared" si="5"/>
        <v>4359.53798344037-4940.53821878892i</v>
      </c>
      <c r="H39" t="str">
        <f t="shared" si="4"/>
        <v>2.24575582924799-0.161272154151464i</v>
      </c>
      <c r="I39" t="str">
        <f t="shared" si="6"/>
        <v>8993.68659792752-11798.3145861623i</v>
      </c>
      <c r="J39" s="4">
        <f t="shared" si="7"/>
        <v>83.425936519899793</v>
      </c>
      <c r="K39" s="4">
        <f t="shared" si="8"/>
        <v>127.31775571974893</v>
      </c>
      <c r="O39"/>
      <c r="P39"/>
    </row>
    <row r="40" spans="1:16">
      <c r="A40">
        <f t="shared" si="9"/>
        <v>10</v>
      </c>
      <c r="B40">
        <f t="shared" si="10"/>
        <v>20</v>
      </c>
      <c r="C40" t="str">
        <f t="shared" si="0"/>
        <v>15.4402678189027-1.16715376454129i</v>
      </c>
      <c r="D40" t="str">
        <f t="shared" si="1"/>
        <v>1</v>
      </c>
      <c r="E40" t="str">
        <f t="shared" si="2"/>
        <v>15.4402678189027-1.16715376454129i</v>
      </c>
      <c r="F40" t="str">
        <f t="shared" si="3"/>
        <v>0.145367412140575</v>
      </c>
      <c r="G40" t="str">
        <f t="shared" si="5"/>
        <v>4110.23291623979-4900.96202494699i</v>
      </c>
      <c r="H40" t="str">
        <f t="shared" si="4"/>
        <v>2.24451177559129-0.169666122321497i</v>
      </c>
      <c r="I40" t="str">
        <f t="shared" si="6"/>
        <v>8393.93895850547-11697.6342574558i</v>
      </c>
      <c r="J40" s="4">
        <f t="shared" si="7"/>
        <v>83.165843402766797</v>
      </c>
      <c r="K40" s="4">
        <f t="shared" si="8"/>
        <v>125.66230556338391</v>
      </c>
      <c r="O40"/>
      <c r="P40"/>
    </row>
    <row r="41" spans="1:16">
      <c r="A41">
        <f t="shared" si="9"/>
        <v>11</v>
      </c>
      <c r="B41">
        <f t="shared" si="10"/>
        <v>21</v>
      </c>
      <c r="C41" t="str">
        <f t="shared" si="0"/>
        <v>15.4312811692551-1.22479817226089i</v>
      </c>
      <c r="D41" t="str">
        <f t="shared" si="1"/>
        <v>1</v>
      </c>
      <c r="E41" t="str">
        <f t="shared" si="2"/>
        <v>15.4312811692551-1.22479817226089i</v>
      </c>
      <c r="F41" t="str">
        <f t="shared" si="3"/>
        <v>0.145367412140575</v>
      </c>
      <c r="G41" t="str">
        <f t="shared" si="5"/>
        <v>3877.34660415671-4852.1433290473i</v>
      </c>
      <c r="H41" t="str">
        <f t="shared" si="4"/>
        <v>2.2432054095882-0.178045740696072i</v>
      </c>
      <c r="I41" t="str">
        <f t="shared" si="6"/>
        <v>7833.78142430904-11574.6992118887i</v>
      </c>
      <c r="J41" s="4">
        <f t="shared" si="7"/>
        <v>82.9079517025082</v>
      </c>
      <c r="K41" s="4">
        <f t="shared" si="8"/>
        <v>124.09022667357995</v>
      </c>
      <c r="O41"/>
      <c r="P41"/>
    </row>
    <row r="42" spans="1:16">
      <c r="A42">
        <f t="shared" si="9"/>
        <v>12</v>
      </c>
      <c r="B42">
        <f t="shared" si="10"/>
        <v>22</v>
      </c>
      <c r="C42" t="str">
        <f t="shared" si="0"/>
        <v>15.4218673784206-1.28233913141314i</v>
      </c>
      <c r="D42" t="str">
        <f t="shared" si="1"/>
        <v>1</v>
      </c>
      <c r="E42" t="str">
        <f t="shared" si="2"/>
        <v>15.4218673784206-1.28233913141314i</v>
      </c>
      <c r="F42" t="str">
        <f t="shared" si="3"/>
        <v>0.145367412140575</v>
      </c>
      <c r="G42" t="str">
        <f t="shared" si="5"/>
        <v>3660.06141602238-4795.96098337737i</v>
      </c>
      <c r="H42" t="str">
        <f t="shared" si="4"/>
        <v>2.24183695117616-0.186410321020121i</v>
      </c>
      <c r="I42" t="str">
        <f t="shared" si="6"/>
        <v>7311.24429950176-11434.0357724486i</v>
      </c>
      <c r="J42" s="4">
        <f t="shared" si="7"/>
        <v>82.652695074518604</v>
      </c>
      <c r="K42" s="4">
        <f t="shared" si="8"/>
        <v>122.5959929953371</v>
      </c>
      <c r="O42"/>
      <c r="P42"/>
    </row>
    <row r="43" spans="1:16">
      <c r="A43">
        <f t="shared" si="9"/>
        <v>13</v>
      </c>
      <c r="B43">
        <f t="shared" si="10"/>
        <v>23</v>
      </c>
      <c r="C43" t="str">
        <f t="shared" si="0"/>
        <v>15.4120280284435-1.339771936286i</v>
      </c>
      <c r="D43" t="str">
        <f t="shared" si="1"/>
        <v>1</v>
      </c>
      <c r="E43" t="str">
        <f t="shared" si="2"/>
        <v>15.4120280284435-1.339771936286i</v>
      </c>
      <c r="F43" t="str">
        <f t="shared" si="3"/>
        <v>0.145367412140575</v>
      </c>
      <c r="G43" t="str">
        <f t="shared" si="5"/>
        <v>3457.49786757511-4734.01183879581i</v>
      </c>
      <c r="H43" t="str">
        <f t="shared" si="4"/>
        <v>2.24040663033284-0.194759179236463i</v>
      </c>
      <c r="I43" t="str">
        <f t="shared" si="6"/>
        <v>6824.20888665736-11279.490958613i</v>
      </c>
      <c r="J43" s="4">
        <f t="shared" si="7"/>
        <v>82.400416339229594</v>
      </c>
      <c r="K43" s="4">
        <f t="shared" si="8"/>
        <v>121.17437273570562</v>
      </c>
      <c r="O43"/>
      <c r="P43"/>
    </row>
    <row r="44" spans="1:16">
      <c r="A44">
        <f t="shared" si="9"/>
        <v>14</v>
      </c>
      <c r="B44">
        <f t="shared" si="10"/>
        <v>24</v>
      </c>
      <c r="C44" t="str">
        <f t="shared" si="0"/>
        <v>15.4017647697783-1.39709191129071i</v>
      </c>
      <c r="D44" t="str">
        <f t="shared" si="1"/>
        <v>1</v>
      </c>
      <c r="E44" t="str">
        <f t="shared" si="2"/>
        <v>15.4017647697783-1.39709191129071i</v>
      </c>
      <c r="F44" t="str">
        <f t="shared" si="3"/>
        <v>0.145367412140575</v>
      </c>
      <c r="G44" t="str">
        <f t="shared" si="5"/>
        <v>3268.7508340679-4667.64438418704i</v>
      </c>
      <c r="H44" t="str">
        <f t="shared" si="4"/>
        <v>2.23891468698055-0.20309163566686i</v>
      </c>
      <c r="I44" t="str">
        <f t="shared" si="6"/>
        <v>6370.49471777876-11114.3135188369i</v>
      </c>
      <c r="J44" s="4">
        <f t="shared" si="7"/>
        <v>82.151381362726411</v>
      </c>
      <c r="K44" s="4">
        <f t="shared" si="8"/>
        <v>119.8204431594244</v>
      </c>
      <c r="O44"/>
      <c r="P44"/>
    </row>
    <row r="45" spans="1:16">
      <c r="A45">
        <f t="shared" si="9"/>
        <v>15</v>
      </c>
      <c r="B45">
        <f t="shared" si="10"/>
        <v>25</v>
      </c>
      <c r="C45" t="str">
        <f t="shared" si="0"/>
        <v>15.391079320604-1.45429441218989i</v>
      </c>
      <c r="D45" t="str">
        <f t="shared" si="1"/>
        <v>1</v>
      </c>
      <c r="E45" t="str">
        <f t="shared" si="2"/>
        <v>15.391079320604-1.45429441218989i</v>
      </c>
      <c r="F45" t="str">
        <f t="shared" si="3"/>
        <v>0.145367412140575</v>
      </c>
      <c r="G45" t="str">
        <f t="shared" si="5"/>
        <v>3092.9160164773-4597.99080053711i</v>
      </c>
      <c r="H45" t="str">
        <f t="shared" si="4"/>
        <v>2.23736137088652-0.211407015190543i</v>
      </c>
      <c r="I45" t="str">
        <f t="shared" si="6"/>
        <v>5947.9233076474-10941.2311440918i</v>
      </c>
      <c r="J45" s="4">
        <f t="shared" si="7"/>
        <v>81.905791212366211</v>
      </c>
      <c r="K45" s="4">
        <f t="shared" si="8"/>
        <v>118.52959462405522</v>
      </c>
      <c r="O45"/>
      <c r="P45"/>
    </row>
    <row r="46" spans="1:16">
      <c r="A46">
        <f t="shared" si="9"/>
        <v>16</v>
      </c>
      <c r="B46">
        <f t="shared" si="10"/>
        <v>26</v>
      </c>
      <c r="C46" t="str">
        <f t="shared" si="0"/>
        <v>15.379973466113-1.51137482730743i</v>
      </c>
      <c r="D46" t="str">
        <f t="shared" si="1"/>
        <v>1</v>
      </c>
      <c r="E46" t="str">
        <f t="shared" si="2"/>
        <v>15.379973466113-1.51137482730743i</v>
      </c>
      <c r="F46" t="str">
        <f t="shared" si="3"/>
        <v>0.145367412140575</v>
      </c>
      <c r="G46" t="str">
        <f t="shared" si="5"/>
        <v>2929.10871651454-4525.99654095538i</v>
      </c>
      <c r="H46" t="str">
        <f t="shared" si="4"/>
        <v>2.23574694155956-0.21970464742009i</v>
      </c>
      <c r="I46" t="str">
        <f t="shared" si="6"/>
        <v>5554.36338018768-10762.5217217671i</v>
      </c>
      <c r="J46" s="4">
        <f t="shared" si="7"/>
        <v>81.663792696098398</v>
      </c>
      <c r="K46" s="4">
        <f t="shared" si="8"/>
        <v>117.29752685678949</v>
      </c>
      <c r="O46"/>
      <c r="P46"/>
    </row>
    <row r="47" spans="1:16">
      <c r="A47">
        <f t="shared" si="9"/>
        <v>17</v>
      </c>
      <c r="B47">
        <f t="shared" si="10"/>
        <v>27</v>
      </c>
      <c r="C47" t="str">
        <f t="shared" si="0"/>
        <v>15.3684490577739-1.56832857871972i</v>
      </c>
      <c r="D47" t="str">
        <f t="shared" si="1"/>
        <v>1</v>
      </c>
      <c r="E47" t="str">
        <f t="shared" si="2"/>
        <v>15.3684490577739-1.56832857871972i</v>
      </c>
      <c r="F47" t="str">
        <f t="shared" si="3"/>
        <v>0.145367412140575</v>
      </c>
      <c r="G47" t="str">
        <f t="shared" si="5"/>
        <v>2776.476651963-4452.44701078526i</v>
      </c>
      <c r="H47" t="str">
        <f t="shared" si="4"/>
        <v>2.23407166814285-0.227983866874592i</v>
      </c>
      <c r="I47" t="str">
        <f t="shared" si="6"/>
        <v>5187.76173883761-10580.0776041042i</v>
      </c>
      <c r="J47" s="4">
        <f t="shared" si="7"/>
        <v>81.425487427817998</v>
      </c>
      <c r="K47" s="4">
        <f t="shared" si="8"/>
        <v>116.12023982104012</v>
      </c>
      <c r="O47"/>
      <c r="P47"/>
    </row>
    <row r="48" spans="1:16">
      <c r="A48">
        <f t="shared" si="9"/>
        <v>18</v>
      </c>
      <c r="B48">
        <f t="shared" si="10"/>
        <v>28</v>
      </c>
      <c r="C48" t="str">
        <f t="shared" si="0"/>
        <v>15.3565080125699-1.62515112342749i</v>
      </c>
      <c r="D48" t="str">
        <f t="shared" si="1"/>
        <v>1</v>
      </c>
      <c r="E48" t="str">
        <f t="shared" si="2"/>
        <v>15.3565080125699-1.62515112342749i</v>
      </c>
      <c r="F48" t="str">
        <f t="shared" si="3"/>
        <v>0.145367412140575</v>
      </c>
      <c r="G48" t="str">
        <f t="shared" si="5"/>
        <v>2634.20823173254-4377.99122914315i</v>
      </c>
      <c r="H48" t="str">
        <f t="shared" si="4"/>
        <v>2.23233582930329-0.236244013150002i</v>
      </c>
      <c r="I48" t="str">
        <f t="shared" si="6"/>
        <v>4846.16320003393-10395.4626053291i</v>
      </c>
      <c r="J48" s="4">
        <f t="shared" si="7"/>
        <v>81.190939574763803</v>
      </c>
      <c r="K48" s="4">
        <f t="shared" si="8"/>
        <v>114.99402097749531</v>
      </c>
      <c r="O48"/>
      <c r="P48"/>
    </row>
    <row r="49" spans="1:16">
      <c r="A49">
        <f t="shared" si="9"/>
        <v>19</v>
      </c>
      <c r="B49">
        <f t="shared" si="10"/>
        <v>29</v>
      </c>
      <c r="C49" t="str">
        <f t="shared" si="0"/>
        <v>15.3441523122124-1.68183795450778i</v>
      </c>
      <c r="D49" t="str">
        <f t="shared" si="1"/>
        <v>1</v>
      </c>
      <c r="E49" t="str">
        <f t="shared" si="2"/>
        <v>15.3441523122124-1.68183795450778i</v>
      </c>
      <c r="F49" t="str">
        <f t="shared" si="3"/>
        <v>0.145367412140575</v>
      </c>
      <c r="G49" t="str">
        <f t="shared" si="5"/>
        <v>2501.53742959986-4303.1625468837i</v>
      </c>
      <c r="H49" t="str">
        <f t="shared" si="4"/>
        <v>2.23053971311714-0.244484431086594i</v>
      </c>
      <c r="I49" t="str">
        <f t="shared" si="6"/>
        <v>4527.72233342346-10209.9619081399i</v>
      </c>
      <c r="J49" s="4">
        <f t="shared" si="7"/>
        <v>80.960182443690798</v>
      </c>
      <c r="K49" s="4">
        <f t="shared" si="8"/>
        <v>113.91543030357333</v>
      </c>
      <c r="O49"/>
      <c r="P49"/>
    </row>
    <row r="50" spans="1:16">
      <c r="A50">
        <f t="shared" si="9"/>
        <v>20</v>
      </c>
      <c r="B50">
        <f t="shared" si="10"/>
        <v>30</v>
      </c>
      <c r="C50" t="str">
        <f t="shared" si="0"/>
        <v>15.3313840023308-1.73838460224521i</v>
      </c>
      <c r="D50" t="str">
        <f t="shared" si="1"/>
        <v>1</v>
      </c>
      <c r="E50" t="str">
        <f t="shared" si="2"/>
        <v>15.3313840023308-1.73838460224521i</v>
      </c>
      <c r="F50" t="str">
        <f t="shared" si="3"/>
        <v>0.145367412140575</v>
      </c>
      <c r="G50" t="str">
        <f t="shared" si="5"/>
        <v>2377.74615486987-4228.3966095368i</v>
      </c>
      <c r="H50" t="str">
        <f t="shared" si="4"/>
        <v>2.22868361695224-0.252704470933409i</v>
      </c>
      <c r="I50" t="str">
        <f t="shared" si="6"/>
        <v>4230.70917252005-10024.6253337314i</v>
      </c>
      <c r="J50" s="4">
        <f t="shared" si="7"/>
        <v>80.733224055367799</v>
      </c>
      <c r="K50" s="4">
        <f t="shared" si="8"/>
        <v>112.88128408459578</v>
      </c>
      <c r="O50"/>
      <c r="P50"/>
    </row>
    <row r="51" spans="1:16">
      <c r="A51">
        <f t="shared" si="9"/>
        <v>21</v>
      </c>
      <c r="B51">
        <f t="shared" si="10"/>
        <v>31</v>
      </c>
      <c r="C51" t="str">
        <f t="shared" si="0"/>
        <v>15.3182051916398-1.79478663524236i</v>
      </c>
      <c r="D51" t="str">
        <f t="shared" si="1"/>
        <v>1</v>
      </c>
      <c r="E51" t="str">
        <f t="shared" si="2"/>
        <v>15.3182051916398-1.79478663524236i</v>
      </c>
      <c r="F51" t="str">
        <f t="shared" si="3"/>
        <v>0.145367412140575</v>
      </c>
      <c r="G51" t="str">
        <f t="shared" si="5"/>
        <v>2262.16481797167-4154.04681259207i</v>
      </c>
      <c r="H51" t="str">
        <f t="shared" si="4"/>
        <v>2.226767847347-0.260903488509672i</v>
      </c>
      <c r="I51" t="str">
        <f t="shared" si="6"/>
        <v>3953.51057722114-9840.30457124696i</v>
      </c>
      <c r="J51" s="4">
        <f t="shared" si="7"/>
        <v>80.510051845340797</v>
      </c>
      <c r="K51" s="4">
        <f t="shared" si="8"/>
        <v>111.88863821546099</v>
      </c>
      <c r="O51"/>
      <c r="P51"/>
    </row>
    <row r="52" spans="1:16">
      <c r="A52">
        <f t="shared" si="9"/>
        <v>22</v>
      </c>
      <c r="B52">
        <f t="shared" si="10"/>
        <v>32</v>
      </c>
      <c r="C52" t="str">
        <f t="shared" si="0"/>
        <v>15.3046180510829-1.8510396615084i</v>
      </c>
      <c r="D52" t="str">
        <f t="shared" si="1"/>
        <v>1</v>
      </c>
      <c r="E52" t="str">
        <f t="shared" si="2"/>
        <v>15.3046180510829-1.8510396615084i</v>
      </c>
      <c r="F52" t="str">
        <f t="shared" si="3"/>
        <v>0.145367412140575</v>
      </c>
      <c r="G52" t="str">
        <f t="shared" si="5"/>
        <v>2154.17162633515-4080.39751926194i</v>
      </c>
      <c r="H52" t="str">
        <f t="shared" si="4"/>
        <v>2.22479271988585-0.269080845363042i</v>
      </c>
      <c r="I52" t="str">
        <f t="shared" si="6"/>
        <v>3694.62853775484-9657.68501736559i</v>
      </c>
      <c r="J52" s="4">
        <f t="shared" si="7"/>
        <v>80.290636615230198</v>
      </c>
      <c r="K52" s="4">
        <f t="shared" si="8"/>
        <v>110.93477153963255</v>
      </c>
      <c r="O52"/>
      <c r="P52"/>
    </row>
    <row r="53" spans="1:16">
      <c r="A53">
        <f t="shared" si="9"/>
        <v>23</v>
      </c>
      <c r="B53">
        <f t="shared" si="10"/>
        <v>33</v>
      </c>
      <c r="C53" t="str">
        <f t="shared" si="0"/>
        <v>15.2906248129554-1.90713932952563i</v>
      </c>
      <c r="D53" t="str">
        <f t="shared" si="1"/>
        <v>1</v>
      </c>
      <c r="E53" t="str">
        <f t="shared" si="2"/>
        <v>15.2906248129554-1.90713932952563i</v>
      </c>
      <c r="F53" t="str">
        <f t="shared" si="3"/>
        <v>0.145367412140575</v>
      </c>
      <c r="G53" t="str">
        <f t="shared" si="5"/>
        <v>2053.19101609804-4007.67531082554i</v>
      </c>
      <c r="H53" t="str">
        <f t="shared" si="4"/>
        <v>2.22275855907179-0.277235908924652i</v>
      </c>
      <c r="I53" t="str">
        <f t="shared" si="6"/>
        <v>3452.67639696962-9477.31287666204i</v>
      </c>
      <c r="J53" s="4">
        <f t="shared" si="7"/>
        <v>80.074935844613208</v>
      </c>
      <c r="K53" s="4">
        <f t="shared" si="8"/>
        <v>110.01716959064329</v>
      </c>
      <c r="O53"/>
      <c r="P53"/>
    </row>
    <row r="54" spans="1:16">
      <c r="A54">
        <f t="shared" si="9"/>
        <v>24</v>
      </c>
      <c r="B54">
        <f t="shared" si="10"/>
        <v>34</v>
      </c>
      <c r="C54" t="str">
        <f t="shared" si="0"/>
        <v>15.2762277700046-1.96308132929334i</v>
      </c>
      <c r="D54" t="str">
        <f t="shared" si="1"/>
        <v>1</v>
      </c>
      <c r="E54" t="str">
        <f t="shared" si="2"/>
        <v>15.2762277700046-1.96308132929334i</v>
      </c>
      <c r="F54" t="str">
        <f t="shared" si="3"/>
        <v>0.145367412140575</v>
      </c>
      <c r="G54" t="str">
        <f t="shared" si="5"/>
        <v>1958.69152311818-3936.05852606614i</v>
      </c>
      <c r="H54" t="str">
        <f t="shared" si="4"/>
        <v>2.22066569819556-0.285368052660853i</v>
      </c>
      <c r="I54" t="str">
        <f t="shared" si="6"/>
        <v>3226.37372199232-9299.61814064081i</v>
      </c>
      <c r="J54" s="4">
        <f t="shared" si="7"/>
        <v>79.862896459705198</v>
      </c>
      <c r="K54" s="4">
        <f t="shared" si="8"/>
        <v>109.13350897959039</v>
      </c>
      <c r="O54"/>
      <c r="P54"/>
    </row>
    <row r="55" spans="1:16">
      <c r="A55">
        <f t="shared" si="9"/>
        <v>25</v>
      </c>
      <c r="B55">
        <f t="shared" si="10"/>
        <v>35</v>
      </c>
      <c r="C55" t="str">
        <f t="shared" si="0"/>
        <v>15.2614292745109-2.0188613933486i</v>
      </c>
      <c r="D55" t="str">
        <f t="shared" si="1"/>
        <v>1</v>
      </c>
      <c r="E55" t="str">
        <f t="shared" si="2"/>
        <v>15.2614292745109-2.0188613933486i</v>
      </c>
      <c r="F55" t="str">
        <f t="shared" si="3"/>
        <v>0.145367412140575</v>
      </c>
      <c r="G55" t="str">
        <f t="shared" si="5"/>
        <v>1870.18331745315-3865.68532539538i</v>
      </c>
      <c r="H55" t="str">
        <f t="shared" si="4"/>
        <v>2.21851447920206-0.293476656221601i</v>
      </c>
      <c r="I55" t="str">
        <f t="shared" si="6"/>
        <v>3014.54036523001-9124.93401295615i</v>
      </c>
      <c r="J55" s="4">
        <f t="shared" si="7"/>
        <v>79.654457142160396</v>
      </c>
      <c r="K55" s="4">
        <f t="shared" si="8"/>
        <v>108.28164258157373</v>
      </c>
      <c r="O55"/>
      <c r="P55"/>
    </row>
    <row r="56" spans="1:16">
      <c r="A56">
        <f t="shared" si="9"/>
        <v>26</v>
      </c>
      <c r="B56">
        <f t="shared" si="10"/>
        <v>36</v>
      </c>
      <c r="C56" t="str">
        <f t="shared" si="0"/>
        <v>15.2462317373479-2.07447529776347i</v>
      </c>
      <c r="D56" t="str">
        <f t="shared" si="1"/>
        <v>1</v>
      </c>
      <c r="E56" t="str">
        <f t="shared" si="2"/>
        <v>15.2462317373479-2.07447529776347i</v>
      </c>
      <c r="F56" t="str">
        <f t="shared" si="3"/>
        <v>0.145367412140575</v>
      </c>
      <c r="G56" t="str">
        <f t="shared" si="5"/>
        <v>1787.21556448587-3796.66049109602i</v>
      </c>
      <c r="H56" t="str">
        <f t="shared" si="4"/>
        <v>2.21630525255377-0.301561105585424i</v>
      </c>
      <c r="I56" t="str">
        <f t="shared" si="6"/>
        <v>2816.09010778847-8953.51329012532i</v>
      </c>
      <c r="J56" s="4">
        <f t="shared" si="7"/>
        <v>79.449550249590402</v>
      </c>
      <c r="K56" s="4">
        <f t="shared" si="8"/>
        <v>107.45958560760094</v>
      </c>
      <c r="O56"/>
      <c r="P56"/>
    </row>
    <row r="57" spans="1:16">
      <c r="A57">
        <f t="shared" si="9"/>
        <v>27</v>
      </c>
      <c r="B57">
        <f t="shared" si="10"/>
        <v>37</v>
      </c>
      <c r="C57" t="str">
        <f t="shared" si="0"/>
        <v>15.2306376270236-2.1299188631182i</v>
      </c>
      <c r="D57" t="str">
        <f t="shared" si="1"/>
        <v>1</v>
      </c>
      <c r="E57" t="str">
        <f t="shared" si="2"/>
        <v>15.2306376270236-2.1299188631182i</v>
      </c>
      <c r="F57" t="str">
        <f t="shared" si="3"/>
        <v>0.145367412140575</v>
      </c>
      <c r="G57" t="str">
        <f t="shared" si="5"/>
        <v>1709.37372942751-3729.06115029087i</v>
      </c>
      <c r="H57" t="str">
        <f t="shared" si="4"/>
        <v>2.21403837709129-0.309620793200888i</v>
      </c>
      <c r="I57" t="str">
        <f t="shared" si="6"/>
        <v>2630.0241664965-8785.54214724628i</v>
      </c>
      <c r="J57" s="4">
        <f t="shared" si="7"/>
        <v>79.248103408984804</v>
      </c>
      <c r="K57" s="4">
        <f t="shared" si="8"/>
        <v>106.66550260051885</v>
      </c>
      <c r="O57"/>
      <c r="P57"/>
    </row>
    <row r="58" spans="1:16">
      <c r="A58">
        <f t="shared" si="9"/>
        <v>28</v>
      </c>
      <c r="B58">
        <f t="shared" si="10"/>
        <v>38</v>
      </c>
      <c r="C58" t="str">
        <f t="shared" si="0"/>
        <v>15.214649468703-2.18518795545i</v>
      </c>
      <c r="D58" t="str">
        <f t="shared" si="1"/>
        <v>1</v>
      </c>
      <c r="E58" t="str">
        <f t="shared" si="2"/>
        <v>15.214649468703-2.18518795545i</v>
      </c>
      <c r="F58" t="str">
        <f t="shared" si="3"/>
        <v>0.145367412140575</v>
      </c>
      <c r="G58" t="str">
        <f t="shared" si="5"/>
        <v>1636.27690687249-3662.94158331342i</v>
      </c>
      <c r="H58" t="str">
        <f t="shared" si="4"/>
        <v>2.21171421989133-0.317655118124521i</v>
      </c>
      <c r="I58" t="str">
        <f t="shared" si="6"/>
        <v>2455.42476127904-8621.15172058256i</v>
      </c>
      <c r="J58" s="4">
        <f t="shared" si="7"/>
        <v>79.0500408350822</v>
      </c>
      <c r="K58" s="4">
        <f t="shared" si="8"/>
        <v>105.89769535955169</v>
      </c>
      <c r="O58"/>
      <c r="P58"/>
    </row>
    <row r="59" spans="1:16">
      <c r="A59">
        <f t="shared" si="9"/>
        <v>29</v>
      </c>
      <c r="B59">
        <f t="shared" si="10"/>
        <v>39</v>
      </c>
      <c r="C59" t="str">
        <f t="shared" si="0"/>
        <v>15.1982698432131-2.24027848717705i</v>
      </c>
      <c r="D59" t="str">
        <f t="shared" si="1"/>
        <v>1</v>
      </c>
      <c r="E59" t="str">
        <f t="shared" si="2"/>
        <v>15.1982698432131-2.24027848717705i</v>
      </c>
      <c r="F59" t="str">
        <f t="shared" si="3"/>
        <v>0.145367412140575</v>
      </c>
      <c r="G59" t="str">
        <f t="shared" si="5"/>
        <v>1567.57523086182-3598.33725797441i</v>
      </c>
      <c r="H59" t="str">
        <f t="shared" si="4"/>
        <v>2.20933315612203-0.32566348615513i</v>
      </c>
      <c r="I59" t="str">
        <f t="shared" si="6"/>
        <v>2291.44887646483-8460.42782544499i</v>
      </c>
      <c r="J59" s="4">
        <f t="shared" si="7"/>
        <v>78.855284417808406</v>
      </c>
      <c r="K59" s="4">
        <f t="shared" si="8"/>
        <v>105.15459177457433</v>
      </c>
      <c r="O59"/>
      <c r="P59"/>
    </row>
    <row r="60" spans="1:16">
      <c r="A60">
        <f t="shared" si="9"/>
        <v>30</v>
      </c>
      <c r="B60">
        <f t="shared" si="10"/>
        <v>40</v>
      </c>
      <c r="C60" t="str">
        <f t="shared" si="0"/>
        <v>15.18150138603-2.29518641799736i</v>
      </c>
      <c r="D60" t="str">
        <f t="shared" si="1"/>
        <v>1</v>
      </c>
      <c r="E60" t="str">
        <f t="shared" si="2"/>
        <v>15.18150138603-2.29518641799736i</v>
      </c>
      <c r="F60" t="str">
        <f t="shared" si="3"/>
        <v>0.145367412140575</v>
      </c>
      <c r="G60" t="str">
        <f t="shared" si="5"/>
        <v>1502.94740148971-3535.26821019932i</v>
      </c>
      <c r="H60" t="str">
        <f t="shared" si="4"/>
        <v>2.20689556889573-0.333645309964472i</v>
      </c>
      <c r="I60" t="str">
        <f t="shared" si="6"/>
        <v>2137.3223028315-8303.41909957715i</v>
      </c>
      <c r="J60" s="4">
        <f t="shared" si="7"/>
        <v>78.663754616074598</v>
      </c>
      <c r="K60" s="4">
        <f t="shared" si="8"/>
        <v>104.43473553560494</v>
      </c>
      <c r="O60"/>
      <c r="P60"/>
    </row>
    <row r="61" spans="1:16">
      <c r="A61">
        <f t="shared" si="9"/>
        <v>31</v>
      </c>
      <c r="B61">
        <f t="shared" si="10"/>
        <v>41</v>
      </c>
      <c r="C61" t="str">
        <f t="shared" si="0"/>
        <v>15.1643467862507-2.34990775576208i</v>
      </c>
      <c r="D61" t="str">
        <f t="shared" si="1"/>
        <v>1</v>
      </c>
      <c r="E61" t="str">
        <f t="shared" si="2"/>
        <v>15.1643467862507-2.34990775576208i</v>
      </c>
      <c r="F61" t="str">
        <f t="shared" si="3"/>
        <v>0.145367412140575</v>
      </c>
      <c r="G61" t="str">
        <f t="shared" si="5"/>
        <v>1442.09834986123-3473.74187378093i</v>
      </c>
      <c r="H61" t="str">
        <f t="shared" si="4"/>
        <v>2.20440184911951-0.3416000092242i</v>
      </c>
      <c r="I61" t="str">
        <f t="shared" si="6"/>
        <v>1992.33401292023-8150.14381954135i</v>
      </c>
      <c r="J61" s="4">
        <f t="shared" si="7"/>
        <v>78.475371189401997</v>
      </c>
      <c r="K61" s="4">
        <f t="shared" si="8"/>
        <v>103.73677667316393</v>
      </c>
      <c r="O61"/>
      <c r="P61"/>
    </row>
    <row r="62" spans="1:16">
      <c r="A62">
        <f t="shared" si="9"/>
        <v>32</v>
      </c>
      <c r="B62">
        <f t="shared" si="10"/>
        <v>42</v>
      </c>
      <c r="C62" t="str">
        <f t="shared" si="0"/>
        <v>15.1468087855481-2.40443855732297i</v>
      </c>
      <c r="D62" t="str">
        <f t="shared" si="1"/>
        <v>1</v>
      </c>
      <c r="E62" t="str">
        <f t="shared" si="2"/>
        <v>15.1468087855481-2.40443855732297i</v>
      </c>
      <c r="F62" t="str">
        <f t="shared" si="3"/>
        <v>0.145367412140575</v>
      </c>
      <c r="G62" t="str">
        <f t="shared" si="5"/>
        <v>1384.75705291487-3413.75544649813i</v>
      </c>
      <c r="H62" t="str">
        <f t="shared" si="4"/>
        <v>2.20185239534325-0.349527010729058i</v>
      </c>
      <c r="I62" t="str">
        <f t="shared" si="6"/>
        <v>1855.83089735453-8000.59560027929i</v>
      </c>
      <c r="J62" s="4">
        <f t="shared" si="7"/>
        <v>78.290053793865198</v>
      </c>
      <c r="K62" s="4">
        <f t="shared" si="8"/>
        <v>103.05946287946766</v>
      </c>
      <c r="O62"/>
      <c r="P62"/>
    </row>
    <row r="63" spans="1:16">
      <c r="A63">
        <f t="shared" si="9"/>
        <v>33</v>
      </c>
      <c r="B63">
        <f t="shared" ref="B63:B94" si="11">B62+1</f>
        <v>43</v>
      </c>
      <c r="C63" t="str">
        <f t="shared" si="0"/>
        <v>15.1288901771117-2.45877492935387i</v>
      </c>
      <c r="D63" t="str">
        <f t="shared" si="1"/>
        <v>1</v>
      </c>
      <c r="E63" t="str">
        <f t="shared" si="2"/>
        <v>15.1288901771117-2.45877492935387i</v>
      </c>
      <c r="F63" t="str">
        <f t="shared" si="3"/>
        <v>0.145367412140575</v>
      </c>
      <c r="G63" t="str">
        <f t="shared" si="5"/>
        <v>1330.67450229759-3355.29786645569i</v>
      </c>
      <c r="H63" t="str">
        <f t="shared" si="4"/>
        <v>2.19924761360569-0.357425748516297i</v>
      </c>
      <c r="I63" t="str">
        <f t="shared" si="6"/>
        <v>1727.21287225085-7854.74815575421i</v>
      </c>
      <c r="J63" s="4">
        <f t="shared" si="7"/>
        <v>78.1077224646464</v>
      </c>
      <c r="K63" s="4">
        <f t="shared" si="8"/>
        <v>102.40163155780168</v>
      </c>
      <c r="O63"/>
      <c r="P63"/>
    </row>
    <row r="64" spans="1:16">
      <c r="A64">
        <f t="shared" si="9"/>
        <v>34</v>
      </c>
      <c r="B64">
        <f t="shared" si="11"/>
        <v>44</v>
      </c>
      <c r="C64" t="str">
        <f t="shared" si="0"/>
        <v>15.110593804574-2.51291302914559i</v>
      </c>
      <c r="D64" t="str">
        <f t="shared" si="1"/>
        <v>1</v>
      </c>
      <c r="E64" t="str">
        <f t="shared" si="2"/>
        <v>15.110593804574-2.51291302914559i</v>
      </c>
      <c r="F64" t="str">
        <f t="shared" si="3"/>
        <v>0.145367412140575</v>
      </c>
      <c r="G64" t="str">
        <f t="shared" si="5"/>
        <v>1279.62182637026-3298.3514610042i</v>
      </c>
      <c r="H64" t="str">
        <f t="shared" si="4"/>
        <v>2.19658791727833-0.365295663981228i</v>
      </c>
      <c r="I64" t="str">
        <f t="shared" si="6"/>
        <v>1605.92835549956-7712.55927088795i</v>
      </c>
      <c r="J64" s="4">
        <f t="shared" si="7"/>
        <v>77.928298003928006</v>
      </c>
      <c r="K64" s="4">
        <f t="shared" si="8"/>
        <v>101.76220254690384</v>
      </c>
      <c r="O64"/>
      <c r="P64"/>
    </row>
    <row r="65" spans="1:16">
      <c r="A65">
        <f t="shared" si="9"/>
        <v>35</v>
      </c>
      <c r="B65">
        <f t="shared" si="11"/>
        <v>45</v>
      </c>
      <c r="C65" t="str">
        <f t="shared" si="0"/>
        <v>15.0919225609228-2.56684906537433i</v>
      </c>
      <c r="D65" t="str">
        <f t="shared" si="1"/>
        <v>1</v>
      </c>
      <c r="E65" t="str">
        <f t="shared" si="2"/>
        <v>15.0919225609228-2.56684906537433i</v>
      </c>
      <c r="F65" t="str">
        <f t="shared" si="3"/>
        <v>0.145367412140575</v>
      </c>
      <c r="G65" t="str">
        <f t="shared" si="5"/>
        <v>1231.38856095897-3242.89332079359i</v>
      </c>
      <c r="H65" t="str">
        <f t="shared" si="4"/>
        <v>2.19387372690731-0.37313620598892i</v>
      </c>
      <c r="I65" t="str">
        <f t="shared" si="6"/>
        <v>1491.47010135435-7573.97411138664i</v>
      </c>
      <c r="J65" s="4">
        <f t="shared" si="7"/>
        <v>77.751702289851409</v>
      </c>
      <c r="K65" s="4">
        <f t="shared" si="8"/>
        <v>101.14017146814375</v>
      </c>
      <c r="O65"/>
      <c r="P65"/>
    </row>
    <row r="66" spans="1:16">
      <c r="A66">
        <f t="shared" si="9"/>
        <v>36</v>
      </c>
      <c r="B66">
        <f t="shared" si="11"/>
        <v>46</v>
      </c>
      <c r="C66" t="str">
        <f t="shared" si="0"/>
        <v>15.0728793874017-2.62057929884312i</v>
      </c>
      <c r="D66" t="str">
        <f t="shared" si="1"/>
        <v>1</v>
      </c>
      <c r="E66" t="str">
        <f t="shared" si="2"/>
        <v>15.0728793874017-2.62057929884312i</v>
      </c>
      <c r="F66" t="str">
        <f t="shared" si="3"/>
        <v>0.145367412140575</v>
      </c>
      <c r="G66" t="str">
        <f t="shared" si="5"/>
        <v>1185.78106221799-3188.89644318775i</v>
      </c>
      <c r="H66" t="str">
        <f t="shared" si="4"/>
        <v>2.1911054700536-0.380946830981987i</v>
      </c>
      <c r="I66" t="str">
        <f t="shared" si="6"/>
        <v>1383.3713773497-7438.92797799355i</v>
      </c>
      <c r="J66" s="4">
        <f t="shared" si="7"/>
        <v>77.5778585197464</v>
      </c>
      <c r="K66" s="4">
        <f t="shared" si="8"/>
        <v>100.53460364522194</v>
      </c>
      <c r="O66"/>
      <c r="P66"/>
    </row>
    <row r="67" spans="1:16">
      <c r="A67">
        <f t="shared" si="9"/>
        <v>37</v>
      </c>
      <c r="B67">
        <f t="shared" si="11"/>
        <v>47</v>
      </c>
      <c r="C67" t="str">
        <f t="shared" si="0"/>
        <v>15.0534672723979-2.67410004319621i</v>
      </c>
      <c r="D67" t="str">
        <f t="shared" si="1"/>
        <v>1</v>
      </c>
      <c r="E67" t="str">
        <f t="shared" si="2"/>
        <v>15.0534672723979-2.67410004319621i</v>
      </c>
      <c r="F67" t="str">
        <f t="shared" si="3"/>
        <v>0.145367412140575</v>
      </c>
      <c r="G67" t="str">
        <f t="shared" si="5"/>
        <v>1142.62105360512-3136.33068222351i</v>
      </c>
      <c r="H67" t="str">
        <f t="shared" si="4"/>
        <v>2.18828358113132-0.388727003084433i</v>
      </c>
      <c r="I67" t="str">
        <f t="shared" si="6"/>
        <v>1281.20246427655-7307.34859473719i</v>
      </c>
      <c r="J67" s="4">
        <f t="shared" si="7"/>
        <v>77.406691398701611</v>
      </c>
      <c r="K67" s="4">
        <f t="shared" si="8"/>
        <v>99.944628548655615</v>
      </c>
      <c r="O67"/>
      <c r="P67"/>
    </row>
    <row r="68" spans="1:16">
      <c r="A68">
        <f t="shared" si="9"/>
        <v>38</v>
      </c>
      <c r="B68">
        <f t="shared" si="11"/>
        <v>48</v>
      </c>
      <c r="C68" t="str">
        <f t="shared" si="0"/>
        <v>15.0336892503189-2.72740766560623i</v>
      </c>
      <c r="D68" t="str">
        <f t="shared" si="1"/>
        <v>1</v>
      </c>
      <c r="E68" t="str">
        <f t="shared" si="2"/>
        <v>15.0336892503189-2.72740766560623i</v>
      </c>
      <c r="F68" t="str">
        <f t="shared" si="3"/>
        <v>0.145367412140575</v>
      </c>
      <c r="G68" t="str">
        <f t="shared" si="5"/>
        <v>1101.74429824182-3085.16353635195i</v>
      </c>
      <c r="H68" t="str">
        <f t="shared" si="4"/>
        <v>2.18540850124444-0.396476194201544i</v>
      </c>
      <c r="I68" t="str">
        <f t="shared" si="6"/>
        <v>1184.56745819306-7179.15800642308i</v>
      </c>
      <c r="J68" s="4">
        <f t="shared" si="7"/>
        <v>77.238127282765006</v>
      </c>
      <c r="K68" s="4">
        <f t="shared" si="8"/>
        <v>99.369434720223154</v>
      </c>
      <c r="O68"/>
      <c r="P68"/>
    </row>
    <row r="69" spans="1:16">
      <c r="A69">
        <f t="shared" si="9"/>
        <v>39</v>
      </c>
      <c r="B69">
        <f t="shared" si="11"/>
        <v>49</v>
      </c>
      <c r="C69" t="str">
        <f t="shared" si="0"/>
        <v>15.0135484004589-2.78049858743389i</v>
      </c>
      <c r="D69" t="str">
        <f t="shared" si="1"/>
        <v>1</v>
      </c>
      <c r="E69" t="str">
        <f t="shared" si="2"/>
        <v>15.0135484004589-2.78049858743389i</v>
      </c>
      <c r="F69" t="str">
        <f t="shared" si="3"/>
        <v>0.145367412140575</v>
      </c>
      <c r="G69" t="str">
        <f t="shared" si="5"/>
        <v>1062.99938765571-3035.36080019378i</v>
      </c>
      <c r="H69" t="str">
        <f t="shared" si="4"/>
        <v>2.18248067802198-0.404193884115789i</v>
      </c>
      <c r="I69" t="str">
        <f t="shared" si="6"/>
        <v>1093.10135278465-7054.27414855753i</v>
      </c>
      <c r="J69" s="4">
        <f t="shared" si="7"/>
        <v>77.072094284564002</v>
      </c>
      <c r="K69" s="4">
        <f t="shared" si="8"/>
        <v>98.808265135618825</v>
      </c>
      <c r="O69"/>
      <c r="P69"/>
    </row>
    <row r="70" spans="1:16">
      <c r="A70">
        <f t="shared" si="9"/>
        <v>40</v>
      </c>
      <c r="B70">
        <f t="shared" si="11"/>
        <v>50</v>
      </c>
      <c r="C70" t="str">
        <f t="shared" si="0"/>
        <v>14.9930478458551-2.83336928486013i</v>
      </c>
      <c r="D70" t="str">
        <f t="shared" si="1"/>
        <v>1</v>
      </c>
      <c r="E70" t="str">
        <f t="shared" si="2"/>
        <v>14.9930478458551-2.83336928486013i</v>
      </c>
      <c r="F70" t="str">
        <f t="shared" si="3"/>
        <v>0.145367412140575</v>
      </c>
      <c r="G70" t="str">
        <f t="shared" si="5"/>
        <v>1026.24663794114-2986.88710233038i</v>
      </c>
      <c r="H70" t="str">
        <f t="shared" si="4"/>
        <v>2.17950056545178-0.411879560578709i</v>
      </c>
      <c r="I70" t="str">
        <f t="shared" si="6"/>
        <v>1006.46738047965-6932.61214275027i</v>
      </c>
      <c r="J70" s="4">
        <f t="shared" si="7"/>
        <v>76.908522347867205</v>
      </c>
      <c r="K70" s="4">
        <f t="shared" si="8"/>
        <v>98.260412966664433</v>
      </c>
      <c r="O70"/>
      <c r="P70"/>
    </row>
    <row r="71" spans="1:16">
      <c r="A71">
        <f t="shared" si="9"/>
        <v>41</v>
      </c>
      <c r="B71">
        <f t="shared" si="11"/>
        <v>51</v>
      </c>
      <c r="C71" t="str">
        <f t="shared" si="0"/>
        <v>14.9721907521354-2.88601628949067i</v>
      </c>
      <c r="D71" t="str">
        <f t="shared" si="1"/>
        <v>1</v>
      </c>
      <c r="E71" t="str">
        <f t="shared" si="2"/>
        <v>14.9721907521354-2.88601628949067i</v>
      </c>
      <c r="F71" t="str">
        <f t="shared" si="3"/>
        <v>0.145367412140575</v>
      </c>
      <c r="G71" t="str">
        <f t="shared" si="5"/>
        <v>991.357084626727-2939.70634761533i</v>
      </c>
      <c r="H71" t="str">
        <f t="shared" si="4"/>
        <v>2.17646862371297-0.419532719398803i</v>
      </c>
      <c r="I71" t="str">
        <f t="shared" si="6"/>
        <v>924.354591336653-6814.08536212334i</v>
      </c>
      <c r="J71" s="4">
        <f t="shared" si="7"/>
        <v>76.747343296562406</v>
      </c>
      <c r="K71" s="4">
        <f t="shared" si="8"/>
        <v>97.725217707501727</v>
      </c>
      <c r="O71"/>
      <c r="P71"/>
    </row>
    <row r="72" spans="1:16">
      <c r="A72">
        <f t="shared" si="9"/>
        <v>42</v>
      </c>
      <c r="B72">
        <f t="shared" si="11"/>
        <v>52</v>
      </c>
      <c r="C72" t="str">
        <f t="shared" si="0"/>
        <v>14.9509803263574-2.93843618893266i</v>
      </c>
      <c r="D72" t="str">
        <f t="shared" si="1"/>
        <v>1</v>
      </c>
      <c r="E72" t="str">
        <f t="shared" si="2"/>
        <v>14.9509803263574-2.93843618893266i</v>
      </c>
      <c r="F72" t="str">
        <f t="shared" si="3"/>
        <v>0.145367412140575</v>
      </c>
      <c r="G72" t="str">
        <f t="shared" si="5"/>
        <v>958.211567927794-2893.78207952294i</v>
      </c>
      <c r="H72" t="str">
        <f t="shared" si="4"/>
        <v>2.17338531900722-0.427152864525355i</v>
      </c>
      <c r="I72" t="str">
        <f t="shared" si="6"/>
        <v>846.475649656795-6698.60630410303i</v>
      </c>
      <c r="J72" s="4">
        <f t="shared" si="7"/>
        <v>76.588490862626998</v>
      </c>
      <c r="K72" s="4">
        <f t="shared" si="8"/>
        <v>97.202061632113413</v>
      </c>
      <c r="O72"/>
      <c r="P72"/>
    </row>
    <row r="73" spans="1:16">
      <c r="A73">
        <f t="shared" si="9"/>
        <v>43</v>
      </c>
      <c r="B73">
        <f t="shared" si="11"/>
        <v>53</v>
      </c>
      <c r="C73" t="str">
        <f t="shared" si="0"/>
        <v>14.9294198158406-2.99062562734368i</v>
      </c>
      <c r="D73" t="str">
        <f t="shared" si="1"/>
        <v>1</v>
      </c>
      <c r="E73" t="str">
        <f t="shared" si="2"/>
        <v>14.9294198158406-2.99062562734368i</v>
      </c>
      <c r="F73" t="str">
        <f t="shared" si="3"/>
        <v>0.145367412140575</v>
      </c>
      <c r="G73" t="str">
        <f t="shared" si="5"/>
        <v>926.699900536494-2849.07777555882i</v>
      </c>
      <c r="H73" t="str">
        <f t="shared" si="4"/>
        <v>2.17025112338897-0.434739508128234i</v>
      </c>
      <c r="I73" t="str">
        <f t="shared" si="6"/>
        <v>772.564829418249-6586.0873019708i</v>
      </c>
      <c r="J73" s="4">
        <f t="shared" si="7"/>
        <v>76.431900696930995</v>
      </c>
      <c r="K73" s="4">
        <f t="shared" si="8"/>
        <v>96.690366553334101</v>
      </c>
      <c r="O73"/>
      <c r="P73"/>
    </row>
    <row r="74" spans="1:16">
      <c r="A74">
        <f t="shared" si="9"/>
        <v>44</v>
      </c>
      <c r="B74">
        <f t="shared" si="11"/>
        <v>54</v>
      </c>
      <c r="C74" t="str">
        <f t="shared" si="0"/>
        <v>14.9075125069907-3.04258130595275i</v>
      </c>
      <c r="D74" t="str">
        <f t="shared" si="1"/>
        <v>1</v>
      </c>
      <c r="E74" t="str">
        <f t="shared" si="2"/>
        <v>14.9075125069907-3.04258130595275i</v>
      </c>
      <c r="F74" t="str">
        <f t="shared" si="3"/>
        <v>0.145367412140575</v>
      </c>
      <c r="G74" t="str">
        <f t="shared" si="5"/>
        <v>896.720110620307-2805.5570866687i</v>
      </c>
      <c r="H74" t="str">
        <f t="shared" si="4"/>
        <v>2.16706651459449-0.442292170673642i</v>
      </c>
      <c r="I74" t="str">
        <f t="shared" si="6"/>
        <v>702.376190877216-6476.44110151597i</v>
      </c>
      <c r="J74" s="4">
        <f t="shared" si="7"/>
        <v>76.277510366079795</v>
      </c>
      <c r="K74" s="4">
        <f t="shared" si="8"/>
        <v>96.189590856115601</v>
      </c>
      <c r="O74"/>
      <c r="P74"/>
    </row>
    <row r="75" spans="1:16">
      <c r="A75">
        <f t="shared" si="9"/>
        <v>45</v>
      </c>
      <c r="B75">
        <f t="shared" si="11"/>
        <v>55</v>
      </c>
      <c r="C75" t="str">
        <f t="shared" si="0"/>
        <v>14.8852617241189-3.09429998355343i</v>
      </c>
      <c r="D75" t="str">
        <f t="shared" si="1"/>
        <v>1</v>
      </c>
      <c r="E75" t="str">
        <f t="shared" si="2"/>
        <v>14.8852617241189-3.09429998355343i</v>
      </c>
      <c r="F75" t="str">
        <f t="shared" si="3"/>
        <v>0.145367412140575</v>
      </c>
      <c r="G75" t="str">
        <f t="shared" si="5"/>
        <v>868.177753235834-2763.18402982815i</v>
      </c>
      <c r="H75" t="str">
        <f t="shared" si="4"/>
        <v>2.16383197587032-0.449810380995786i</v>
      </c>
      <c r="I75" t="str">
        <f t="shared" si="6"/>
        <v>635.681921972478-6369.58132491144i</v>
      </c>
      <c r="J75" s="4">
        <f t="shared" si="7"/>
        <v>76.125259337983394</v>
      </c>
      <c r="K75" s="4">
        <f t="shared" si="8"/>
        <v>95.699226780268845</v>
      </c>
      <c r="O75"/>
      <c r="P75"/>
    </row>
    <row r="76" spans="1:16">
      <c r="A76">
        <f t="shared" si="9"/>
        <v>46</v>
      </c>
      <c r="B76">
        <f t="shared" si="11"/>
        <v>56</v>
      </c>
      <c r="C76" t="str">
        <f t="shared" si="0"/>
        <v>14.8626708282559-3.14577847696913i</v>
      </c>
      <c r="D76" t="str">
        <f t="shared" si="1"/>
        <v>1</v>
      </c>
      <c r="E76" t="str">
        <f t="shared" si="2"/>
        <v>14.8626708282559-3.14577847696913i</v>
      </c>
      <c r="F76" t="str">
        <f t="shared" si="3"/>
        <v>0.145367412140575</v>
      </c>
      <c r="G76" t="str">
        <f t="shared" si="5"/>
        <v>840.985283897946-2721.92314152644i</v>
      </c>
      <c r="H76" t="str">
        <f t="shared" si="4"/>
        <v>2.16054799580078-0.457293676364522i</v>
      </c>
      <c r="I76" t="str">
        <f t="shared" si="6"/>
        <v>572.270829453362-6265.42284039086i</v>
      </c>
      <c r="J76" s="4">
        <f t="shared" si="7"/>
        <v>75.975088958395602</v>
      </c>
      <c r="K76" s="4">
        <f t="shared" si="8"/>
        <v>95.218797930140596</v>
      </c>
      <c r="O76"/>
      <c r="P76"/>
    </row>
    <row r="77" spans="1:16">
      <c r="A77">
        <f t="shared" si="9"/>
        <v>47</v>
      </c>
      <c r="B77">
        <f t="shared" si="11"/>
        <v>57</v>
      </c>
      <c r="C77" t="str">
        <f t="shared" si="0"/>
        <v>14.8397432159605-3.1970136614904i</v>
      </c>
      <c r="D77" t="str">
        <f t="shared" si="1"/>
        <v>1</v>
      </c>
      <c r="E77" t="str">
        <f t="shared" si="2"/>
        <v>14.8397432159605-3.1970136614904i</v>
      </c>
      <c r="F77" t="str">
        <f t="shared" si="3"/>
        <v>0.145367412140575</v>
      </c>
      <c r="G77" t="str">
        <f t="shared" si="5"/>
        <v>815.061488562819-2681.73959862274i</v>
      </c>
      <c r="H77" t="str">
        <f t="shared" si="4"/>
        <v>2.15721506813483-0.464741602548924i</v>
      </c>
      <c r="I77" t="str">
        <f t="shared" si="6"/>
        <v>511.946965901277-6163.88205333342i</v>
      </c>
      <c r="J77" s="4">
        <f t="shared" si="7"/>
        <v>75.826942420295197</v>
      </c>
      <c r="K77" s="4">
        <f t="shared" si="8"/>
        <v>94.747856990769108</v>
      </c>
      <c r="O77"/>
      <c r="P77"/>
    </row>
    <row r="78" spans="1:16">
      <c r="A78">
        <f t="shared" si="9"/>
        <v>48</v>
      </c>
      <c r="B78">
        <f t="shared" si="11"/>
        <v>58</v>
      </c>
      <c r="C78" t="str">
        <f t="shared" si="0"/>
        <v>14.8164823181251-3.24800247128454i</v>
      </c>
      <c r="D78" t="str">
        <f t="shared" si="1"/>
        <v>1</v>
      </c>
      <c r="E78" t="str">
        <f t="shared" si="2"/>
        <v>14.8164823181251-3.24800247128454i</v>
      </c>
      <c r="F78" t="str">
        <f t="shared" si="3"/>
        <v>0.145367412140575</v>
      </c>
      <c r="G78" t="str">
        <f t="shared" si="5"/>
        <v>790.330964778159-2642.59931201844i</v>
      </c>
      <c r="H78" t="str">
        <f t="shared" si="4"/>
        <v>2.15383369161243-0.472153713876826i</v>
      </c>
      <c r="I78" t="str">
        <f t="shared" si="6"/>
        <v>454.528380005904-6064.87713186901i</v>
      </c>
      <c r="J78" s="4">
        <f t="shared" si="7"/>
        <v>75.680764727672198</v>
      </c>
      <c r="K78" s="4">
        <f t="shared" si="8"/>
        <v>94.285983631951382</v>
      </c>
      <c r="O78"/>
      <c r="P78"/>
    </row>
    <row r="79" spans="1:16">
      <c r="A79">
        <f t="shared" si="9"/>
        <v>49</v>
      </c>
      <c r="B79">
        <f t="shared" si="11"/>
        <v>59</v>
      </c>
      <c r="C79" t="str">
        <f t="shared" si="0"/>
        <v>14.792891598778-3.29874189977724i</v>
      </c>
      <c r="D79" t="str">
        <f t="shared" si="1"/>
        <v>1</v>
      </c>
      <c r="E79" t="str">
        <f t="shared" si="2"/>
        <v>14.792891598778-3.29874189977724i</v>
      </c>
      <c r="F79" t="str">
        <f t="shared" si="3"/>
        <v>0.145367412140575</v>
      </c>
      <c r="G79" t="str">
        <f t="shared" si="5"/>
        <v>766.72364922005-2604.46899771903i</v>
      </c>
      <c r="H79" t="str">
        <f t="shared" si="4"/>
        <v>2.15040436979041-0.479529573290301i</v>
      </c>
      <c r="I79" t="str">
        <f t="shared" si="6"/>
        <v>399.84597858042-5968.32817802072i</v>
      </c>
      <c r="J79" s="4">
        <f t="shared" si="7"/>
        <v>75.536502655018595</v>
      </c>
      <c r="K79" s="4">
        <f t="shared" si="8"/>
        <v>93.832782583389374</v>
      </c>
      <c r="O79"/>
      <c r="P79"/>
    </row>
    <row r="80" spans="1:16">
      <c r="A80">
        <f t="shared" si="9"/>
        <v>50</v>
      </c>
      <c r="B80">
        <f t="shared" si="11"/>
        <v>60</v>
      </c>
      <c r="C80" t="str">
        <f t="shared" si="0"/>
        <v>14.7689745538834-3.34922900000665i</v>
      </c>
      <c r="D80" t="str">
        <f t="shared" si="1"/>
        <v>1</v>
      </c>
      <c r="E80" t="str">
        <f t="shared" si="2"/>
        <v>14.7689745538834-3.34922900000665i</v>
      </c>
      <c r="F80" t="str">
        <f t="shared" si="3"/>
        <v>0.145367412140575</v>
      </c>
      <c r="G80" t="str">
        <f t="shared" si="5"/>
        <v>744.174387270678-2567.31622912894i</v>
      </c>
      <c r="H80" t="str">
        <f t="shared" si="4"/>
        <v>2.14692761086803-0.486868752397133i</v>
      </c>
      <c r="I80" t="str">
        <f t="shared" si="6"/>
        <v>347.742489847298-5874.15735364289i</v>
      </c>
      <c r="J80" s="4">
        <f t="shared" si="7"/>
        <v>75.394104703604398</v>
      </c>
      <c r="K80" s="4">
        <f t="shared" si="8"/>
        <v>93.387881865655942</v>
      </c>
      <c r="O80"/>
      <c r="P80"/>
    </row>
    <row r="81" spans="1:16">
      <c r="A81">
        <f t="shared" si="9"/>
        <v>51</v>
      </c>
      <c r="B81">
        <f t="shared" si="11"/>
        <v>61</v>
      </c>
      <c r="C81" t="str">
        <f t="shared" si="0"/>
        <v>14.7447347101392-3.39946088494985i</v>
      </c>
      <c r="D81" t="str">
        <f t="shared" si="1"/>
        <v>1</v>
      </c>
      <c r="E81" t="str">
        <f t="shared" si="2"/>
        <v>14.7447347101392-3.39946088494985i</v>
      </c>
      <c r="F81" t="str">
        <f t="shared" si="3"/>
        <v>0.145367412140575</v>
      </c>
      <c r="G81" t="str">
        <f t="shared" si="5"/>
        <v>722.622540693565-2531.10947380851i</v>
      </c>
      <c r="H81" t="str">
        <f t="shared" si="4"/>
        <v>2.14340392751225-0.494170831518269i</v>
      </c>
      <c r="I81" t="str">
        <f t="shared" si="6"/>
        <v>298.071518495748-5782.28896893301i</v>
      </c>
      <c r="J81" s="4">
        <f t="shared" si="7"/>
        <v>75.253521055433794</v>
      </c>
      <c r="K81" s="4">
        <f t="shared" si="8"/>
        <v>92.950931163152205</v>
      </c>
      <c r="O81"/>
      <c r="P81"/>
    </row>
    <row r="82" spans="1:16">
      <c r="A82">
        <f t="shared" si="9"/>
        <v>52</v>
      </c>
      <c r="B82">
        <f t="shared" si="11"/>
        <v>62</v>
      </c>
      <c r="C82" t="str">
        <f t="shared" si="0"/>
        <v>14.7201756237746-3.44943472782177i</v>
      </c>
      <c r="D82" t="str">
        <f t="shared" si="1"/>
        <v>1</v>
      </c>
      <c r="E82" t="str">
        <f t="shared" si="2"/>
        <v>14.7201756237746-3.44943472782177i</v>
      </c>
      <c r="F82" t="str">
        <f t="shared" si="3"/>
        <v>0.145367412140575</v>
      </c>
      <c r="G82" t="str">
        <f t="shared" si="5"/>
        <v>702.011629833399-2495.81811740681i</v>
      </c>
      <c r="H82" t="str">
        <f t="shared" si="4"/>
        <v>2.13983383668289-0.501435399731279i</v>
      </c>
      <c r="I82" t="str">
        <f t="shared" si="6"/>
        <v>250.696683903959-5692.6495400548i</v>
      </c>
      <c r="J82" s="4">
        <f t="shared" si="7"/>
        <v>75.11470352562381</v>
      </c>
      <c r="K82" s="4">
        <f t="shared" si="8"/>
        <v>92.521600326525316</v>
      </c>
      <c r="O82"/>
      <c r="P82"/>
    </row>
    <row r="83" spans="1:16">
      <c r="A83">
        <f t="shared" si="9"/>
        <v>53</v>
      </c>
      <c r="B83">
        <f t="shared" si="11"/>
        <v>63</v>
      </c>
      <c r="C83" t="str">
        <f t="shared" si="0"/>
        <v>14.6953008793468-3.49914776234681i</v>
      </c>
      <c r="D83" t="str">
        <f t="shared" si="1"/>
        <v>1</v>
      </c>
      <c r="E83" t="str">
        <f t="shared" si="2"/>
        <v>14.6953008793468-3.49914776234681i</v>
      </c>
      <c r="F83" t="str">
        <f t="shared" si="3"/>
        <v>0.145367412140575</v>
      </c>
      <c r="G83" t="str">
        <f t="shared" si="5"/>
        <v>682.289007106432-2461.41247704926i</v>
      </c>
      <c r="H83" t="str">
        <f t="shared" si="4"/>
        <v>2.13621785945776-0.50866205490984i</v>
      </c>
      <c r="I83" t="str">
        <f t="shared" si="6"/>
        <v>205.490833735867-5605.16782136195i</v>
      </c>
      <c r="J83" s="4">
        <f t="shared" si="7"/>
        <v>74.977605513813401</v>
      </c>
      <c r="K83" s="4">
        <f t="shared" si="8"/>
        <v>92.099577993190522</v>
      </c>
      <c r="O83"/>
      <c r="P83"/>
    </row>
    <row r="84" spans="1:16">
      <c r="A84">
        <f t="shared" si="9"/>
        <v>54</v>
      </c>
      <c r="B84">
        <f t="shared" si="11"/>
        <v>64</v>
      </c>
      <c r="C84" t="str">
        <f t="shared" si="0"/>
        <v>14.6701140885384-3.54859728300325i</v>
      </c>
      <c r="D84" t="str">
        <f t="shared" si="1"/>
        <v>1</v>
      </c>
      <c r="E84" t="str">
        <f t="shared" si="2"/>
        <v>14.6701140885384-3.54859728300325i</v>
      </c>
      <c r="F84" t="str">
        <f t="shared" si="3"/>
        <v>0.145367412140575</v>
      </c>
      <c r="G84" t="str">
        <f t="shared" si="5"/>
        <v>663.405558856712-2427.86380609397i</v>
      </c>
      <c r="H84" t="str">
        <f t="shared" si="4"/>
        <v>2.13255652085782-0.515850403759258i</v>
      </c>
      <c r="I84" t="str">
        <f t="shared" si="6"/>
        <v>162.335325867144-5519.77481683275i</v>
      </c>
      <c r="J84" s="4">
        <f t="shared" si="7"/>
        <v>74.842181955105204</v>
      </c>
      <c r="K84" s="4">
        <f t="shared" si="8"/>
        <v>91.684570315663606</v>
      </c>
      <c r="O84"/>
      <c r="P84"/>
    </row>
    <row r="85" spans="1:16">
      <c r="A85">
        <f t="shared" si="9"/>
        <v>55</v>
      </c>
      <c r="B85">
        <f t="shared" si="11"/>
        <v>65</v>
      </c>
      <c r="C85" t="str">
        <f t="shared" si="0"/>
        <v>14.6446188889561-3.59778064524076i</v>
      </c>
      <c r="D85" t="str">
        <f t="shared" si="1"/>
        <v>1</v>
      </c>
      <c r="E85" t="str">
        <f t="shared" si="2"/>
        <v>14.6446188889561-3.59778064524076i</v>
      </c>
      <c r="F85" t="str">
        <f t="shared" si="3"/>
        <v>0.145367412140575</v>
      </c>
      <c r="G85" t="str">
        <f t="shared" si="5"/>
        <v>645.315432934665-2395.14429186332i</v>
      </c>
      <c r="H85" t="str">
        <f t="shared" si="4"/>
        <v>2.12885034967253-0.523000061848097i</v>
      </c>
      <c r="I85" t="str">
        <f t="shared" si="6"/>
        <v>121.119372272409-5436.40377458575i</v>
      </c>
      <c r="J85" s="4">
        <f t="shared" si="7"/>
        <v>74.708389270947592</v>
      </c>
      <c r="K85" s="4">
        <f t="shared" si="8"/>
        <v>91.276299788369201</v>
      </c>
      <c r="O85"/>
      <c r="P85"/>
    </row>
    <row r="86" spans="1:16">
      <c r="A86">
        <f t="shared" si="9"/>
        <v>56</v>
      </c>
      <c r="B86">
        <f t="shared" si="11"/>
        <v>66</v>
      </c>
      <c r="C86" t="str">
        <f t="shared" si="0"/>
        <v>14.6188189429307-3.64669526567093i</v>
      </c>
      <c r="D86" t="str">
        <f t="shared" si="1"/>
        <v>1</v>
      </c>
      <c r="E86" t="str">
        <f t="shared" si="2"/>
        <v>14.6188189429307-3.64669526567093i</v>
      </c>
      <c r="F86" t="str">
        <f t="shared" si="3"/>
        <v>0.145367412140575</v>
      </c>
      <c r="G86" t="str">
        <f t="shared" si="5"/>
        <v>627.975789609654-2363.22704769785i</v>
      </c>
      <c r="H86" t="str">
        <f t="shared" si="4"/>
        <v>2.12509987828545-0.53011065363587i</v>
      </c>
      <c r="I86" t="str">
        <f t="shared" si="6"/>
        <v>81.7394391206108-5354.99016772106i</v>
      </c>
      <c r="J86" s="4">
        <f t="shared" si="7"/>
        <v>74.576185320290193</v>
      </c>
      <c r="K86" s="4">
        <f t="shared" si="8"/>
        <v>90.874504164463829</v>
      </c>
      <c r="O86"/>
      <c r="P86"/>
    </row>
    <row r="87" spans="1:16">
      <c r="A87">
        <f t="shared" si="9"/>
        <v>57</v>
      </c>
      <c r="B87">
        <f t="shared" si="11"/>
        <v>67</v>
      </c>
      <c r="C87" t="str">
        <f t="shared" si="0"/>
        <v>14.5927179363197-3.69533862223133i</v>
      </c>
      <c r="D87" t="str">
        <f t="shared" si="1"/>
        <v>1</v>
      </c>
      <c r="E87" t="str">
        <f t="shared" si="2"/>
        <v>14.5927179363197-3.69533862223133i</v>
      </c>
      <c r="F87" t="str">
        <f t="shared" si="3"/>
        <v>0.145367412140575</v>
      </c>
      <c r="G87" t="str">
        <f t="shared" si="5"/>
        <v>611.346573659044-2332.0861004618i</v>
      </c>
      <c r="H87" t="str">
        <f t="shared" si="4"/>
        <v>2.12130564250015-0.537181812496886i</v>
      </c>
      <c r="I87" t="str">
        <f t="shared" si="6"/>
        <v>44.0986978811989-5275.47166420771i</v>
      </c>
      <c r="J87" s="4">
        <f t="shared" si="7"/>
        <v>74.445529351276406</v>
      </c>
      <c r="K87" s="4">
        <f t="shared" si="8"/>
        <v>90.478935454988999</v>
      </c>
      <c r="O87"/>
      <c r="P87"/>
    </row>
    <row r="88" spans="1:16">
      <c r="A88">
        <f t="shared" si="9"/>
        <v>58</v>
      </c>
      <c r="B88">
        <f t="shared" si="11"/>
        <v>68</v>
      </c>
      <c r="C88" t="str">
        <f t="shared" si="0"/>
        <v>14.5663195773132-3.74370825432317i</v>
      </c>
      <c r="D88" t="str">
        <f t="shared" si="1"/>
        <v>1</v>
      </c>
      <c r="E88" t="str">
        <f t="shared" si="2"/>
        <v>14.5663195773132-3.74370825432317i</v>
      </c>
      <c r="F88" t="str">
        <f t="shared" si="3"/>
        <v>0.145367412140575</v>
      </c>
      <c r="G88" t="str">
        <f t="shared" si="5"/>
        <v>595.390305685167-2301.69637444514i</v>
      </c>
      <c r="H88" t="str">
        <f t="shared" si="4"/>
        <v>2.11746818136661-0.544213180740269i</v>
      </c>
      <c r="I88" t="str">
        <f t="shared" si="6"/>
        <v>8.10652274734571-5197.78808809332i</v>
      </c>
      <c r="J88" s="4">
        <f t="shared" si="7"/>
        <v>74.316381953690808</v>
      </c>
      <c r="K88" s="4">
        <f t="shared" si="8"/>
        <v>90.089359003385468</v>
      </c>
      <c r="O88"/>
      <c r="P88"/>
    </row>
    <row r="89" spans="1:16">
      <c r="A89">
        <f t="shared" si="9"/>
        <v>59</v>
      </c>
      <c r="B89">
        <f t="shared" si="11"/>
        <v>69</v>
      </c>
      <c r="C89" t="str">
        <f t="shared" si="0"/>
        <v>14.539627595243-3.79180176292283i</v>
      </c>
      <c r="D89" t="str">
        <f t="shared" si="1"/>
        <v>1</v>
      </c>
      <c r="E89" t="str">
        <f t="shared" si="2"/>
        <v>14.539627595243-3.79180176292283i</v>
      </c>
      <c r="F89" t="str">
        <f t="shared" si="3"/>
        <v>0.145367412140575</v>
      </c>
      <c r="G89" t="str">
        <f t="shared" si="5"/>
        <v>580.071890900118-2272.0336724524i</v>
      </c>
      <c r="H89" t="str">
        <f t="shared" si="4"/>
        <v>2.11358803700817-0.551204409626162i</v>
      </c>
      <c r="I89" t="str">
        <f t="shared" si="6"/>
        <v>-26.3219698636883-5121.88137393946i</v>
      </c>
      <c r="J89" s="4">
        <f t="shared" si="7"/>
        <v>74.188705012323396</v>
      </c>
      <c r="K89" s="4">
        <f t="shared" si="8"/>
        <v>89.705552629036177</v>
      </c>
      <c r="O89"/>
      <c r="P89"/>
    </row>
    <row r="90" spans="1:16">
      <c r="A90">
        <f t="shared" si="9"/>
        <v>60</v>
      </c>
      <c r="B90">
        <f t="shared" si="11"/>
        <v>70</v>
      </c>
      <c r="C90" t="str">
        <f t="shared" si="0"/>
        <v>14.5126457393966-3.83961681066755i</v>
      </c>
      <c r="D90" t="str">
        <f t="shared" si="1"/>
        <v>1</v>
      </c>
      <c r="E90" t="str">
        <f t="shared" si="2"/>
        <v>14.5126457393966-3.83961681066755i</v>
      </c>
      <c r="F90" t="str">
        <f t="shared" si="3"/>
        <v>0.145367412140575</v>
      </c>
      <c r="G90" t="str">
        <f t="shared" si="5"/>
        <v>565.358443788311-2243.07465473758i</v>
      </c>
      <c r="H90" t="str">
        <f t="shared" si="4"/>
        <v>2.10966575444903-0.55815515937819i</v>
      </c>
      <c r="I90" t="str">
        <f t="shared" si="6"/>
        <v>-59.2663435634361-5047.69551607092i</v>
      </c>
      <c r="J90" s="4">
        <f t="shared" si="7"/>
        <v>74.062461661385001</v>
      </c>
      <c r="K90" s="4">
        <f t="shared" si="8"/>
        <v>89.32730583408204</v>
      </c>
      <c r="O90"/>
      <c r="P90"/>
    </row>
    <row r="91" spans="1:16">
      <c r="A91">
        <f t="shared" si="9"/>
        <v>61</v>
      </c>
      <c r="B91">
        <f t="shared" si="11"/>
        <v>71</v>
      </c>
      <c r="C91" t="str">
        <f t="shared" si="0"/>
        <v>14.4853777778357-3.88715112191546i</v>
      </c>
      <c r="D91" t="str">
        <f t="shared" si="1"/>
        <v>1</v>
      </c>
      <c r="E91" t="str">
        <f t="shared" si="2"/>
        <v>14.4853777778357-3.88715112191546i</v>
      </c>
      <c r="F91" t="str">
        <f t="shared" si="3"/>
        <v>0.145367412140575</v>
      </c>
      <c r="G91" t="str">
        <f t="shared" si="5"/>
        <v>551.219127210122-2214.79681633411i</v>
      </c>
      <c r="H91" t="str">
        <f t="shared" si="4"/>
        <v>2.10570188144257-0.565065099192183i</v>
      </c>
      <c r="I91" t="str">
        <f t="shared" si="6"/>
        <v>-90.8012294588798-4975.17651396137i</v>
      </c>
      <c r="J91" s="4">
        <f t="shared" si="7"/>
        <v>73.937616240067797</v>
      </c>
      <c r="K91" s="4">
        <f t="shared" si="8"/>
        <v>88.954419068282277</v>
      </c>
      <c r="O91"/>
      <c r="P91"/>
    </row>
    <row r="92" spans="1:16">
      <c r="A92">
        <f t="shared" si="9"/>
        <v>62</v>
      </c>
      <c r="B92">
        <f t="shared" si="11"/>
        <v>72</v>
      </c>
      <c r="C92" t="str">
        <f t="shared" si="0"/>
        <v>14.45782749622-3.93440248278046i</v>
      </c>
      <c r="D92" t="str">
        <f t="shared" si="1"/>
        <v>1</v>
      </c>
      <c r="E92" t="str">
        <f t="shared" si="2"/>
        <v>14.45782749622-3.93440248278046i</v>
      </c>
      <c r="F92" t="str">
        <f t="shared" si="3"/>
        <v>0.145367412140575</v>
      </c>
      <c r="G92" t="str">
        <f t="shared" si="5"/>
        <v>537.62500464808-2187.17846323642i</v>
      </c>
      <c r="H92" t="str">
        <f t="shared" si="4"/>
        <v>2.10169696830035-0.571933907241249i</v>
      </c>
      <c r="I92" t="str">
        <f t="shared" si="6"/>
        <v>-120.996681961385-4904.27231485477i</v>
      </c>
      <c r="J92" s="4">
        <f t="shared" si="7"/>
        <v>73.814134249325406</v>
      </c>
      <c r="K92" s="4">
        <f t="shared" si="8"/>
        <v>88.586703047154884</v>
      </c>
      <c r="O92"/>
      <c r="P92"/>
    </row>
    <row r="93" spans="1:16">
      <c r="A93">
        <f t="shared" si="9"/>
        <v>63</v>
      </c>
      <c r="B93">
        <f t="shared" si="11"/>
        <v>73</v>
      </c>
      <c r="C93" t="str">
        <f t="shared" ref="C93:C156" si="12">IF(Modep,IMPRODUCT(Ro/(Rs*m*(1+Ro*T/(PI()*Q*L*uu))),IMDIV(IMSUM(1,IMPRODUCT(s,$B93/wz)),IMSUM(1,IMPRODUCT(s,$B93/wp)))),IMDIV(Ro*SQRT(Kt*(1-md/(mc+md)))/(Rs*m),IMSUM((2*(1-md/(mc+md))-md/(mc+md)+(2-md/(mc+md))*(L*uu*ms/(E*(1-md/(mc+md))))),IMPRODUCT(s,$B93,Co*uu,Ro,(1-md/(mc+md)),L*uu*ms/(E*(1-md/(mc+md)))+1))))</f>
        <v>14.4299986966381-3.98136874114203i</v>
      </c>
      <c r="D93" t="str">
        <f t="shared" ref="D93:D156" si="13">IMDIV(1,IMSUM(1,IMPRODUCT($B93/(wn*Q),s,Mode),IMPRODUCT($B93/wn,$B93/wn,s,s,Mode)))</f>
        <v>1</v>
      </c>
      <c r="E93" t="str">
        <f t="shared" ref="E93:E156" si="14">IMPRODUCT($C93,$D93)</f>
        <v>14.4299986966381-3.98136874114203i</v>
      </c>
      <c r="F93" t="str">
        <f t="shared" ref="F93:F156" si="15">IMPRODUCT((_Rf12*k/(_Rf12*k+_Rf11*k)),IMDIV(IMSUM(1,IMPRODUCT(s,$B93,_Rf11*k,Czz*p)),IMSUM(1,IMPRODUCT(s,$B93,Czz*p,(_Rf12*k*_Rf11*k/(_Rf12*k+_Rf11*k))))))</f>
        <v>0.145367412140575</v>
      </c>
      <c r="G93" t="str">
        <f t="shared" si="5"/>
        <v>524.548904421453-2160.19868781041i</v>
      </c>
      <c r="H93" t="str">
        <f t="shared" ref="H93:H156" si="16">IMPRODUCT($E93,$F93)</f>
        <v>2.09765156772215-0.578761270677196i</v>
      </c>
      <c r="I93" t="str">
        <f t="shared" si="6"/>
        <v>-149.918505765767-4834.93275453213i</v>
      </c>
      <c r="J93" s="4">
        <f t="shared" si="7"/>
        <v>73.691982309922409</v>
      </c>
      <c r="K93" s="4">
        <f t="shared" si="8"/>
        <v>88.2239781190694</v>
      </c>
      <c r="O93"/>
      <c r="P93"/>
    </row>
    <row r="94" spans="1:16">
      <c r="A94">
        <f t="shared" si="9"/>
        <v>64</v>
      </c>
      <c r="B94">
        <f t="shared" si="11"/>
        <v>74</v>
      </c>
      <c r="C94" t="str">
        <f t="shared" si="12"/>
        <v>14.4018951964437-4.02804780663033i</v>
      </c>
      <c r="D94" t="str">
        <f t="shared" si="13"/>
        <v>1</v>
      </c>
      <c r="E94" t="str">
        <f t="shared" si="14"/>
        <v>14.4018951964437-4.02804780663033i</v>
      </c>
      <c r="F94" t="str">
        <f t="shared" si="15"/>
        <v>0.145367412140575</v>
      </c>
      <c r="G94" t="str">
        <f t="shared" ref="G94:G157" si="17">IMDIV(IMDIV(IMPRODUCT(Gm,Rea,IMSUM(1,IMPRODUCT(Rz*k,Cz*p,$B94,s))),IMSUM(1,IMPRODUCT($B94,s,(Cz*p),(Rea+Rz*k)),IMPRODUCT($B94,s,Rea,(Cea+Cp*p)),IMPRODUCT(s,s,$B94,$B94,(Cea+Cp*p),(Cz*p),Rea,(Rz*k)))),IMSUM(1,IMPRODUCT(s,$B94,0.000000022)))</f>
        <v>511.965294807241-2133.83734374505i</v>
      </c>
      <c r="H94" t="str">
        <f t="shared" si="16"/>
        <v>2.0935662346268-0.58554688562837i</v>
      </c>
      <c r="I94" t="str">
        <f t="shared" ref="I94:I157" si="18">IMPRODUCT($G94,$H94)</f>
        <v>-177.628556558233-4767.10949697457i</v>
      </c>
      <c r="J94" s="4">
        <f t="shared" ref="J94:J157" si="19">-$F$9+$F$10+20*(IMREAL(IMLOG10($I94)))</f>
        <v>73.571128121783801</v>
      </c>
      <c r="K94" s="4">
        <f t="shared" ref="K94:K157" si="20">IF((180/PI())*IMARGUMENT($I94)&lt;0,180+(180/PI())*IMARGUMENT($I94),-180+(180/PI())*IMARGUMENT($I94))</f>
        <v>87.866073677339699</v>
      </c>
      <c r="O94"/>
      <c r="P94"/>
    </row>
    <row r="95" spans="1:16">
      <c r="A95">
        <f t="shared" ref="A95:A158" si="21">A94+1</f>
        <v>65</v>
      </c>
      <c r="B95">
        <f t="shared" ref="B95:B120" si="22">B94+1</f>
        <v>75</v>
      </c>
      <c r="C95" t="str">
        <f t="shared" si="12"/>
        <v>14.3735208271004-4.0744376505871i</v>
      </c>
      <c r="D95" t="str">
        <f t="shared" si="13"/>
        <v>1</v>
      </c>
      <c r="E95" t="str">
        <f t="shared" si="14"/>
        <v>14.3735208271004-4.0744376505871i</v>
      </c>
      <c r="F95" t="str">
        <f t="shared" si="15"/>
        <v>0.145367412140575</v>
      </c>
      <c r="G95" t="str">
        <f t="shared" si="17"/>
        <v>499.850169106443-2108.07502080095i</v>
      </c>
      <c r="H95" t="str">
        <f t="shared" si="16"/>
        <v>2.08944152598424-0.592290457193971i</v>
      </c>
      <c r="I95" t="str">
        <f t="shared" si="18"/>
        <v>-204.185017768138-4700.75597354013i</v>
      </c>
      <c r="J95" s="4">
        <f t="shared" si="19"/>
        <v>73.4515404246618</v>
      </c>
      <c r="K95" s="4">
        <f t="shared" si="20"/>
        <v>87.512827613722052</v>
      </c>
      <c r="O95"/>
      <c r="P95"/>
    </row>
    <row r="96" spans="1:16">
      <c r="A96">
        <f t="shared" si="21"/>
        <v>66</v>
      </c>
      <c r="B96">
        <f t="shared" si="22"/>
        <v>76</v>
      </c>
      <c r="C96" t="str">
        <f t="shared" si="12"/>
        <v>14.3448794330332-4.12053630600252i</v>
      </c>
      <c r="D96" t="str">
        <f t="shared" si="13"/>
        <v>1</v>
      </c>
      <c r="E96" t="str">
        <f t="shared" si="14"/>
        <v>14.3448794330332-4.12053630600252i</v>
      </c>
      <c r="F96" t="str">
        <f t="shared" si="15"/>
        <v>0.145367412140575</v>
      </c>
      <c r="G96" t="str">
        <f t="shared" si="17"/>
        <v>488.180939785415-2082.89301956524i</v>
      </c>
      <c r="H96" t="str">
        <f t="shared" si="16"/>
        <v>2.08527800064859-0.598991699434871i</v>
      </c>
      <c r="I96" t="str">
        <f t="shared" si="18"/>
        <v>-229.642655459933-4635.82732215769i</v>
      </c>
      <c r="J96" s="4">
        <f t="shared" si="19"/>
        <v>73.3331889601276</v>
      </c>
      <c r="K96" s="4">
        <f t="shared" si="20"/>
        <v>87.164085810033725</v>
      </c>
      <c r="O96"/>
      <c r="P96"/>
    </row>
    <row r="97" spans="1:16">
      <c r="A97">
        <f t="shared" si="21"/>
        <v>67</v>
      </c>
      <c r="B97">
        <f t="shared" si="22"/>
        <v>77</v>
      </c>
      <c r="C97" t="str">
        <f t="shared" si="12"/>
        <v>14.3159748704886-4.16634186742838i</v>
      </c>
      <c r="D97" t="str">
        <f t="shared" si="13"/>
        <v>1</v>
      </c>
      <c r="E97" t="str">
        <f t="shared" si="14"/>
        <v>14.3159748704886-4.16634186742838i</v>
      </c>
      <c r="F97" t="str">
        <f t="shared" si="15"/>
        <v>0.145367412140575</v>
      </c>
      <c r="G97" t="str">
        <f t="shared" si="17"/>
        <v>476.936340904031-2058.27332638251i</v>
      </c>
      <c r="H97" t="str">
        <f t="shared" si="16"/>
        <v>2.08107621919243-0.605650335360994i</v>
      </c>
      <c r="I97" t="str">
        <f t="shared" si="18"/>
        <v>-254.053053264123-4572.28032694711i</v>
      </c>
      <c r="J97" s="4">
        <f t="shared" si="19"/>
        <v>73.216044434878398</v>
      </c>
      <c r="K97" s="4">
        <f t="shared" si="20"/>
        <v>86.819701664898076</v>
      </c>
      <c r="O97"/>
      <c r="P97"/>
    </row>
    <row r="98" spans="1:16">
      <c r="A98">
        <f t="shared" si="21"/>
        <v>68</v>
      </c>
      <c r="B98">
        <f t="shared" si="22"/>
        <v>78</v>
      </c>
      <c r="C98" t="str">
        <f t="shared" si="12"/>
        <v>14.2868110064042-4.21185249086816i</v>
      </c>
      <c r="D98" t="str">
        <f t="shared" si="13"/>
        <v>1</v>
      </c>
      <c r="E98" t="str">
        <f t="shared" si="14"/>
        <v>14.2868110064042-4.21185249086816i</v>
      </c>
      <c r="F98" t="str">
        <f t="shared" si="15"/>
        <v>0.145367412140575</v>
      </c>
      <c r="G98" t="str">
        <f t="shared" si="17"/>
        <v>466.096338116079-2034.19858859859i</v>
      </c>
      <c r="H98" t="str">
        <f t="shared" si="16"/>
        <v>2.07683674374246-0.612266096915339i</v>
      </c>
      <c r="I98" t="str">
        <f t="shared" si="18"/>
        <v>-277.464829068668-4510.07335859547i</v>
      </c>
      <c r="J98" s="4">
        <f t="shared" si="19"/>
        <v>73.100078485352398</v>
      </c>
      <c r="K98" s="4">
        <f t="shared" si="20"/>
        <v>86.479535652877217</v>
      </c>
      <c r="O98"/>
      <c r="P98"/>
    </row>
    <row r="99" spans="1:16">
      <c r="A99">
        <f t="shared" si="21"/>
        <v>69</v>
      </c>
      <c r="B99">
        <f t="shared" si="22"/>
        <v>79</v>
      </c>
      <c r="C99" t="str">
        <f t="shared" si="12"/>
        <v>14.2573917172867-4.25706639364408i</v>
      </c>
      <c r="D99" t="str">
        <f t="shared" si="13"/>
        <v>1</v>
      </c>
      <c r="E99" t="str">
        <f t="shared" si="14"/>
        <v>14.2573917172867-4.25706639364408i</v>
      </c>
      <c r="F99" t="str">
        <f t="shared" si="15"/>
        <v>0.145367412140575</v>
      </c>
      <c r="G99" t="str">
        <f t="shared" si="17"/>
        <v>455.642045593889-2010.6520902258i</v>
      </c>
      <c r="H99" t="str">
        <f t="shared" si="16"/>
        <v>2.07256013781644-0.61883872495465i</v>
      </c>
      <c r="I99" t="str">
        <f t="shared" si="18"/>
        <v>-299.923835031701-4449.16631575035i</v>
      </c>
      <c r="J99" s="4">
        <f t="shared" si="19"/>
        <v>72.985263643627803</v>
      </c>
      <c r="K99" s="4">
        <f t="shared" si="20"/>
        <v>86.143454913492491</v>
      </c>
      <c r="O99"/>
      <c r="P99"/>
    </row>
    <row r="100" spans="1:16">
      <c r="A100">
        <f t="shared" si="21"/>
        <v>70</v>
      </c>
      <c r="B100">
        <f t="shared" si="22"/>
        <v>80</v>
      </c>
      <c r="C100" t="str">
        <f t="shared" si="12"/>
        <v>14.2277208880999-4.30198185424184i</v>
      </c>
      <c r="D100" t="str">
        <f t="shared" si="13"/>
        <v>1</v>
      </c>
      <c r="E100" t="str">
        <f t="shared" si="14"/>
        <v>14.2277208880999-4.30198185424184i</v>
      </c>
      <c r="F100" t="str">
        <f t="shared" si="15"/>
        <v>0.145367412140575</v>
      </c>
      <c r="G100" t="str">
        <f t="shared" si="17"/>
        <v>445.555649289087-1987.61772811526i</v>
      </c>
      <c r="H100" t="str">
        <f t="shared" si="16"/>
        <v>2.06824696616149-0.625367969226849i</v>
      </c>
      <c r="I100" t="str">
        <f t="shared" si="18"/>
        <v>-321.473342332456-4389.52056763665i</v>
      </c>
      <c r="J100" s="4">
        <f t="shared" si="19"/>
        <v>72.871573304583009</v>
      </c>
      <c r="K100" s="4">
        <f t="shared" si="20"/>
        <v>85.811332867841926</v>
      </c>
      <c r="O100"/>
      <c r="P100"/>
    </row>
    <row r="101" spans="1:16">
      <c r="A101">
        <f t="shared" si="21"/>
        <v>71</v>
      </c>
      <c r="B101">
        <f t="shared" si="22"/>
        <v>81</v>
      </c>
      <c r="C101" t="str">
        <f t="shared" si="12"/>
        <v>14.1978024111635-4.34659721213313i</v>
      </c>
      <c r="D101" t="str">
        <f t="shared" si="13"/>
        <v>1</v>
      </c>
      <c r="E101" t="str">
        <f t="shared" si="14"/>
        <v>14.1978024111635-4.34659721213313i</v>
      </c>
      <c r="F101" t="str">
        <f t="shared" si="15"/>
        <v>0.145367412140575</v>
      </c>
      <c r="G101" t="str">
        <f t="shared" si="17"/>
        <v>435.820335995441-1965.07998870206i</v>
      </c>
      <c r="H101" t="str">
        <f t="shared" si="16"/>
        <v>2.06389779459405-0.631853588345231i</v>
      </c>
      <c r="I101" t="str">
        <f t="shared" si="18"/>
        <v>-342.154211946574-4331.09889805563i</v>
      </c>
      <c r="J101" s="4">
        <f t="shared" si="19"/>
        <v>72.758981694292601</v>
      </c>
      <c r="K101" s="4">
        <f t="shared" si="20"/>
        <v>85.48304886072323</v>
      </c>
      <c r="O101"/>
      <c r="P101"/>
    </row>
    <row r="102" spans="1:16">
      <c r="A102">
        <f t="shared" si="21"/>
        <v>72</v>
      </c>
      <c r="B102">
        <f t="shared" si="22"/>
        <v>82</v>
      </c>
      <c r="C102" t="str">
        <f t="shared" si="12"/>
        <v>14.1676401850623-4.39091086757662i</v>
      </c>
      <c r="D102" t="str">
        <f t="shared" si="13"/>
        <v>1</v>
      </c>
      <c r="E102" t="str">
        <f t="shared" si="14"/>
        <v>14.1676401850623-4.39091086757662i</v>
      </c>
      <c r="F102" t="str">
        <f t="shared" si="15"/>
        <v>0.145367412140575</v>
      </c>
      <c r="G102" t="str">
        <f t="shared" si="17"/>
        <v>426.42022772857-1943.02392537301i</v>
      </c>
      <c r="H102" t="str">
        <f t="shared" si="16"/>
        <v>2.05951318984132-0.63829534975954i</v>
      </c>
      <c r="I102" t="str">
        <f t="shared" si="18"/>
        <v>-362.00505261499-4273.86545088552i</v>
      </c>
      <c r="J102" s="4">
        <f t="shared" si="19"/>
        <v>72.647463839622006</v>
      </c>
      <c r="K102" s="4">
        <f t="shared" si="20"/>
        <v>85.158487826339524</v>
      </c>
      <c r="O102"/>
      <c r="P102"/>
    </row>
    <row r="103" spans="1:16">
      <c r="A103">
        <f t="shared" si="21"/>
        <v>73</v>
      </c>
      <c r="B103">
        <f t="shared" si="22"/>
        <v>83</v>
      </c>
      <c r="C103" t="str">
        <f t="shared" si="12"/>
        <v>14.1372381135662-4.43492128139765i</v>
      </c>
      <c r="D103" t="str">
        <f t="shared" si="13"/>
        <v>1</v>
      </c>
      <c r="E103" t="str">
        <f t="shared" si="14"/>
        <v>14.1372381135662-4.43492128139765i</v>
      </c>
      <c r="F103" t="str">
        <f t="shared" si="15"/>
        <v>0.145367412140575</v>
      </c>
      <c r="G103" t="str">
        <f t="shared" si="17"/>
        <v>417.340320981313-1921.43513649275i</v>
      </c>
      <c r="H103" t="str">
        <f t="shared" si="16"/>
        <v>2.05509371938422-0.644693029723939i</v>
      </c>
      <c r="I103" t="str">
        <f t="shared" si="18"/>
        <v>-381.06236706905-4217.78567716982i</v>
      </c>
      <c r="J103" s="4">
        <f t="shared" si="19"/>
        <v>72.536995538992997</v>
      </c>
      <c r="K103" s="4">
        <f t="shared" si="20"/>
        <v>84.837539975830694</v>
      </c>
      <c r="O103"/>
      <c r="P103"/>
    </row>
    <row r="104" spans="1:16">
      <c r="A104">
        <f t="shared" si="21"/>
        <v>74</v>
      </c>
      <c r="B104">
        <f t="shared" si="22"/>
        <v>84</v>
      </c>
      <c r="C104" t="str">
        <f t="shared" si="12"/>
        <v>14.1066001045625-4.47862697474714i</v>
      </c>
      <c r="D104" t="str">
        <f t="shared" si="13"/>
        <v>1</v>
      </c>
      <c r="E104" t="str">
        <f t="shared" si="14"/>
        <v>14.1066001045625-4.47862697474714i</v>
      </c>
      <c r="F104" t="str">
        <f t="shared" si="15"/>
        <v>0.145367412140575</v>
      </c>
      <c r="G104" t="str">
        <f t="shared" si="17"/>
        <v>408.56643045335-1900.29974411302i</v>
      </c>
      <c r="H104" t="str">
        <f t="shared" si="16"/>
        <v>2.05063995130222-0.651046413261964i</v>
      </c>
      <c r="I104" t="str">
        <f t="shared" si="18"/>
        <v>-399.36068747883-4162.82628385344i</v>
      </c>
      <c r="J104" s="4">
        <f t="shared" si="19"/>
        <v>72.427553334280603</v>
      </c>
      <c r="K104" s="4">
        <f t="shared" si="20"/>
        <v>84.520100505017581</v>
      </c>
      <c r="O104"/>
      <c r="P104"/>
    </row>
    <row r="105" spans="1:16">
      <c r="A105">
        <f t="shared" si="21"/>
        <v>75</v>
      </c>
      <c r="B105">
        <f t="shared" si="22"/>
        <v>85</v>
      </c>
      <c r="C105" t="str">
        <f t="shared" si="12"/>
        <v>14.0757300689997-4.52202652884014i</v>
      </c>
      <c r="D105" t="str">
        <f t="shared" si="13"/>
        <v>1</v>
      </c>
      <c r="E105" t="str">
        <f t="shared" si="14"/>
        <v>14.0757300689997-4.52202652884014i</v>
      </c>
      <c r="F105" t="str">
        <f t="shared" si="15"/>
        <v>0.145367412140575</v>
      </c>
      <c r="G105" t="str">
        <f t="shared" si="17"/>
        <v>400.085136889582-1879.60437338035i</v>
      </c>
      <c r="H105" t="str">
        <f t="shared" si="16"/>
        <v>2.04615245411976-0.657355294128518i</v>
      </c>
      <c r="I105" t="str">
        <f t="shared" si="18"/>
        <v>-416.93270100523-4108.95518420294i</v>
      </c>
      <c r="J105" s="4">
        <f t="shared" si="19"/>
        <v>72.31911448380859</v>
      </c>
      <c r="K105" s="4">
        <f t="shared" si="20"/>
        <v>84.206069320874946</v>
      </c>
      <c r="O105"/>
      <c r="P105"/>
    </row>
    <row r="106" spans="1:16">
      <c r="A106">
        <f t="shared" si="21"/>
        <v>76</v>
      </c>
      <c r="B106">
        <f t="shared" si="22"/>
        <v>86</v>
      </c>
      <c r="C106" t="str">
        <f t="shared" si="12"/>
        <v>14.0446319198439-4.56511858467441i</v>
      </c>
      <c r="D106" t="str">
        <f t="shared" si="13"/>
        <v>1</v>
      </c>
      <c r="E106" t="str">
        <f t="shared" si="14"/>
        <v>14.0446319198439-4.56511858467441i</v>
      </c>
      <c r="F106" t="str">
        <f t="shared" si="15"/>
        <v>0.145367412140575</v>
      </c>
      <c r="G106" t="str">
        <f t="shared" si="17"/>
        <v>391.883738694325-1859.33613264973i</v>
      </c>
      <c r="H106" t="str">
        <f t="shared" si="16"/>
        <v>2.04163179665462-0.663619474768963i</v>
      </c>
      <c r="I106" t="str">
        <f t="shared" si="18"/>
        <v>-433.809366257745-4056.14144992935i</v>
      </c>
      <c r="J106" s="4">
        <f t="shared" si="19"/>
        <v>72.21165693640441</v>
      </c>
      <c r="K106" s="4">
        <f t="shared" si="20"/>
        <v>83.895350785375342</v>
      </c>
      <c r="O106"/>
      <c r="P106"/>
    </row>
    <row r="107" spans="1:16">
      <c r="A107">
        <f t="shared" si="21"/>
        <v>77</v>
      </c>
      <c r="B107">
        <f t="shared" si="22"/>
        <v>87</v>
      </c>
      <c r="C107" t="str">
        <f t="shared" si="12"/>
        <v>14.0133095710483-4.60790184272968i</v>
      </c>
      <c r="D107" t="str">
        <f t="shared" si="13"/>
        <v>1</v>
      </c>
      <c r="E107" t="str">
        <f t="shared" si="14"/>
        <v>14.0133095710483-4.60790184272968i</v>
      </c>
      <c r="F107" t="str">
        <f t="shared" si="15"/>
        <v>0.145367412140575</v>
      </c>
      <c r="G107" t="str">
        <f t="shared" si="17"/>
        <v>383.950207017729-1839.48259430554i</v>
      </c>
      <c r="H107" t="str">
        <f t="shared" si="16"/>
        <v>2.03707854786804-0.6698387662754i</v>
      </c>
      <c r="I107" t="str">
        <f t="shared" si="18"/>
        <v>-450.020021389386-4004.3552650164i</v>
      </c>
      <c r="J107" s="4">
        <f t="shared" si="19"/>
        <v>72.105159306477603</v>
      </c>
      <c r="K107" s="4">
        <f t="shared" si="20"/>
        <v>83.58785347544972</v>
      </c>
      <c r="O107"/>
      <c r="P107"/>
    </row>
    <row r="108" spans="1:16">
      <c r="A108">
        <f t="shared" si="21"/>
        <v>78</v>
      </c>
      <c r="B108">
        <f t="shared" si="22"/>
        <v>88</v>
      </c>
      <c r="C108" t="str">
        <f t="shared" si="12"/>
        <v>13.9817669365346-4.6503750626477i</v>
      </c>
      <c r="D108" t="str">
        <f t="shared" si="13"/>
        <v>1</v>
      </c>
      <c r="E108" t="str">
        <f t="shared" si="14"/>
        <v>13.9817669365346-4.6503750626477i</v>
      </c>
      <c r="F108" t="str">
        <f t="shared" si="15"/>
        <v>0.145367412140575</v>
      </c>
      <c r="G108" t="str">
        <f t="shared" si="17"/>
        <v>376.273144037538-1820.03177628588i</v>
      </c>
      <c r="H108" t="str">
        <f t="shared" si="16"/>
        <v>2.03249327671669-0.67601298834016i</v>
      </c>
      <c r="I108" t="str">
        <f t="shared" si="18"/>
        <v>-465.592484495721-3953.56788124475i</v>
      </c>
      <c r="J108" s="4">
        <f t="shared" si="19"/>
        <v>71.99960085008459</v>
      </c>
      <c r="K108" s="4">
        <f t="shared" si="20"/>
        <v>83.28348995791599</v>
      </c>
      <c r="O108"/>
      <c r="P108"/>
    </row>
    <row r="109" spans="1:16">
      <c r="A109">
        <f t="shared" si="21"/>
        <v>79</v>
      </c>
      <c r="B109">
        <f t="shared" si="22"/>
        <v>89</v>
      </c>
      <c r="C109" t="str">
        <f t="shared" si="12"/>
        <v>13.9500079291898-4.69253706289393i</v>
      </c>
      <c r="D109" t="str">
        <f t="shared" si="13"/>
        <v>1</v>
      </c>
      <c r="E109" t="str">
        <f t="shared" si="14"/>
        <v>13.9500079291898-4.69253706289393i</v>
      </c>
      <c r="F109" t="str">
        <f t="shared" si="15"/>
        <v>0.145367412140575</v>
      </c>
      <c r="G109" t="str">
        <f t="shared" si="17"/>
        <v>368.841744183308-1800.9721243022i</v>
      </c>
      <c r="H109" t="str">
        <f t="shared" si="16"/>
        <v>2.02787655200682-0.682141969206625i</v>
      </c>
      <c r="I109" t="str">
        <f t="shared" si="18"/>
        <v>-480.553146927113-3903.75157539315i</v>
      </c>
      <c r="J109" s="4">
        <f t="shared" si="19"/>
        <v>71.894961441943593</v>
      </c>
      <c r="K109" s="4">
        <f t="shared" si="20"/>
        <v>82.982176578316313</v>
      </c>
      <c r="O109"/>
      <c r="P109"/>
    </row>
    <row r="110" spans="1:16">
      <c r="A110">
        <f t="shared" si="21"/>
        <v>80</v>
      </c>
      <c r="B110">
        <f t="shared" si="22"/>
        <v>90</v>
      </c>
      <c r="C110" t="str">
        <f t="shared" si="12"/>
        <v>13.9180364598754-4.73438672040105i</v>
      </c>
      <c r="D110" t="str">
        <f t="shared" si="13"/>
        <v>1</v>
      </c>
      <c r="E110" t="str">
        <f t="shared" si="14"/>
        <v>13.9180364598754-4.73438672040105i</v>
      </c>
      <c r="F110" t="str">
        <f t="shared" si="15"/>
        <v>0.145367412140575</v>
      </c>
      <c r="G110" t="str">
        <f t="shared" si="17"/>
        <v>361.645758072167-1782.29249474292i</v>
      </c>
      <c r="H110" t="str">
        <f t="shared" si="16"/>
        <v>2.02322894225026-0.688225545617405i</v>
      </c>
      <c r="I110" t="str">
        <f t="shared" si="18"/>
        <v>-494.927060070608-3854.87960808873i</v>
      </c>
      <c r="J110" s="4">
        <f t="shared" si="19"/>
        <v>71.791221553363201</v>
      </c>
      <c r="K110" s="4">
        <f t="shared" si="20"/>
        <v>82.683833262685567</v>
      </c>
      <c r="O110"/>
      <c r="P110"/>
    </row>
    <row r="111" spans="1:16">
      <c r="A111">
        <f t="shared" si="21"/>
        <v>81</v>
      </c>
      <c r="B111">
        <f t="shared" si="22"/>
        <v>91</v>
      </c>
      <c r="C111" t="str">
        <f t="shared" si="12"/>
        <v>13.8858564364508-4.77592297019494i</v>
      </c>
      <c r="D111" t="str">
        <f t="shared" si="13"/>
        <v>1</v>
      </c>
      <c r="E111" t="str">
        <f t="shared" si="14"/>
        <v>13.8858564364508-4.77592297019494i</v>
      </c>
      <c r="F111" t="str">
        <f t="shared" si="15"/>
        <v>0.145367412140575</v>
      </c>
      <c r="G111" t="str">
        <f t="shared" si="17"/>
        <v>354.675458944955-1763.98213824699i</v>
      </c>
      <c r="H111" t="str">
        <f t="shared" si="16"/>
        <v>2.0185510155224-0.694263562759967i</v>
      </c>
      <c r="I111" t="str">
        <f t="shared" si="18"/>
        <v>-508.738016110088-3806.92618427249i</v>
      </c>
      <c r="J111" s="4">
        <f t="shared" si="19"/>
        <v>71.688362231048998</v>
      </c>
      <c r="K111" s="4">
        <f t="shared" si="20"/>
        <v>82.38838333135115</v>
      </c>
      <c r="O111"/>
      <c r="P111"/>
    </row>
    <row r="112" spans="1:16">
      <c r="A112">
        <f t="shared" si="21"/>
        <v>82</v>
      </c>
      <c r="B112">
        <f t="shared" si="22"/>
        <v>92</v>
      </c>
      <c r="C112" t="str">
        <f t="shared" si="12"/>
        <v>13.853471762812-4.81714480500345i</v>
      </c>
      <c r="D112" t="str">
        <f t="shared" si="13"/>
        <v>1</v>
      </c>
      <c r="E112" t="str">
        <f t="shared" si="14"/>
        <v>13.853471762812-4.81714480500345i</v>
      </c>
      <c r="F112" t="str">
        <f t="shared" si="15"/>
        <v>0.145367412140575</v>
      </c>
      <c r="G112" t="str">
        <f t="shared" si="17"/>
        <v>347.921611409608-1746.03068393138i</v>
      </c>
      <c r="H112" t="str">
        <f t="shared" si="16"/>
        <v>2.01384333932251-0.700255874209766i</v>
      </c>
      <c r="I112" t="str">
        <f t="shared" si="18"/>
        <v>-522.008623229851-3759.86641524204i</v>
      </c>
      <c r="J112" s="4">
        <f t="shared" si="19"/>
        <v>71.586365076753594</v>
      </c>
      <c r="K112" s="4">
        <f t="shared" si="20"/>
        <v>82.095753323937359</v>
      </c>
      <c r="O112"/>
      <c r="P112"/>
    </row>
    <row r="113" spans="1:16">
      <c r="A113">
        <f t="shared" si="21"/>
        <v>83</v>
      </c>
      <c r="B113">
        <f t="shared" si="22"/>
        <v>93</v>
      </c>
      <c r="C113" t="str">
        <f t="shared" si="12"/>
        <v>13.8208863379444-4.85805127484865i</v>
      </c>
      <c r="D113" t="str">
        <f t="shared" si="13"/>
        <v>1</v>
      </c>
      <c r="E113" t="str">
        <f t="shared" si="14"/>
        <v>13.8208863379444-4.85805127484865i</v>
      </c>
      <c r="F113" t="str">
        <f t="shared" si="15"/>
        <v>0.145367412140575</v>
      </c>
      <c r="G113" t="str">
        <f t="shared" si="17"/>
        <v>341.375442314959-1728.42812425486i</v>
      </c>
      <c r="H113" t="str">
        <f t="shared" si="16"/>
        <v>2.00910648043601-0.70620234187097i</v>
      </c>
      <c r="I113" t="str">
        <f t="shared" si="18"/>
        <v>-534.760375687737-3713.67628222836i</v>
      </c>
      <c r="J113" s="4">
        <f t="shared" si="19"/>
        <v>71.485212227738401</v>
      </c>
      <c r="K113" s="4">
        <f t="shared" si="20"/>
        <v>81.805872834804106</v>
      </c>
      <c r="O113"/>
      <c r="P113"/>
    </row>
    <row r="114" spans="1:16">
      <c r="A114">
        <f t="shared" si="21"/>
        <v>84</v>
      </c>
      <c r="B114">
        <f t="shared" si="22"/>
        <v>94</v>
      </c>
      <c r="C114" t="str">
        <f t="shared" si="12"/>
        <v>13.7881040549904-4.89864148662283i</v>
      </c>
      <c r="D114" t="str">
        <f t="shared" si="13"/>
        <v>1</v>
      </c>
      <c r="E114" t="str">
        <f t="shared" si="14"/>
        <v>13.7881040549904-4.89864148662283i</v>
      </c>
      <c r="F114" t="str">
        <f t="shared" si="15"/>
        <v>0.145367412140575</v>
      </c>
      <c r="G114" t="str">
        <f t="shared" si="17"/>
        <v>335.028613593014-1711.16480049956i</v>
      </c>
      <c r="H114" t="str">
        <f t="shared" si="16"/>
        <v>2.00434100479892-0.71210283591482i</v>
      </c>
      <c r="I114" t="str">
        <f t="shared" si="18"/>
        <v>-547.013719147943-3668.33260146203i</v>
      </c>
      <c r="J114" s="4">
        <f t="shared" si="19"/>
        <v>71.384886338009807</v>
      </c>
      <c r="K114" s="4">
        <f t="shared" si="20"/>
        <v>81.518674358213573</v>
      </c>
      <c r="O114"/>
      <c r="P114"/>
    </row>
    <row r="115" spans="1:16">
      <c r="A115">
        <f t="shared" si="21"/>
        <v>85</v>
      </c>
      <c r="B115">
        <f t="shared" si="22"/>
        <v>95</v>
      </c>
      <c r="C115" t="str">
        <f t="shared" si="12"/>
        <v>13.7551288003328-4.9389146036489i</v>
      </c>
      <c r="D115" t="str">
        <f t="shared" si="13"/>
        <v>1</v>
      </c>
      <c r="E115" t="str">
        <f t="shared" si="14"/>
        <v>13.7551288003328-4.9389146036489i</v>
      </c>
      <c r="F115" t="str">
        <f t="shared" si="15"/>
        <v>0.145367412140575</v>
      </c>
      <c r="G115" t="str">
        <f t="shared" si="17"/>
        <v>328.873196921242-1694.23138885044i</v>
      </c>
      <c r="H115" t="str">
        <f t="shared" si="16"/>
        <v>1.99954747736467-0.717957234715734i</v>
      </c>
      <c r="I115" t="str">
        <f t="shared" si="18"/>
        <v>-558.788111630936-3623.81299068164i</v>
      </c>
      <c r="J115" s="4">
        <f t="shared" si="19"/>
        <v>71.285370560302795</v>
      </c>
      <c r="K115" s="4">
        <f t="shared" si="20"/>
        <v>81.23409314257394</v>
      </c>
      <c r="O115"/>
      <c r="P115"/>
    </row>
    <row r="116" spans="1:16">
      <c r="A116">
        <f t="shared" si="21"/>
        <v>86</v>
      </c>
      <c r="B116">
        <f t="shared" si="22"/>
        <v>96</v>
      </c>
      <c r="C116" t="str">
        <f t="shared" si="12"/>
        <v>13.7219644526933-4.97886984522554i</v>
      </c>
      <c r="D116" t="str">
        <f t="shared" si="13"/>
        <v>1</v>
      </c>
      <c r="E116" t="str">
        <f t="shared" si="14"/>
        <v>13.7219644526933-4.97886984522554i</v>
      </c>
      <c r="F116" t="str">
        <f t="shared" si="15"/>
        <v>0.145367412140575</v>
      </c>
      <c r="G116" t="str">
        <f t="shared" si="17"/>
        <v>322.901650068678-1677.61888705311i</v>
      </c>
      <c r="H116" t="str">
        <f t="shared" si="16"/>
        <v>1.99472646197299-0.723765424785182i</v>
      </c>
      <c r="I116" t="str">
        <f t="shared" si="18"/>
        <v>-570.102080408904-3580.09583703631i</v>
      </c>
      <c r="J116" s="4">
        <f t="shared" si="19"/>
        <v>71.186648528778804</v>
      </c>
      <c r="K116" s="4">
        <f t="shared" si="20"/>
        <v>80.952067053149548</v>
      </c>
      <c r="O116"/>
      <c r="P116"/>
    </row>
    <row r="117" spans="1:16">
      <c r="A117">
        <f t="shared" si="21"/>
        <v>87</v>
      </c>
      <c r="B117">
        <f t="shared" si="22"/>
        <v>97</v>
      </c>
      <c r="C117" t="str">
        <f t="shared" si="12"/>
        <v>13.6886148822469-5.01850648615775i</v>
      </c>
      <c r="D117" t="str">
        <f t="shared" si="13"/>
        <v>1</v>
      </c>
      <c r="E117" t="str">
        <f t="shared" si="14"/>
        <v>13.6886148822469-5.01850648615775i</v>
      </c>
      <c r="F117" t="str">
        <f t="shared" si="15"/>
        <v>0.145367412140575</v>
      </c>
      <c r="G117" t="str">
        <f t="shared" si="17"/>
        <v>317.106794800873-1661.31860162928i</v>
      </c>
      <c r="H117" t="str">
        <f t="shared" si="16"/>
        <v>1.98987852122119-0.729527300703443i</v>
      </c>
      <c r="I117" t="str">
        <f t="shared" si="18"/>
        <v>-580.973275147475-3537.16026633313i</v>
      </c>
      <c r="J117" s="4">
        <f t="shared" si="19"/>
        <v>71.088704342407198</v>
      </c>
      <c r="K117" s="4">
        <f t="shared" si="20"/>
        <v>80.672536442682798</v>
      </c>
      <c r="O117"/>
      <c r="P117"/>
    </row>
    <row r="118" spans="1:16">
      <c r="A118">
        <f t="shared" si="21"/>
        <v>88</v>
      </c>
      <c r="B118">
        <f t="shared" si="22"/>
        <v>98</v>
      </c>
      <c r="C118" t="str">
        <f t="shared" si="12"/>
        <v>13.6550839497519-5.05782385627316i</v>
      </c>
      <c r="D118" t="str">
        <f t="shared" si="13"/>
        <v>1</v>
      </c>
      <c r="E118" t="str">
        <f t="shared" si="14"/>
        <v>13.6550839497519-5.05782385627316i</v>
      </c>
      <c r="F118" t="str">
        <f t="shared" si="15"/>
        <v>0.145367412140575</v>
      </c>
      <c r="G118" t="str">
        <f t="shared" si="17"/>
        <v>311.481796228877-1645.32213562992i</v>
      </c>
      <c r="H118" t="str">
        <f t="shared" si="16"/>
        <v>1.98500421633774-0.735242765049293i</v>
      </c>
      <c r="I118" t="str">
        <f t="shared" si="18"/>
        <v>-591.418517570577-3494.98611358105i</v>
      </c>
      <c r="J118" s="4">
        <f t="shared" si="19"/>
        <v>70.991522549004998</v>
      </c>
      <c r="K118" s="4">
        <f t="shared" si="20"/>
        <v>80.395444029405766</v>
      </c>
      <c r="O118"/>
      <c r="P118"/>
    </row>
    <row r="119" spans="1:16">
      <c r="A119">
        <f t="shared" si="21"/>
        <v>89</v>
      </c>
      <c r="B119">
        <f t="shared" si="22"/>
        <v>99</v>
      </c>
      <c r="C119" t="str">
        <f t="shared" si="12"/>
        <v>13.6213755056963-5.0968213399246i</v>
      </c>
      <c r="D119" t="str">
        <f t="shared" si="13"/>
        <v>1</v>
      </c>
      <c r="E119" t="str">
        <f t="shared" si="14"/>
        <v>13.6213755056963-5.0968213399246i</v>
      </c>
      <c r="F119" t="str">
        <f t="shared" si="15"/>
        <v>0.145367412140575</v>
      </c>
      <c r="G119" t="str">
        <f t="shared" si="17"/>
        <v>306.020143496749-1629.62137690544i</v>
      </c>
      <c r="H119" t="str">
        <f t="shared" si="16"/>
        <v>1.98010410705809-0.740911728327697i</v>
      </c>
      <c r="I119" t="str">
        <f t="shared" si="18"/>
        <v>-601.453847902352-3453.55389478139i</v>
      </c>
      <c r="J119" s="4">
        <f t="shared" si="19"/>
        <v>70.895088129903399</v>
      </c>
      <c r="K119" s="4">
        <f t="shared" si="20"/>
        <v>80.120734781962923</v>
      </c>
      <c r="O119"/>
      <c r="P119"/>
    </row>
    <row r="120" spans="1:16">
      <c r="A120">
        <f t="shared" si="21"/>
        <v>90</v>
      </c>
      <c r="B120">
        <f t="shared" si="22"/>
        <v>100</v>
      </c>
      <c r="C120" t="str">
        <f t="shared" si="12"/>
        <v>13.5874933894606-5.13549837547954i</v>
      </c>
      <c r="D120" t="str">
        <f t="shared" si="13"/>
        <v>1</v>
      </c>
      <c r="E120" t="str">
        <f t="shared" si="14"/>
        <v>13.5874933894606-5.13549837547954i</v>
      </c>
      <c r="F120" t="str">
        <f t="shared" si="15"/>
        <v>0.145367412140575</v>
      </c>
      <c r="G120" t="str">
        <f t="shared" si="17"/>
        <v>300.71563171055-1614.20848687324i</v>
      </c>
      <c r="H120" t="str">
        <f t="shared" si="16"/>
        <v>1.97517875150306-0.746534108895588i</v>
      </c>
      <c r="I120" t="str">
        <f t="shared" si="18"/>
        <v>-611.094568320111-3412.84477991794i</v>
      </c>
      <c r="J120" s="4">
        <f t="shared" si="19"/>
        <v>70.799386485217795</v>
      </c>
      <c r="K120" s="4">
        <f t="shared" si="20"/>
        <v>79.848355810798992</v>
      </c>
      <c r="O120"/>
      <c r="P120"/>
    </row>
    <row r="121" spans="1:16">
      <c r="A121">
        <f t="shared" si="21"/>
        <v>91</v>
      </c>
      <c r="B121">
        <f t="shared" ref="B121:B152" si="23">B120+10</f>
        <v>110</v>
      </c>
      <c r="C121" t="str">
        <f t="shared" si="12"/>
        <v>13.2399553854454-5.50455806430998i</v>
      </c>
      <c r="D121" t="str">
        <f t="shared" si="13"/>
        <v>1</v>
      </c>
      <c r="E121" t="str">
        <f t="shared" si="14"/>
        <v>13.2399553854454-5.50455806430998i</v>
      </c>
      <c r="F121" t="str">
        <f t="shared" si="15"/>
        <v>0.145367412140575</v>
      </c>
      <c r="G121" t="str">
        <f t="shared" si="17"/>
        <v>255.136050439566-1474.36325742645i</v>
      </c>
      <c r="H121" t="str">
        <f t="shared" si="16"/>
        <v>1.92465805123887-0.800183360786275i</v>
      </c>
      <c r="I121" t="str">
        <f t="shared" si="18"/>
        <v>-688.7112927075-3041.80073615505i</v>
      </c>
      <c r="J121" s="4">
        <f t="shared" si="19"/>
        <v>69.879733331519589</v>
      </c>
      <c r="K121" s="4">
        <f t="shared" si="20"/>
        <v>77.242437521295415</v>
      </c>
      <c r="O121"/>
      <c r="P121"/>
    </row>
    <row r="122" spans="1:16">
      <c r="A122">
        <f t="shared" si="21"/>
        <v>92</v>
      </c>
      <c r="B122">
        <f t="shared" si="23"/>
        <v>120</v>
      </c>
      <c r="C122" t="str">
        <f t="shared" si="12"/>
        <v>12.8791615659225-5.84133465122891i</v>
      </c>
      <c r="D122" t="str">
        <f t="shared" si="13"/>
        <v>1</v>
      </c>
      <c r="E122" t="str">
        <f t="shared" si="14"/>
        <v>12.8791615659225-5.84133465122891i</v>
      </c>
      <c r="F122" t="str">
        <f t="shared" si="15"/>
        <v>0.145367412140575</v>
      </c>
      <c r="G122" t="str">
        <f t="shared" si="17"/>
        <v>220.181194645532-1356.35251511028i</v>
      </c>
      <c r="H122" t="str">
        <f t="shared" si="16"/>
        <v>1.87221038737851-0.849139701696215i</v>
      </c>
      <c r="I122" t="str">
        <f t="shared" si="18"/>
        <v>-739.507250354879-2726.34186167686i</v>
      </c>
      <c r="J122" s="4">
        <f t="shared" si="19"/>
        <v>69.019926009562596</v>
      </c>
      <c r="K122" s="4">
        <f t="shared" si="20"/>
        <v>74.82394657915566</v>
      </c>
      <c r="O122"/>
      <c r="P122"/>
    </row>
    <row r="123" spans="1:16">
      <c r="A123">
        <f t="shared" si="21"/>
        <v>93</v>
      </c>
      <c r="B123">
        <f t="shared" si="23"/>
        <v>130</v>
      </c>
      <c r="C123" t="str">
        <f t="shared" si="12"/>
        <v>12.5086554589589-6.14606618983657i</v>
      </c>
      <c r="D123" t="str">
        <f t="shared" si="13"/>
        <v>1</v>
      </c>
      <c r="E123" t="str">
        <f t="shared" si="14"/>
        <v>12.5086554589589-6.14606618983657i</v>
      </c>
      <c r="F123" t="str">
        <f t="shared" si="15"/>
        <v>0.145367412140575</v>
      </c>
      <c r="G123" t="str">
        <f t="shared" si="17"/>
        <v>192.804094317955-1255.52759764822i</v>
      </c>
      <c r="H123" t="str">
        <f t="shared" si="16"/>
        <v>1.81835087342693-0.893437736861226i</v>
      </c>
      <c r="I123" t="str">
        <f t="shared" si="18"/>
        <v>-771.150242106296-2455.24815748027i</v>
      </c>
      <c r="J123" s="4">
        <f t="shared" si="19"/>
        <v>68.210492606401004</v>
      </c>
      <c r="K123" s="4">
        <f t="shared" si="20"/>
        <v>72.563413866388672</v>
      </c>
      <c r="O123"/>
      <c r="P123"/>
    </row>
    <row r="124" spans="1:16">
      <c r="A124">
        <f t="shared" si="21"/>
        <v>94</v>
      </c>
      <c r="B124">
        <f t="shared" si="23"/>
        <v>140</v>
      </c>
      <c r="C124" t="str">
        <f t="shared" si="12"/>
        <v>12.1317310111194-6.41939439151876i</v>
      </c>
      <c r="D124" t="str">
        <f t="shared" si="13"/>
        <v>1</v>
      </c>
      <c r="E124" t="str">
        <f t="shared" si="14"/>
        <v>12.1317310111194-6.41939439151876i</v>
      </c>
      <c r="F124" t="str">
        <f t="shared" si="15"/>
        <v>0.145367412140575</v>
      </c>
      <c r="G124" t="str">
        <f t="shared" si="17"/>
        <v>170.971898283683-1168.44748022626i</v>
      </c>
      <c r="H124" t="str">
        <f t="shared" si="16"/>
        <v>1.76355834187199-0.933170750204803i</v>
      </c>
      <c r="I124" t="str">
        <f t="shared" si="18"/>
        <v>-788.842094253772-2220.17127537765i</v>
      </c>
      <c r="J124" s="4">
        <f t="shared" si="19"/>
        <v>67.444050512003002</v>
      </c>
      <c r="K124" s="4">
        <f t="shared" si="20"/>
        <v>70.439524935688397</v>
      </c>
      <c r="O124"/>
      <c r="P124"/>
    </row>
    <row r="125" spans="1:16">
      <c r="A125">
        <f t="shared" si="21"/>
        <v>95</v>
      </c>
      <c r="B125">
        <f t="shared" si="23"/>
        <v>150</v>
      </c>
      <c r="C125" t="str">
        <f t="shared" si="12"/>
        <v>11.7513950952399-6.66229620409977i</v>
      </c>
      <c r="D125" t="str">
        <f t="shared" si="13"/>
        <v>1</v>
      </c>
      <c r="E125" t="str">
        <f t="shared" si="14"/>
        <v>11.7513950952399-6.66229620409977i</v>
      </c>
      <c r="F125" t="str">
        <f t="shared" si="15"/>
        <v>0.145367412140575</v>
      </c>
      <c r="G125" t="str">
        <f t="shared" si="17"/>
        <v>153.287826342362-1092.51817351991i</v>
      </c>
      <c r="H125" t="str">
        <f t="shared" si="16"/>
        <v>1.70826989403647-0.96848075810396i</v>
      </c>
      <c r="I125" t="str">
        <f t="shared" si="18"/>
        <v>-796.225850069969-2014.77221477593i</v>
      </c>
      <c r="J125" s="4">
        <f t="shared" si="19"/>
        <v>66.714767130507809</v>
      </c>
      <c r="K125" s="4">
        <f t="shared" si="20"/>
        <v>68.436366541221474</v>
      </c>
      <c r="O125"/>
      <c r="P125"/>
    </row>
    <row r="126" spans="1:16">
      <c r="A126">
        <f t="shared" si="21"/>
        <v>96</v>
      </c>
      <c r="B126">
        <f t="shared" si="23"/>
        <v>160</v>
      </c>
      <c r="C126" t="str">
        <f t="shared" si="12"/>
        <v>11.3703451443755-6.87601603549635i</v>
      </c>
      <c r="D126" t="str">
        <f t="shared" si="13"/>
        <v>1</v>
      </c>
      <c r="E126" t="str">
        <f t="shared" si="14"/>
        <v>11.3703451443755-6.87601603549635i</v>
      </c>
      <c r="F126" t="str">
        <f t="shared" si="15"/>
        <v>0.145367412140575</v>
      </c>
      <c r="G126" t="str">
        <f t="shared" si="17"/>
        <v>138.767286842493-1025.7513120615i</v>
      </c>
      <c r="H126" t="str">
        <f t="shared" si="16"/>
        <v>1.65287764878302-0.9995486569172i</v>
      </c>
      <c r="I126" t="str">
        <f t="shared" si="18"/>
        <v>-795.922999497909-1834.14607210377i</v>
      </c>
      <c r="J126" s="4">
        <f t="shared" si="19"/>
        <v>66.017977323734812</v>
      </c>
      <c r="K126" s="4">
        <f t="shared" si="20"/>
        <v>66.541690496526087</v>
      </c>
      <c r="O126"/>
      <c r="P126"/>
    </row>
    <row r="127" spans="1:16">
      <c r="A127">
        <f t="shared" si="21"/>
        <v>97</v>
      </c>
      <c r="B127">
        <f t="shared" si="23"/>
        <v>170</v>
      </c>
      <c r="C127" t="str">
        <f t="shared" si="12"/>
        <v>10.9909599711492-7.06200137730956i</v>
      </c>
      <c r="D127" t="str">
        <f t="shared" si="13"/>
        <v>1</v>
      </c>
      <c r="E127" t="str">
        <f t="shared" si="14"/>
        <v>10.9909599711492-7.06200137730956i</v>
      </c>
      <c r="F127" t="str">
        <f t="shared" si="15"/>
        <v>0.145367412140575</v>
      </c>
      <c r="G127" t="str">
        <f t="shared" si="17"/>
        <v>126.700523443902-966.599475873974i</v>
      </c>
      <c r="H127" t="str">
        <f t="shared" si="16"/>
        <v>1.59772740794661-1.02658486475267i</v>
      </c>
      <c r="I127" t="str">
        <f t="shared" si="18"/>
        <v>-789.863493302581-1674.43131483443i</v>
      </c>
      <c r="J127" s="4">
        <f t="shared" si="19"/>
        <v>65.349907127129995</v>
      </c>
      <c r="K127" s="4">
        <f t="shared" si="20"/>
        <v>64.745789740007396</v>
      </c>
      <c r="O127"/>
      <c r="P127"/>
    </row>
    <row r="128" spans="1:16">
      <c r="A128">
        <f t="shared" si="21"/>
        <v>98</v>
      </c>
      <c r="B128">
        <f t="shared" si="23"/>
        <v>180</v>
      </c>
      <c r="C128" t="str">
        <f t="shared" si="12"/>
        <v>10.6153015352031-7.22184379473433i</v>
      </c>
      <c r="D128" t="str">
        <f t="shared" si="13"/>
        <v>1</v>
      </c>
      <c r="E128" t="str">
        <f t="shared" si="14"/>
        <v>10.6153015352031-7.22184379473433i</v>
      </c>
      <c r="F128" t="str">
        <f t="shared" si="15"/>
        <v>0.145367412140575</v>
      </c>
      <c r="G128" t="str">
        <f t="shared" si="17"/>
        <v>116.565690441215-913.841742415262i</v>
      </c>
      <c r="H128" t="str">
        <f t="shared" si="16"/>
        <v>1.54311891326435-1.049820743324i</v>
      </c>
      <c r="I128" t="str">
        <f t="shared" si="18"/>
        <v>-779.495295745334-1532.53955623651i</v>
      </c>
      <c r="J128" s="4">
        <f t="shared" si="19"/>
        <v>64.707470941977391</v>
      </c>
      <c r="K128" s="4">
        <f t="shared" si="20"/>
        <v>63.040754664962463</v>
      </c>
      <c r="O128"/>
      <c r="P128"/>
    </row>
    <row r="129" spans="1:16">
      <c r="A129">
        <f t="shared" si="21"/>
        <v>99</v>
      </c>
      <c r="B129">
        <f t="shared" si="23"/>
        <v>190</v>
      </c>
      <c r="C129" t="str">
        <f t="shared" si="12"/>
        <v>10.2451253496926-7.35722652114837i</v>
      </c>
      <c r="D129" t="str">
        <f t="shared" si="13"/>
        <v>1</v>
      </c>
      <c r="E129" t="str">
        <f t="shared" si="14"/>
        <v>10.2451253496926-7.35722652114837i</v>
      </c>
      <c r="F129" t="str">
        <f t="shared" si="15"/>
        <v>0.145367412140575</v>
      </c>
      <c r="G129" t="str">
        <f t="shared" si="17"/>
        <v>107.972310552524-866.502718785528i</v>
      </c>
      <c r="H129" t="str">
        <f t="shared" si="16"/>
        <v>1.48930735914062-1.06950097991134i</v>
      </c>
      <c r="I129" t="str">
        <f t="shared" si="18"/>
        <v>-765.921550147672-1405.96536774186i</v>
      </c>
      <c r="J129" s="4">
        <f t="shared" si="19"/>
        <v>64.088120489187801</v>
      </c>
      <c r="K129" s="4">
        <f t="shared" si="20"/>
        <v>61.419972058764301</v>
      </c>
      <c r="O129"/>
      <c r="P129"/>
    </row>
    <row r="130" spans="1:16">
      <c r="A130">
        <f t="shared" si="21"/>
        <v>100</v>
      </c>
      <c r="B130">
        <f t="shared" si="23"/>
        <v>200</v>
      </c>
      <c r="C130" t="str">
        <f t="shared" si="12"/>
        <v>9.8818973153336-7.46987927131807i</v>
      </c>
      <c r="D130" t="str">
        <f t="shared" si="13"/>
        <v>1</v>
      </c>
      <c r="E130" t="str">
        <f t="shared" si="14"/>
        <v>9.8818973153336-7.46987927131807i</v>
      </c>
      <c r="F130" t="str">
        <f t="shared" si="15"/>
        <v>0.145367412140575</v>
      </c>
      <c r="G130" t="str">
        <f t="shared" si="17"/>
        <v>100.623586060941-823.794295458666i</v>
      </c>
      <c r="H130" t="str">
        <f t="shared" si="16"/>
        <v>1.43650583976894-1.08587701867403i</v>
      </c>
      <c r="I130" t="str">
        <f t="shared" si="18"/>
        <v>-749.992924558295-1292.65015583486i</v>
      </c>
      <c r="J130" s="4">
        <f t="shared" si="19"/>
        <v>63.489730866968401</v>
      </c>
      <c r="K130" s="4">
        <f t="shared" si="20"/>
        <v>59.877782345895525</v>
      </c>
      <c r="O130"/>
      <c r="P130"/>
    </row>
    <row r="131" spans="1:16">
      <c r="A131">
        <f t="shared" si="21"/>
        <v>101</v>
      </c>
      <c r="B131">
        <f t="shared" si="23"/>
        <v>210</v>
      </c>
      <c r="C131" t="str">
        <f t="shared" si="12"/>
        <v>9.52681498224123-7.56154038652643i</v>
      </c>
      <c r="D131" t="str">
        <f t="shared" si="13"/>
        <v>1</v>
      </c>
      <c r="E131" t="str">
        <f t="shared" si="14"/>
        <v>9.52681498224123-7.56154038652643i</v>
      </c>
      <c r="F131" t="str">
        <f t="shared" si="15"/>
        <v>0.145367412140575</v>
      </c>
      <c r="G131" t="str">
        <f t="shared" si="17"/>
        <v>94.2907216077554-785.073089894194i</v>
      </c>
      <c r="H131" t="str">
        <f t="shared" si="16"/>
        <v>1.38488843991047-1.09920155778579i</v>
      </c>
      <c r="I131" t="str">
        <f t="shared" si="18"/>
        <v>-732.371433042005-1190.88315475525i</v>
      </c>
      <c r="J131" s="4">
        <f t="shared" si="19"/>
        <v>62.910513629071801</v>
      </c>
      <c r="K131" s="4">
        <f t="shared" si="20"/>
        <v>58.4092420723413</v>
      </c>
      <c r="O131"/>
      <c r="P131"/>
    </row>
    <row r="132" spans="1:16">
      <c r="A132">
        <f t="shared" si="21"/>
        <v>102</v>
      </c>
      <c r="B132">
        <f t="shared" si="23"/>
        <v>220</v>
      </c>
      <c r="C132" t="str">
        <f t="shared" si="12"/>
        <v>9.18083151679368-7.63392605059566i</v>
      </c>
      <c r="D132" t="str">
        <f t="shared" si="13"/>
        <v>1</v>
      </c>
      <c r="E132" t="str">
        <f t="shared" si="14"/>
        <v>9.18083151679368-7.63392605059566i</v>
      </c>
      <c r="F132" t="str">
        <f t="shared" si="15"/>
        <v>0.145367412140575</v>
      </c>
      <c r="G132" t="str">
        <f t="shared" si="17"/>
        <v>88.7950829966943-749.808903668315i</v>
      </c>
      <c r="H132" t="str">
        <f t="shared" si="16"/>
        <v>1.33459371889493-1.10972407444761i</v>
      </c>
      <c r="I132" t="str">
        <f t="shared" si="18"/>
        <v>-713.575631599756-1099.22829450123i</v>
      </c>
      <c r="J132" s="4">
        <f t="shared" si="19"/>
        <v>62.348949821118602</v>
      </c>
      <c r="K132" s="4">
        <f t="shared" si="20"/>
        <v>57.009957436591719</v>
      </c>
      <c r="O132"/>
      <c r="P132"/>
    </row>
    <row r="133" spans="1:16">
      <c r="A133">
        <f t="shared" si="21"/>
        <v>103</v>
      </c>
      <c r="B133">
        <f t="shared" si="23"/>
        <v>230</v>
      </c>
      <c r="C133" t="str">
        <f t="shared" si="12"/>
        <v>8.84468095363377-7.68870605815955i</v>
      </c>
      <c r="D133" t="str">
        <f t="shared" si="13"/>
        <v>1</v>
      </c>
      <c r="E133" t="str">
        <f t="shared" si="14"/>
        <v>8.84468095363377-7.68870605815955i</v>
      </c>
      <c r="F133" t="str">
        <f t="shared" si="15"/>
        <v>0.145367412140575</v>
      </c>
      <c r="G133" t="str">
        <f t="shared" si="17"/>
        <v>83.9955782820913-717.561030306885i</v>
      </c>
      <c r="H133" t="str">
        <f t="shared" si="16"/>
        <v>1.28572838143877-1.11768730238422i</v>
      </c>
      <c r="I133" t="str">
        <f t="shared" si="18"/>
        <v>-694.013353347097-1016.46937338232i</v>
      </c>
      <c r="J133" s="4">
        <f t="shared" si="19"/>
        <v>61.803737944677202</v>
      </c>
      <c r="K133" s="4">
        <f t="shared" si="20"/>
        <v>55.675966383761178</v>
      </c>
      <c r="O133"/>
      <c r="P133"/>
    </row>
    <row r="134" spans="1:16">
      <c r="A134">
        <f t="shared" si="21"/>
        <v>104</v>
      </c>
      <c r="B134">
        <f t="shared" si="23"/>
        <v>240</v>
      </c>
      <c r="C134" t="str">
        <f t="shared" si="12"/>
        <v>8.51890361259426-7.72748545905235i</v>
      </c>
      <c r="D134" t="str">
        <f t="shared" si="13"/>
        <v>1</v>
      </c>
      <c r="E134" t="str">
        <f t="shared" si="14"/>
        <v>8.51890361259426-7.72748545905235i</v>
      </c>
      <c r="F134" t="str">
        <f t="shared" si="15"/>
        <v>0.145367412140575</v>
      </c>
      <c r="G134" t="str">
        <f t="shared" si="17"/>
        <v>79.7795872432815-687.960240105098i</v>
      </c>
      <c r="H134" t="str">
        <f t="shared" si="16"/>
        <v>1.23837097243782-1.12332456353636i</v>
      </c>
      <c r="I134" t="str">
        <f t="shared" si="18"/>
        <v>-674.005911411278-941.568361556677i</v>
      </c>
      <c r="J134" s="4">
        <f t="shared" si="19"/>
        <v>61.273753210728998</v>
      </c>
      <c r="K134" s="4">
        <f t="shared" si="20"/>
        <v>54.403654227383981</v>
      </c>
      <c r="O134"/>
      <c r="P134"/>
    </row>
    <row r="135" spans="1:16">
      <c r="A135">
        <f t="shared" si="21"/>
        <v>105</v>
      </c>
      <c r="B135">
        <f t="shared" si="23"/>
        <v>250</v>
      </c>
      <c r="C135" t="str">
        <f t="shared" si="12"/>
        <v>8.20387083742918-7.75179132579029i</v>
      </c>
      <c r="D135" t="str">
        <f t="shared" si="13"/>
        <v>1</v>
      </c>
      <c r="E135" t="str">
        <f t="shared" si="14"/>
        <v>8.20387083742918-7.75179132579029i</v>
      </c>
      <c r="F135" t="str">
        <f t="shared" si="15"/>
        <v>0.145367412140575</v>
      </c>
      <c r="G135" t="str">
        <f t="shared" si="17"/>
        <v>76.0563447319955-660.694925238239i</v>
      </c>
      <c r="H135" t="str">
        <f t="shared" si="16"/>
        <v>1.19257547317261-1.12685784448389i</v>
      </c>
      <c r="I135" t="str">
        <f t="shared" si="18"/>
        <v>-653.806328008868-873.633251772755i</v>
      </c>
      <c r="J135" s="4">
        <f t="shared" si="19"/>
        <v>60.758015414065596</v>
      </c>
      <c r="K135" s="4">
        <f t="shared" si="20"/>
        <v>53.189692602474153</v>
      </c>
      <c r="O135"/>
      <c r="P135"/>
    </row>
    <row r="136" spans="1:16">
      <c r="A136">
        <f t="shared" si="21"/>
        <v>106</v>
      </c>
      <c r="B136">
        <f t="shared" si="23"/>
        <v>260</v>
      </c>
      <c r="C136" t="str">
        <f t="shared" si="12"/>
        <v>7.89980845651088-7.76306387525804i</v>
      </c>
      <c r="D136" t="str">
        <f t="shared" si="13"/>
        <v>1</v>
      </c>
      <c r="E136" t="str">
        <f t="shared" si="14"/>
        <v>7.89980845651088-7.76306387525804i</v>
      </c>
      <c r="F136" t="str">
        <f t="shared" si="15"/>
        <v>0.145367412140575</v>
      </c>
      <c r="G136" t="str">
        <f t="shared" si="17"/>
        <v>72.7520485281278-635.500331770977i</v>
      </c>
      <c r="H136" t="str">
        <f t="shared" si="16"/>
        <v>1.14837471172922-1.12849650582824i</v>
      </c>
      <c r="I136" t="str">
        <f t="shared" si="18"/>
        <v>-633.613291100036-811.892942857158i</v>
      </c>
      <c r="J136" s="4">
        <f t="shared" si="19"/>
        <v>60.255663446982403</v>
      </c>
      <c r="K136" s="4">
        <f t="shared" si="20"/>
        <v>52.03099475613007</v>
      </c>
      <c r="O136"/>
      <c r="P136"/>
    </row>
    <row r="137" spans="1:16">
      <c r="A137">
        <f t="shared" si="21"/>
        <v>107</v>
      </c>
      <c r="B137">
        <f t="shared" si="23"/>
        <v>270</v>
      </c>
      <c r="C137" t="str">
        <f t="shared" si="12"/>
        <v>7.60681857020439-7.76265120308466i</v>
      </c>
      <c r="D137" t="str">
        <f t="shared" si="13"/>
        <v>1</v>
      </c>
      <c r="E137" t="str">
        <f t="shared" si="14"/>
        <v>7.60681857020439-7.76265120308466i</v>
      </c>
      <c r="F137" t="str">
        <f t="shared" si="15"/>
        <v>0.145367412140575</v>
      </c>
      <c r="G137" t="str">
        <f t="shared" si="17"/>
        <v>69.8061971586322-612.150108740927i</v>
      </c>
      <c r="H137" t="str">
        <f t="shared" si="16"/>
        <v>1.10578353017348-1.12843651674234i</v>
      </c>
      <c r="I137" t="str">
        <f t="shared" si="18"/>
        <v>-613.581993308998-755.677370208338i</v>
      </c>
      <c r="J137" s="4">
        <f t="shared" si="19"/>
        <v>59.765934964303199</v>
      </c>
      <c r="K137" s="4">
        <f t="shared" si="20"/>
        <v>50.92468233539762</v>
      </c>
      <c r="O137"/>
      <c r="P137"/>
    </row>
    <row r="138" spans="1:16">
      <c r="A138">
        <f t="shared" si="21"/>
        <v>108</v>
      </c>
      <c r="B138">
        <f t="shared" si="23"/>
        <v>280</v>
      </c>
      <c r="C138" t="str">
        <f t="shared" si="12"/>
        <v>7.32489943505828-7.75180694473927i</v>
      </c>
      <c r="D138" t="str">
        <f t="shared" si="13"/>
        <v>1</v>
      </c>
      <c r="E138" t="str">
        <f t="shared" si="14"/>
        <v>7.32489943505828-7.75180694473927i</v>
      </c>
      <c r="F138" t="str">
        <f t="shared" si="15"/>
        <v>0.145367412140575</v>
      </c>
      <c r="G138" t="str">
        <f t="shared" si="17"/>
        <v>67.1688169626159-590.449615299039i</v>
      </c>
      <c r="H138" t="str">
        <f t="shared" si="16"/>
        <v>1.06480167506438-1.12686011497008i</v>
      </c>
      <c r="I138" t="str">
        <f t="shared" si="18"/>
        <v>-593.832652566029-704.401600216433i</v>
      </c>
      <c r="J138" s="4">
        <f t="shared" si="19"/>
        <v>59.288150071511197</v>
      </c>
      <c r="K138" s="4">
        <f t="shared" si="20"/>
        <v>49.86806029945032</v>
      </c>
      <c r="O138"/>
      <c r="P138"/>
    </row>
    <row r="139" spans="1:16">
      <c r="A139">
        <f t="shared" si="21"/>
        <v>109</v>
      </c>
      <c r="B139">
        <f t="shared" si="23"/>
        <v>290</v>
      </c>
      <c r="C139" t="str">
        <f t="shared" si="12"/>
        <v>7.05396334377519-7.73169024907651i</v>
      </c>
      <c r="D139" t="str">
        <f t="shared" si="13"/>
        <v>1</v>
      </c>
      <c r="E139" t="str">
        <f t="shared" si="14"/>
        <v>7.05396334377519-7.73169024907651i</v>
      </c>
      <c r="F139" t="str">
        <f t="shared" si="15"/>
        <v>0.145367412140575</v>
      </c>
      <c r="G139" t="str">
        <f t="shared" si="17"/>
        <v>64.7983401887564-570.230575218601i</v>
      </c>
      <c r="H139" t="str">
        <f t="shared" si="16"/>
        <v>1.02541639661908-1.12393580298077i</v>
      </c>
      <c r="I139" t="str">
        <f t="shared" si="18"/>
        <v>-574.457278939253-657.552956194554i</v>
      </c>
      <c r="J139" s="4">
        <f t="shared" si="19"/>
        <v>58.821698173152399</v>
      </c>
      <c r="K139" s="4">
        <f t="shared" si="20"/>
        <v>48.858597593862982</v>
      </c>
      <c r="O139"/>
      <c r="P139"/>
    </row>
    <row r="140" spans="1:16">
      <c r="A140">
        <f t="shared" si="21"/>
        <v>110</v>
      </c>
      <c r="B140">
        <f t="shared" si="23"/>
        <v>300</v>
      </c>
      <c r="C140" t="str">
        <f t="shared" si="12"/>
        <v>6.79385249634212-7.70336752883549i</v>
      </c>
      <c r="D140" t="str">
        <f t="shared" si="13"/>
        <v>1</v>
      </c>
      <c r="E140" t="str">
        <f t="shared" si="14"/>
        <v>6.79385249634212-7.70336752883549i</v>
      </c>
      <c r="F140" t="str">
        <f t="shared" si="15"/>
        <v>0.145367412140575</v>
      </c>
      <c r="G140" t="str">
        <f t="shared" si="17"/>
        <v>62.6599652967398-551.346773752605i</v>
      </c>
      <c r="H140" t="str">
        <f t="shared" si="16"/>
        <v>0.987604755858039-1.11981860243455i</v>
      </c>
      <c r="I140" t="str">
        <f t="shared" si="18"/>
        <v>-555.52509391148-614.680490652252i</v>
      </c>
      <c r="J140" s="4">
        <f t="shared" si="19"/>
        <v>58.366027316688601</v>
      </c>
      <c r="K140" s="4">
        <f t="shared" si="20"/>
        <v>47.89391192711534</v>
      </c>
      <c r="O140"/>
      <c r="P140"/>
    </row>
    <row r="141" spans="1:16">
      <c r="A141">
        <f t="shared" si="21"/>
        <v>111</v>
      </c>
      <c r="B141">
        <f t="shared" si="23"/>
        <v>310</v>
      </c>
      <c r="C141" t="str">
        <f t="shared" si="12"/>
        <v>6.54435292662705-7.66781553195927i</v>
      </c>
      <c r="D141" t="str">
        <f t="shared" si="13"/>
        <v>1</v>
      </c>
      <c r="E141" t="str">
        <f t="shared" si="14"/>
        <v>6.54435292662705-7.66781553195927i</v>
      </c>
      <c r="F141" t="str">
        <f t="shared" si="15"/>
        <v>0.145367412140575</v>
      </c>
      <c r="G141" t="str">
        <f t="shared" si="17"/>
        <v>60.7243782914233-533.670567975428i</v>
      </c>
      <c r="H141" t="str">
        <f t="shared" si="16"/>
        <v>0.951335649078373-1.11465050065223i</v>
      </c>
      <c r="I141" t="str">
        <f t="shared" si="18"/>
        <v>-537.086899940419-575.386294843258i</v>
      </c>
      <c r="J141" s="4">
        <f t="shared" si="19"/>
        <v>57.920635516151002</v>
      </c>
      <c r="K141" s="4">
        <f t="shared" si="20"/>
        <v>46.97175748075432</v>
      </c>
      <c r="O141"/>
      <c r="P141"/>
    </row>
    <row r="142" spans="1:16">
      <c r="A142">
        <f t="shared" si="21"/>
        <v>112</v>
      </c>
      <c r="B142">
        <f t="shared" si="23"/>
        <v>320</v>
      </c>
      <c r="C142" t="str">
        <f t="shared" si="12"/>
        <v>6.30520659520174-7.62592535322822i</v>
      </c>
      <c r="D142" t="str">
        <f t="shared" si="13"/>
        <v>1</v>
      </c>
      <c r="E142" t="str">
        <f t="shared" si="14"/>
        <v>6.30520659520174-7.62592535322822i</v>
      </c>
      <c r="F142" t="str">
        <f t="shared" si="15"/>
        <v>0.145367412140575</v>
      </c>
      <c r="G142" t="str">
        <f t="shared" si="17"/>
        <v>58.9667470971649-517.090037235442i</v>
      </c>
      <c r="H142" t="str">
        <f t="shared" si="16"/>
        <v>0.916571565756163-1.10856103377599i</v>
      </c>
      <c r="I142" t="str">
        <f t="shared" si="18"/>
        <v>-519.17862251859-539.318263186242i</v>
      </c>
      <c r="J142" s="4">
        <f t="shared" si="19"/>
        <v>57.485063653332602</v>
      </c>
      <c r="K142" s="4">
        <f t="shared" si="20"/>
        <v>46.090014730044459</v>
      </c>
      <c r="O142"/>
      <c r="P142"/>
    </row>
    <row r="143" spans="1:16">
      <c r="A143">
        <f t="shared" si="21"/>
        <v>113</v>
      </c>
      <c r="B143">
        <f t="shared" si="23"/>
        <v>330</v>
      </c>
      <c r="C143" t="str">
        <f t="shared" si="12"/>
        <v>6.07612178782392-7.57850707495507i</v>
      </c>
      <c r="D143" t="str">
        <f t="shared" si="13"/>
        <v>1</v>
      </c>
      <c r="E143" t="str">
        <f t="shared" si="14"/>
        <v>6.07612178782392-7.57850707495507i</v>
      </c>
      <c r="F143" t="str">
        <f t="shared" si="15"/>
        <v>0.145367412140575</v>
      </c>
      <c r="G143" t="str">
        <f t="shared" si="17"/>
        <v>57.3659243714081-501.506641195301i</v>
      </c>
      <c r="H143" t="str">
        <f t="shared" si="16"/>
        <v>0.883270100146927-1.10166796137526i</v>
      </c>
      <c r="I143" t="str">
        <f t="shared" si="18"/>
        <v>-501.824193257227-506.164022147579i</v>
      </c>
      <c r="J143" s="4">
        <f t="shared" si="19"/>
        <v>57.05888964111</v>
      </c>
      <c r="K143" s="4">
        <f t="shared" si="20"/>
        <v>45.246681795510113</v>
      </c>
      <c r="O143"/>
      <c r="P143"/>
    </row>
    <row r="144" spans="1:16">
      <c r="A144">
        <f t="shared" si="21"/>
        <v>114</v>
      </c>
      <c r="B144">
        <f t="shared" si="23"/>
        <v>340</v>
      </c>
      <c r="C144" t="str">
        <f t="shared" si="12"/>
        <v>5.85678197407457-7.52629478700429i</v>
      </c>
      <c r="D144" t="str">
        <f t="shared" si="13"/>
        <v>1</v>
      </c>
      <c r="E144" t="str">
        <f t="shared" si="14"/>
        <v>5.85678197407457-7.52629478700429i</v>
      </c>
      <c r="F144" t="str">
        <f t="shared" si="15"/>
        <v>0.145367412140575</v>
      </c>
      <c r="G144" t="str">
        <f t="shared" si="17"/>
        <v>55.9038108431424-486.833283301883i</v>
      </c>
      <c r="H144" t="str">
        <f t="shared" si="16"/>
        <v>0.851385239042789-1.09407799619391i</v>
      </c>
      <c r="I144" t="str">
        <f t="shared" si="18"/>
        <v>-485.037903717335-475.645800624828i</v>
      </c>
      <c r="J144" s="4">
        <f t="shared" si="19"/>
        <v>56.641723600446397</v>
      </c>
      <c r="K144" s="4">
        <f t="shared" si="20"/>
        <v>44.439866917867704</v>
      </c>
      <c r="O144"/>
      <c r="P144"/>
    </row>
    <row r="145" spans="1:16">
      <c r="A145">
        <f t="shared" si="21"/>
        <v>115</v>
      </c>
      <c r="B145">
        <f t="shared" si="23"/>
        <v>350</v>
      </c>
      <c r="C145" t="str">
        <f t="shared" si="12"/>
        <v>5.64685328563289-7.46995178971091i</v>
      </c>
      <c r="D145" t="str">
        <f t="shared" si="13"/>
        <v>1</v>
      </c>
      <c r="E145" t="str">
        <f t="shared" si="14"/>
        <v>5.64685328563289-7.46995178971091i</v>
      </c>
      <c r="F145" t="str">
        <f t="shared" si="15"/>
        <v>0.145367412140575</v>
      </c>
      <c r="G145" t="str">
        <f t="shared" si="17"/>
        <v>54.5648432968045-472.992700306033i</v>
      </c>
      <c r="H145" t="str">
        <f t="shared" si="16"/>
        <v>0.820868448869956-1.08588756048513i</v>
      </c>
      <c r="I145" t="str">
        <f t="shared" si="18"/>
        <v>-468.826331182712-447.516068802846i</v>
      </c>
      <c r="J145" s="4">
        <f t="shared" si="19"/>
        <v>56.233203854582797</v>
      </c>
      <c r="K145" s="4">
        <f t="shared" si="20"/>
        <v>43.667781770436619</v>
      </c>
      <c r="O145"/>
      <c r="P145"/>
    </row>
    <row r="146" spans="1:16">
      <c r="A146">
        <f t="shared" si="21"/>
        <v>116</v>
      </c>
      <c r="B146">
        <f t="shared" si="23"/>
        <v>360</v>
      </c>
      <c r="C146" t="str">
        <f t="shared" si="12"/>
        <v>5.44599077149052-7.41007582852741i</v>
      </c>
      <c r="D146" t="str">
        <f t="shared" si="13"/>
        <v>1</v>
      </c>
      <c r="E146" t="str">
        <f t="shared" si="14"/>
        <v>5.44599077149052-7.41007582852741i</v>
      </c>
      <c r="F146" t="str">
        <f t="shared" si="15"/>
        <v>0.145367412140575</v>
      </c>
      <c r="G146" t="str">
        <f t="shared" si="17"/>
        <v>53.3355800921073-459.916115686697i</v>
      </c>
      <c r="H146" t="str">
        <f t="shared" si="16"/>
        <v>0.79166958499303-1.07718354695846i</v>
      </c>
      <c r="I146" t="str">
        <f t="shared" si="18"/>
        <v>-453.189916241873-421.553809779997i</v>
      </c>
      <c r="J146" s="4">
        <f t="shared" si="19"/>
        <v>55.832993584420606</v>
      </c>
      <c r="K146" s="4">
        <f t="shared" si="20"/>
        <v>42.928735408964855</v>
      </c>
      <c r="O146"/>
      <c r="P146"/>
    </row>
    <row r="147" spans="1:16">
      <c r="A147">
        <f t="shared" si="21"/>
        <v>117</v>
      </c>
      <c r="B147">
        <f t="shared" si="23"/>
        <v>370</v>
      </c>
      <c r="C147" t="str">
        <f t="shared" si="12"/>
        <v>5.25384358036741-7.34720424694644i</v>
      </c>
      <c r="D147" t="str">
        <f t="shared" si="13"/>
        <v>1</v>
      </c>
      <c r="E147" t="str">
        <f t="shared" si="14"/>
        <v>5.25384358036741-7.34720424694644i</v>
      </c>
      <c r="F147" t="str">
        <f t="shared" si="15"/>
        <v>0.145367412140575</v>
      </c>
      <c r="G147" t="str">
        <f t="shared" si="17"/>
        <v>52.2043635631462-447.542107980774i</v>
      </c>
      <c r="H147" t="str">
        <f t="shared" si="16"/>
        <v>0.763737645069383-1.06804406784685i</v>
      </c>
      <c r="I147" t="str">
        <f t="shared" si="18"/>
        <v>-438.124255850477-397.561316437962i</v>
      </c>
      <c r="J147" s="4">
        <f t="shared" si="19"/>
        <v>55.440778020837598</v>
      </c>
      <c r="K147" s="4">
        <f t="shared" si="20"/>
        <v>42.221128719236162</v>
      </c>
      <c r="O147"/>
      <c r="P147"/>
    </row>
    <row r="148" spans="1:16">
      <c r="A148">
        <f t="shared" si="21"/>
        <v>118</v>
      </c>
      <c r="B148">
        <f t="shared" si="23"/>
        <v>380</v>
      </c>
      <c r="C148" t="str">
        <f t="shared" si="12"/>
        <v>5.07005921048608-7.28181897516758i</v>
      </c>
      <c r="D148" t="str">
        <f t="shared" si="13"/>
        <v>1</v>
      </c>
      <c r="E148" t="str">
        <f t="shared" si="14"/>
        <v>5.07005921048608-7.28181897516758i</v>
      </c>
      <c r="F148" t="str">
        <f t="shared" si="15"/>
        <v>0.145367412140575</v>
      </c>
      <c r="G148" t="str">
        <f t="shared" si="17"/>
        <v>51.16104343146-435.815655125587i</v>
      </c>
      <c r="H148" t="str">
        <f t="shared" si="16"/>
        <v>0.737021386827848-1.05853918009625i</v>
      </c>
      <c r="I148" t="str">
        <f t="shared" si="18"/>
        <v>-423.621163068335-375.361427508754i</v>
      </c>
      <c r="J148" s="4">
        <f t="shared" si="19"/>
        <v>55.056262074628002</v>
      </c>
      <c r="K148" s="4">
        <f t="shared" si="20"/>
        <v>41.543449265215031</v>
      </c>
      <c r="O148"/>
      <c r="P148"/>
    </row>
    <row r="149" spans="1:16">
      <c r="A149">
        <f t="shared" si="21"/>
        <v>119</v>
      </c>
      <c r="B149">
        <f t="shared" si="23"/>
        <v>390</v>
      </c>
      <c r="C149" t="str">
        <f t="shared" si="12"/>
        <v>4.89428695503825-7.21435129692724i</v>
      </c>
      <c r="D149" t="str">
        <f t="shared" si="13"/>
        <v>1</v>
      </c>
      <c r="E149" t="str">
        <f t="shared" si="14"/>
        <v>4.89428695503825-7.21435129692724i</v>
      </c>
      <c r="F149" t="str">
        <f t="shared" si="15"/>
        <v>0.145367412140575</v>
      </c>
      <c r="G149" t="str">
        <f t="shared" si="17"/>
        <v>50.1967489560778-424.687323745864i</v>
      </c>
      <c r="H149" t="str">
        <f t="shared" si="16"/>
        <v>0.711469828927285-1.04873157830731i</v>
      </c>
      <c r="I149" t="str">
        <f t="shared" si="18"/>
        <v>-409.669534926621-354.79513333166i</v>
      </c>
      <c r="J149" s="4">
        <f t="shared" si="19"/>
        <v>54.679168324460399</v>
      </c>
      <c r="K149" s="4">
        <f t="shared" si="20"/>
        <v>40.894266470065105</v>
      </c>
      <c r="O149"/>
      <c r="P149"/>
    </row>
    <row r="150" spans="1:16">
      <c r="A150">
        <f t="shared" si="21"/>
        <v>120</v>
      </c>
      <c r="B150">
        <f t="shared" si="23"/>
        <v>400</v>
      </c>
      <c r="C150" t="str">
        <f t="shared" si="12"/>
        <v>4.72618065912124-7.14518635673196i</v>
      </c>
      <c r="D150" t="str">
        <f t="shared" si="13"/>
        <v>1</v>
      </c>
      <c r="E150" t="str">
        <f t="shared" si="14"/>
        <v>4.72618065912124-7.14518635673196i</v>
      </c>
      <c r="F150" t="str">
        <f t="shared" si="15"/>
        <v>0.145367412140575</v>
      </c>
      <c r="G150" t="str">
        <f t="shared" si="17"/>
        <v>49.3037002527918-414.112578417991i</v>
      </c>
      <c r="H150" t="str">
        <f t="shared" si="16"/>
        <v>0.687032651725292-1.03867724994027i</v>
      </c>
      <c r="I150" t="str">
        <f t="shared" si="18"/>
        <v>-396.256062192329-335.71949465376i</v>
      </c>
      <c r="J150" s="4">
        <f t="shared" si="19"/>
        <v>54.309235298855</v>
      </c>
      <c r="K150" s="4">
        <f t="shared" si="20"/>
        <v>40.272227082847422</v>
      </c>
      <c r="O150"/>
      <c r="P150"/>
    </row>
    <row r="151" spans="1:16">
      <c r="A151">
        <f t="shared" si="21"/>
        <v>121</v>
      </c>
      <c r="B151">
        <f t="shared" si="23"/>
        <v>410</v>
      </c>
      <c r="C151" t="str">
        <f t="shared" si="12"/>
        <v>4.56540089133002-7.07466738522936i</v>
      </c>
      <c r="D151" t="str">
        <f t="shared" si="13"/>
        <v>1</v>
      </c>
      <c r="E151" t="str">
        <f t="shared" si="14"/>
        <v>4.56540089133002-7.07466738522936i</v>
      </c>
      <c r="F151" t="str">
        <f t="shared" si="15"/>
        <v>0.145367412140575</v>
      </c>
      <c r="G151" t="str">
        <f t="shared" si="17"/>
        <v>48.4750512761435-404.05119073235i</v>
      </c>
      <c r="H151" t="str">
        <f t="shared" si="16"/>
        <v>0.663660512956919-1.02842608954612i</v>
      </c>
      <c r="I151" t="str">
        <f t="shared" si="18"/>
        <v>-383.365808665786-318.005827926757i</v>
      </c>
      <c r="J151" s="4">
        <f t="shared" si="19"/>
        <v>53.946216000571205</v>
      </c>
      <c r="K151" s="4">
        <f t="shared" si="20"/>
        <v>39.676050897781266</v>
      </c>
      <c r="O151"/>
      <c r="P151"/>
    </row>
    <row r="152" spans="1:16">
      <c r="A152">
        <f t="shared" si="21"/>
        <v>122</v>
      </c>
      <c r="B152">
        <f t="shared" si="23"/>
        <v>420</v>
      </c>
      <c r="C152" t="str">
        <f t="shared" si="12"/>
        <v>4.41161662103181-7.00309963235068i</v>
      </c>
      <c r="D152" t="str">
        <f t="shared" si="13"/>
        <v>1</v>
      </c>
      <c r="E152" t="str">
        <f t="shared" si="14"/>
        <v>4.41161662103181-7.00309963235068i</v>
      </c>
      <c r="F152" t="str">
        <f t="shared" si="15"/>
        <v>0.145367412140575</v>
      </c>
      <c r="G152" t="str">
        <f t="shared" si="17"/>
        <v>47.7047585372293-394.466731755548i</v>
      </c>
      <c r="H152" t="str">
        <f t="shared" si="16"/>
        <v>0.641305291555742-1.01802247051743i</v>
      </c>
      <c r="I152" t="str">
        <f t="shared" si="18"/>
        <v>-370.982682716405-301.53811855904i</v>
      </c>
      <c r="J152" s="4">
        <f t="shared" si="19"/>
        <v>53.589876631683204</v>
      </c>
      <c r="K152" s="4">
        <f t="shared" si="20"/>
        <v>39.104526702477926</v>
      </c>
      <c r="O152"/>
      <c r="P152"/>
    </row>
    <row r="153" spans="1:16">
      <c r="A153">
        <f t="shared" si="21"/>
        <v>123</v>
      </c>
      <c r="B153">
        <f t="shared" ref="B153:B184" si="24">B152+10</f>
        <v>430</v>
      </c>
      <c r="C153" t="str">
        <f t="shared" si="12"/>
        <v>4.26450648092714-6.93075400681674i</v>
      </c>
      <c r="D153" t="str">
        <f t="shared" si="13"/>
        <v>1</v>
      </c>
      <c r="E153" t="str">
        <f t="shared" si="14"/>
        <v>4.26450648092714-6.93075400681674i</v>
      </c>
      <c r="F153" t="str">
        <f t="shared" si="15"/>
        <v>0.145367412140575</v>
      </c>
      <c r="G153" t="str">
        <f t="shared" si="17"/>
        <v>46.9874708493678-385.326134498013i</v>
      </c>
      <c r="H153" t="str">
        <f t="shared" si="16"/>
        <v>0.619920271189089-1.00750577415387i</v>
      </c>
      <c r="I153" t="str">
        <f t="shared" si="18"/>
        <v>-359.089819767709-286.211629987876i</v>
      </c>
      <c r="J153" s="4">
        <f t="shared" si="19"/>
        <v>53.239995485500202</v>
      </c>
      <c r="K153" s="4">
        <f t="shared" si="20"/>
        <v>38.556508437959877</v>
      </c>
      <c r="O153"/>
      <c r="P153"/>
    </row>
    <row r="154" spans="1:16">
      <c r="A154">
        <f t="shared" si="21"/>
        <v>124</v>
      </c>
      <c r="B154">
        <f t="shared" si="24"/>
        <v>440</v>
      </c>
      <c r="C154" t="str">
        <f t="shared" si="12"/>
        <v>4.1237596839847-6.85787042717917i</v>
      </c>
      <c r="D154" t="str">
        <f t="shared" si="13"/>
        <v>1</v>
      </c>
      <c r="E154" t="str">
        <f t="shared" si="14"/>
        <v>4.1237596839847-6.85787042717917i</v>
      </c>
      <c r="F154" t="str">
        <f t="shared" si="15"/>
        <v>0.145367412140575</v>
      </c>
      <c r="G154" t="str">
        <f t="shared" si="17"/>
        <v>46.3184363404219-376.599315392039i</v>
      </c>
      <c r="H154" t="str">
        <f t="shared" si="16"/>
        <v>0.599460273550491-0.996910876794416i</v>
      </c>
      <c r="I154" t="str">
        <f t="shared" si="18"/>
        <v>-347.669891188594-271.931681607716i</v>
      </c>
      <c r="J154" s="4">
        <f t="shared" si="19"/>
        <v>52.896361977814202</v>
      </c>
      <c r="K154" s="4">
        <f t="shared" si="20"/>
        <v>38.030911557473075</v>
      </c>
      <c r="O154"/>
      <c r="P154"/>
    </row>
    <row r="155" spans="1:16">
      <c r="A155">
        <f t="shared" si="21"/>
        <v>125</v>
      </c>
      <c r="B155">
        <f t="shared" si="24"/>
        <v>450</v>
      </c>
      <c r="C155" t="str">
        <f t="shared" si="12"/>
        <v>3.98907665430764-6.78466089425129i</v>
      </c>
      <c r="D155" t="str">
        <f t="shared" si="13"/>
        <v>1</v>
      </c>
      <c r="E155" t="str">
        <f t="shared" si="14"/>
        <v>3.98907665430764-6.78466089425129i</v>
      </c>
      <c r="F155" t="str">
        <f t="shared" si="15"/>
        <v>0.145367412140575</v>
      </c>
      <c r="G155" t="str">
        <f t="shared" si="17"/>
        <v>45.6934237105031-368.258845712581i</v>
      </c>
      <c r="H155" t="str">
        <f t="shared" si="16"/>
        <v>0.579881750067085-0.986268596448669i</v>
      </c>
      <c r="I155" t="str">
        <f t="shared" si="18"/>
        <v>-336.705352382951-258.612572799388i</v>
      </c>
      <c r="J155" s="4">
        <f t="shared" si="19"/>
        <v>52.558775795028801</v>
      </c>
      <c r="K155" s="4">
        <f t="shared" si="20"/>
        <v>37.526709573800673</v>
      </c>
      <c r="O155"/>
      <c r="P155"/>
    </row>
    <row r="156" spans="1:16">
      <c r="A156">
        <f t="shared" si="21"/>
        <v>126</v>
      </c>
      <c r="B156">
        <f t="shared" si="24"/>
        <v>460</v>
      </c>
      <c r="C156" t="str">
        <f t="shared" si="12"/>
        <v>3.86016942296621-6.71131229797245i</v>
      </c>
      <c r="D156" t="str">
        <f t="shared" si="13"/>
        <v>1</v>
      </c>
      <c r="E156" t="str">
        <f t="shared" si="14"/>
        <v>3.86016942296621-6.71131229797245i</v>
      </c>
      <c r="F156" t="str">
        <f t="shared" si="15"/>
        <v>0.145367412140575</v>
      </c>
      <c r="G156" t="str">
        <f t="shared" si="17"/>
        <v>45.1086552955157-360.279665429084i</v>
      </c>
      <c r="H156" t="str">
        <f t="shared" si="16"/>
        <v>0.561142839440775-0.975606100823471i</v>
      </c>
      <c r="I156" t="str">
        <f t="shared" si="18"/>
        <v>-326.178640679373-246.176633757897i</v>
      </c>
      <c r="J156" s="4">
        <f t="shared" si="19"/>
        <v>52.227046140801399</v>
      </c>
      <c r="K156" s="4">
        <f t="shared" si="20"/>
        <v>37.042930786482088</v>
      </c>
      <c r="O156"/>
      <c r="P156"/>
    </row>
    <row r="157" spans="1:16">
      <c r="A157">
        <f t="shared" si="21"/>
        <v>127</v>
      </c>
      <c r="B157">
        <f t="shared" si="24"/>
        <v>470</v>
      </c>
      <c r="C157" t="str">
        <f t="shared" ref="C157:C220" si="25">IF(Modep,IMPRODUCT(Ro/(Rs*m*(1+Ro*T/(PI()*Q*L*uu))),IMDIV(IMSUM(1,IMPRODUCT(s,$B157/wz)),IMSUM(1,IMPRODUCT(s,$B157/wp)))),IMDIV(Ro*SQRT(Kt*(1-md/(mc+md)))/(Rs*m),IMSUM((2*(1-md/(mc+md))-md/(mc+md)+(2-md/(mc+md))*(L*uu*ms/(E*(1-md/(mc+md))))),IMPRODUCT(s,$B157,Co*uu,Ro,(1-md/(mc+md)),L*uu*ms/(E*(1-md/(mc+md)))+1))))</f>
        <v>3.73676183228546-6.63798897377666i</v>
      </c>
      <c r="D157" t="str">
        <f t="shared" ref="D157:D220" si="26">IMDIV(1,IMSUM(1,IMPRODUCT($B157/(wn*Q),s,Mode),IMPRODUCT($B157/wn,$B157/wn,s,s,Mode)))</f>
        <v>1</v>
      </c>
      <c r="E157" t="str">
        <f t="shared" ref="E157:E220" si="27">IMPRODUCT($C157,$D157)</f>
        <v>3.73676183228546-6.63798897377666i</v>
      </c>
      <c r="F157" t="str">
        <f t="shared" ref="F157:F220" si="28">IMPRODUCT((_Rf12*k/(_Rf12*k+_Rf11*k)),IMDIV(IMSUM(1,IMPRODUCT(s,$B157,_Rf11*k,Czz*p)),IMSUM(1,IMPRODUCT(s,$B157,Czz*p,(_Rf12*k*_Rf11*k/(_Rf12*k+_Rf11*k))))))</f>
        <v>0.145367412140575</v>
      </c>
      <c r="G157" t="str">
        <f t="shared" si="17"/>
        <v>44.560749956939-352.638833238924i</v>
      </c>
      <c r="H157" t="str">
        <f t="shared" ref="H157:H220" si="29">IMPRODUCT($E157,$F157)</f>
        <v>0.543203397345011-0.964947278935584i</v>
      </c>
      <c r="I157" t="str">
        <f t="shared" si="18"/>
        <v>-316.072331816068-234.553386669442i</v>
      </c>
      <c r="J157" s="4">
        <f t="shared" si="19"/>
        <v>51.900991066124796</v>
      </c>
      <c r="K157" s="4">
        <f t="shared" si="20"/>
        <v>36.578655181358158</v>
      </c>
      <c r="O157"/>
      <c r="P157"/>
    </row>
    <row r="158" spans="1:16">
      <c r="A158">
        <f t="shared" si="21"/>
        <v>128</v>
      </c>
      <c r="B158">
        <f t="shared" si="24"/>
        <v>480</v>
      </c>
      <c r="C158" t="str">
        <f t="shared" si="25"/>
        <v>3.61858958545629-6.56483502467435i</v>
      </c>
      <c r="D158" t="str">
        <f t="shared" si="26"/>
        <v>1</v>
      </c>
      <c r="E158" t="str">
        <f t="shared" si="27"/>
        <v>3.61858958545629-6.56483502467435i</v>
      </c>
      <c r="F158" t="str">
        <f t="shared" si="28"/>
        <v>0.145367412140575</v>
      </c>
      <c r="G158" t="str">
        <f t="shared" ref="G158:G221" si="30">IMDIV(IMDIV(IMPRODUCT(Gm,Rea,IMSUM(1,IMPRODUCT(Rz*k,Cz*p,$B158,s))),IMSUM(1,IMPRODUCT($B158,s,(Cz*p),(Rea+Rz*k)),IMPRODUCT($B158,s,Rea,(Cea+Cp*p)),IMPRODUCT(s,s,$B158,$B158,(Cea+Cp*p),(Cz*p),Rea,(Rz*k)))),IMSUM(1,IMPRODUCT(s,$B158,0.000000022)))</f>
        <v>44.0466741838525-345.315307561951i</v>
      </c>
      <c r="H158" t="str">
        <f t="shared" si="29"/>
        <v>0.526025003636617-0.954313078666718i</v>
      </c>
      <c r="I158" t="str">
        <f t="shared" ref="I158:I221" si="31">IMPRODUCT($G158,$H158)</f>
        <v>-306.369262322448-223.678803161477i</v>
      </c>
      <c r="J158" s="4">
        <f t="shared" ref="J158:J221" si="32">-$F$9+$F$10+20*(IMREAL(IMLOG10($I158)))</f>
        <v>51.580436870441204</v>
      </c>
      <c r="K158" s="4">
        <f t="shared" ref="K158:K221" si="33">IF((180/PI())*IMARGUMENT($I158)&lt;0,180+(180/PI())*IMARGUMENT($I158),-180+(180/PI())*IMARGUMENT($I158))</f>
        <v>36.133011495456316</v>
      </c>
      <c r="O158"/>
      <c r="P158"/>
    </row>
    <row r="159" spans="1:16">
      <c r="A159">
        <f t="shared" ref="A159:A222" si="34">A158+1</f>
        <v>129</v>
      </c>
      <c r="B159">
        <f t="shared" si="24"/>
        <v>490</v>
      </c>
      <c r="C159" t="str">
        <f t="shared" si="25"/>
        <v>3.5054001725707-6.49197642572322i</v>
      </c>
      <c r="D159" t="str">
        <f t="shared" si="26"/>
        <v>1</v>
      </c>
      <c r="E159" t="str">
        <f t="shared" si="27"/>
        <v>3.5054001725707-6.49197642572322i</v>
      </c>
      <c r="F159" t="str">
        <f t="shared" si="28"/>
        <v>0.145367412140575</v>
      </c>
      <c r="G159" t="str">
        <f t="shared" si="30"/>
        <v>43.5637000853269-338.289754117991i</v>
      </c>
      <c r="H159" t="str">
        <f t="shared" si="29"/>
        <v>0.509570951603728-0.943721812685004i</v>
      </c>
      <c r="I159" t="str">
        <f t="shared" si="31"/>
        <v>-297.052623861135-213.494645935486i</v>
      </c>
      <c r="J159" s="4">
        <f t="shared" si="32"/>
        <v>51.265217563528005</v>
      </c>
      <c r="K159" s="4">
        <f t="shared" si="33"/>
        <v>35.705174440548433</v>
      </c>
      <c r="O159"/>
      <c r="P159"/>
    </row>
    <row r="160" spans="1:16">
      <c r="A160">
        <f t="shared" si="34"/>
        <v>130</v>
      </c>
      <c r="B160">
        <f t="shared" si="24"/>
        <v>500</v>
      </c>
      <c r="C160" t="str">
        <f t="shared" si="25"/>
        <v>3.39695269919191-6.41952292753734i</v>
      </c>
      <c r="D160" t="str">
        <f t="shared" si="26"/>
        <v>1</v>
      </c>
      <c r="E160" t="str">
        <f t="shared" si="27"/>
        <v>3.39695269919191-6.41952292753734i</v>
      </c>
      <c r="F160" t="str">
        <f t="shared" si="28"/>
        <v>0.145367412140575</v>
      </c>
      <c r="G160" t="str">
        <f t="shared" si="30"/>
        <v>43.1093691858617-331.544376401906i</v>
      </c>
      <c r="H160" t="str">
        <f t="shared" si="29"/>
        <v>0.493806223045469-0.933189435153191i</v>
      </c>
      <c r="I160" t="str">
        <f t="shared" si="31"/>
        <v>-288.106034567168-203.947884163355i</v>
      </c>
      <c r="J160" s="4">
        <f t="shared" si="32"/>
        <v>50.955174379657997</v>
      </c>
      <c r="K160" s="4">
        <f t="shared" si="33"/>
        <v>35.294362078878407</v>
      </c>
      <c r="O160"/>
      <c r="P160"/>
    </row>
    <row r="161" spans="1:16">
      <c r="A161">
        <f t="shared" si="34"/>
        <v>131</v>
      </c>
      <c r="B161">
        <f t="shared" si="24"/>
        <v>510</v>
      </c>
      <c r="C161" t="str">
        <f t="shared" si="25"/>
        <v>3.29301763927508-6.34756977509958i</v>
      </c>
      <c r="D161" t="str">
        <f t="shared" si="26"/>
        <v>1</v>
      </c>
      <c r="E161" t="str">
        <f t="shared" si="27"/>
        <v>3.29301763927508-6.34756977509958i</v>
      </c>
      <c r="F161" t="str">
        <f t="shared" si="28"/>
        <v>0.145367412140575</v>
      </c>
      <c r="G161" t="str">
        <f t="shared" si="30"/>
        <v>42.6814611257782-325.062765942697i</v>
      </c>
      <c r="H161" t="str">
        <f t="shared" si="29"/>
        <v>0.478697452354684-0.922729791587958i</v>
      </c>
      <c r="I161" t="str">
        <f t="shared" si="31"/>
        <v>-279.513591567624-194.990173641395i</v>
      </c>
      <c r="J161" s="4">
        <f t="shared" si="32"/>
        <v>50.650155336954796</v>
      </c>
      <c r="K161" s="4">
        <f t="shared" si="33"/>
        <v>34.899833344644378</v>
      </c>
      <c r="O161"/>
      <c r="P161"/>
    </row>
    <row r="162" spans="1:16">
      <c r="A162">
        <f t="shared" si="34"/>
        <v>132</v>
      </c>
      <c r="B162">
        <f t="shared" si="24"/>
        <v>520</v>
      </c>
      <c r="C162" t="str">
        <f t="shared" si="25"/>
        <v>3.19337653057701-6.27619925751174i</v>
      </c>
      <c r="D162" t="str">
        <f t="shared" si="26"/>
        <v>1</v>
      </c>
      <c r="E162" t="str">
        <f t="shared" si="27"/>
        <v>3.19337653057701-6.27619925751174i</v>
      </c>
      <c r="F162" t="str">
        <f t="shared" si="28"/>
        <v>0.145367412140575</v>
      </c>
      <c r="G162" t="str">
        <f t="shared" si="30"/>
        <v>42.2779665218038-318.829769707263i</v>
      </c>
      <c r="H162" t="str">
        <f t="shared" si="29"/>
        <v>0.464212882240428-0.91235484414308i</v>
      </c>
      <c r="I162" t="str">
        <f t="shared" si="31"/>
        <v>-271.259908155093-186.577393896547i</v>
      </c>
      <c r="J162" s="4">
        <f t="shared" si="32"/>
        <v>50.350014836034404</v>
      </c>
      <c r="K162" s="4">
        <f t="shared" si="33"/>
        <v>34.520885704862621</v>
      </c>
      <c r="O162"/>
      <c r="P162"/>
    </row>
    <row r="163" spans="1:16">
      <c r="A163">
        <f t="shared" si="34"/>
        <v>133</v>
      </c>
      <c r="B163">
        <f t="shared" si="24"/>
        <v>530</v>
      </c>
      <c r="C163" t="str">
        <f t="shared" si="25"/>
        <v>3.0978216275583-6.20548210352119i</v>
      </c>
      <c r="D163" t="str">
        <f t="shared" si="26"/>
        <v>1</v>
      </c>
      <c r="E163" t="str">
        <f t="shared" si="27"/>
        <v>3.0978216275583-6.20548210352119i</v>
      </c>
      <c r="F163" t="str">
        <f t="shared" si="28"/>
        <v>0.145367412140575</v>
      </c>
      <c r="G163" t="str">
        <f t="shared" si="30"/>
        <v>41.8970633679094-312.831372403895i</v>
      </c>
      <c r="H163" t="str">
        <f t="shared" si="29"/>
        <v>0.450322313271254-0.902074874473527i</v>
      </c>
      <c r="I163" t="str">
        <f t="shared" si="31"/>
        <v>-263.330138497515-178.669235463159i</v>
      </c>
      <c r="J163" s="4">
        <f t="shared" si="32"/>
        <v>50.054613292976398</v>
      </c>
      <c r="K163" s="4">
        <f t="shared" si="33"/>
        <v>34.156852953291036</v>
      </c>
      <c r="O163"/>
      <c r="P163"/>
    </row>
    <row r="164" spans="1:16">
      <c r="A164">
        <f t="shared" si="34"/>
        <v>134</v>
      </c>
      <c r="B164">
        <f t="shared" si="24"/>
        <v>540</v>
      </c>
      <c r="C164" t="str">
        <f t="shared" si="25"/>
        <v>3.00615552412047-6.13547873676873i</v>
      </c>
      <c r="D164" t="str">
        <f t="shared" si="26"/>
        <v>1</v>
      </c>
      <c r="E164" t="str">
        <f t="shared" si="27"/>
        <v>3.00615552412047-6.13547873676873i</v>
      </c>
      <c r="F164" t="str">
        <f t="shared" si="28"/>
        <v>0.145367412140575</v>
      </c>
      <c r="G164" t="str">
        <f t="shared" si="30"/>
        <v>41.5370964584302-307.054591770005i</v>
      </c>
      <c r="H164" t="str">
        <f t="shared" si="29"/>
        <v>0.436997049033487-0.891898666207594i</v>
      </c>
      <c r="I164" t="str">
        <f t="shared" si="31"/>
        <v>-255.709992274831-171.228831425084i</v>
      </c>
      <c r="J164" s="4">
        <f t="shared" si="32"/>
        <v>49.763816802445795</v>
      </c>
      <c r="K164" s="4">
        <f t="shared" si="33"/>
        <v>33.807103131140622</v>
      </c>
      <c r="O164"/>
      <c r="P164"/>
    </row>
    <row r="165" spans="1:16">
      <c r="A165">
        <f t="shared" si="34"/>
        <v>135</v>
      </c>
      <c r="B165">
        <f t="shared" si="24"/>
        <v>550</v>
      </c>
      <c r="C165" t="str">
        <f t="shared" si="25"/>
        <v>2.9181907562706-6.06624040375641i</v>
      </c>
      <c r="D165" t="str">
        <f t="shared" si="26"/>
        <v>1</v>
      </c>
      <c r="E165" t="str">
        <f t="shared" si="27"/>
        <v>2.9181907562706-6.06624040375641i</v>
      </c>
      <c r="F165" t="str">
        <f t="shared" si="28"/>
        <v>0.145367412140575</v>
      </c>
      <c r="G165" t="str">
        <f t="shared" si="30"/>
        <v>41.1965593992243-301.487385204705i</v>
      </c>
      <c r="H165" t="str">
        <f t="shared" si="29"/>
        <v>0.424209838371605-0.881833668916666i</v>
      </c>
      <c r="I165" t="str">
        <f t="shared" si="31"/>
        <v>-248.385741222946-164.222428070527i</v>
      </c>
      <c r="J165" s="4">
        <f t="shared" si="32"/>
        <v>49.477496827436198</v>
      </c>
      <c r="K165" s="4">
        <f t="shared" si="33"/>
        <v>33.47103656839198</v>
      </c>
      <c r="O165"/>
      <c r="P165"/>
    </row>
    <row r="166" spans="1:16">
      <c r="A166">
        <f t="shared" si="34"/>
        <v>136</v>
      </c>
      <c r="B166">
        <f t="shared" si="24"/>
        <v>560</v>
      </c>
      <c r="C166" t="str">
        <f t="shared" si="25"/>
        <v>2.83374939290952-5.99781018657275i</v>
      </c>
      <c r="D166" t="str">
        <f t="shared" si="26"/>
        <v>1</v>
      </c>
      <c r="E166" t="str">
        <f t="shared" si="27"/>
        <v>2.83374939290952-5.99781018657275i</v>
      </c>
      <c r="F166" t="str">
        <f t="shared" si="28"/>
        <v>0.145367412140575</v>
      </c>
      <c r="G166" t="str">
        <f t="shared" si="30"/>
        <v>40.8740788415301-296.118566338993i</v>
      </c>
      <c r="H166" t="str">
        <f t="shared" si="29"/>
        <v>0.411934815902182-0.87188614533246i</v>
      </c>
      <c r="I166" t="str">
        <f t="shared" si="31"/>
        <v>-241.344219223922-157.619090155228i</v>
      </c>
      <c r="J166" s="4">
        <f t="shared" si="32"/>
        <v>49.195529912635401</v>
      </c>
      <c r="K166" s="4">
        <f t="shared" si="33"/>
        <v>33.148084039630191</v>
      </c>
      <c r="O166"/>
      <c r="P166"/>
    </row>
    <row r="167" spans="1:16">
      <c r="A167">
        <f t="shared" si="34"/>
        <v>137</v>
      </c>
      <c r="B167">
        <f t="shared" si="24"/>
        <v>570</v>
      </c>
      <c r="C167" t="str">
        <f t="shared" si="25"/>
        <v>2.7526626213484-5.93022391146223i</v>
      </c>
      <c r="D167" t="str">
        <f t="shared" si="26"/>
        <v>1</v>
      </c>
      <c r="E167" t="str">
        <f t="shared" si="27"/>
        <v>2.7526626213484-5.93022391146223i</v>
      </c>
      <c r="F167" t="str">
        <f t="shared" si="28"/>
        <v>0.145367412140575</v>
      </c>
      <c r="G167" t="str">
        <f t="shared" si="30"/>
        <v>40.5684006302012-290.937730332116i</v>
      </c>
      <c r="H167" t="str">
        <f t="shared" si="29"/>
        <v>0.400147441761508-0.862061303423423i</v>
      </c>
      <c r="I167" t="str">
        <f t="shared" si="31"/>
        <v>-234.572817296625-151.390436829371i</v>
      </c>
      <c r="J167" s="4">
        <f t="shared" si="32"/>
        <v>48.917797418848004</v>
      </c>
      <c r="K167" s="4">
        <f t="shared" si="33"/>
        <v>32.837705028449875</v>
      </c>
      <c r="O167"/>
      <c r="P167"/>
    </row>
    <row r="168" spans="1:16">
      <c r="A168">
        <f t="shared" si="34"/>
        <v>138</v>
      </c>
      <c r="B168">
        <f t="shared" si="24"/>
        <v>580</v>
      </c>
      <c r="C168" t="str">
        <f t="shared" si="25"/>
        <v>2.67477033282707-5.86351096340409i</v>
      </c>
      <c r="D168" t="str">
        <f t="shared" si="26"/>
        <v>1</v>
      </c>
      <c r="E168" t="str">
        <f t="shared" si="27"/>
        <v>2.67477033282707-5.86351096340409i</v>
      </c>
      <c r="F168" t="str">
        <f t="shared" si="28"/>
        <v>0.145367412140575</v>
      </c>
      <c r="G168" t="str">
        <f t="shared" si="30"/>
        <v>40.2783776052595-285.93518684846i</v>
      </c>
      <c r="H168" t="str">
        <f t="shared" si="29"/>
        <v>0.388824441353456-0.852363414807942i</v>
      </c>
      <c r="I168" t="str">
        <f t="shared" si="31"/>
        <v>-228.059474604912-145.510404768191i</v>
      </c>
      <c r="J168" s="4">
        <f t="shared" si="32"/>
        <v>48.644185276282997</v>
      </c>
      <c r="K168" s="4">
        <f t="shared" si="33"/>
        <v>32.539386094633272</v>
      </c>
      <c r="O168"/>
      <c r="P168"/>
    </row>
    <row r="169" spans="1:16">
      <c r="A169">
        <f t="shared" si="34"/>
        <v>139</v>
      </c>
      <c r="B169">
        <f t="shared" si="24"/>
        <v>590</v>
      </c>
      <c r="C169" t="str">
        <f t="shared" si="25"/>
        <v>2.59992071219733-5.79769501598489i</v>
      </c>
      <c r="D169" t="str">
        <f t="shared" si="26"/>
        <v>1</v>
      </c>
      <c r="E169" t="str">
        <f t="shared" si="27"/>
        <v>2.59992071219733-5.79769501598489i</v>
      </c>
      <c r="F169" t="str">
        <f t="shared" si="28"/>
        <v>0.145367412140575</v>
      </c>
      <c r="G169" t="str">
        <f t="shared" si="30"/>
        <v>40.0029588350912-281.101899809975i</v>
      </c>
      <c r="H169" t="str">
        <f t="shared" si="29"/>
        <v>0.377943745702807-0.842795920854033i</v>
      </c>
      <c r="I169" t="str">
        <f t="shared" si="31"/>
        <v>-221.792666402836-139.955035466664i</v>
      </c>
      <c r="J169" s="4">
        <f t="shared" si="32"/>
        <v>48.374583754815205</v>
      </c>
      <c r="K169" s="4">
        <f t="shared" si="33"/>
        <v>32.252639338485267</v>
      </c>
      <c r="O169"/>
      <c r="P169"/>
    </row>
    <row r="170" spans="1:16">
      <c r="A170">
        <f t="shared" si="34"/>
        <v>140</v>
      </c>
      <c r="B170">
        <f t="shared" si="24"/>
        <v>600</v>
      </c>
      <c r="C170" t="str">
        <f t="shared" si="25"/>
        <v>2.52796983501268-5.73279468501773i</v>
      </c>
      <c r="D170" t="str">
        <f t="shared" si="26"/>
        <v>1</v>
      </c>
      <c r="E170" t="str">
        <f t="shared" si="27"/>
        <v>2.52796983501268-5.73279468501773i</v>
      </c>
      <c r="F170" t="str">
        <f t="shared" si="28"/>
        <v>0.145367412140575</v>
      </c>
      <c r="G170" t="str">
        <f t="shared" si="30"/>
        <v>39.741180092474-276.429433138876i</v>
      </c>
      <c r="H170" t="str">
        <f t="shared" si="29"/>
        <v>0.36748443288523-0.83336152769427i</v>
      </c>
      <c r="I170" t="str">
        <f t="shared" si="31"/>
        <v>-215.761389671802-134.702284024063i</v>
      </c>
      <c r="J170" s="4">
        <f t="shared" si="32"/>
        <v>48.108887249579404</v>
      </c>
      <c r="K170" s="4">
        <f t="shared" si="33"/>
        <v>31.977000956892454</v>
      </c>
      <c r="O170"/>
      <c r="P170"/>
    </row>
    <row r="171" spans="1:16">
      <c r="A171">
        <f t="shared" si="34"/>
        <v>141</v>
      </c>
      <c r="B171">
        <f t="shared" si="24"/>
        <v>610</v>
      </c>
      <c r="C171" t="str">
        <f t="shared" si="25"/>
        <v>2.45878127450378-5.66882411358339i</v>
      </c>
      <c r="D171" t="str">
        <f t="shared" si="26"/>
        <v>1</v>
      </c>
      <c r="E171" t="str">
        <f t="shared" si="27"/>
        <v>2.45878127450378-5.66882411358339i</v>
      </c>
      <c r="F171" t="str">
        <f t="shared" si="28"/>
        <v>0.145367412140575</v>
      </c>
      <c r="G171" t="str">
        <f t="shared" si="30"/>
        <v>39.4921554121856-271.909901807623i</v>
      </c>
      <c r="H171" t="str">
        <f t="shared" si="29"/>
        <v>0.357426670894319-0.824062291271706i</v>
      </c>
      <c r="I171" t="str">
        <f t="shared" si="31"/>
        <v>-209.955147067636-129.731847062524i</v>
      </c>
      <c r="J171" s="4">
        <f t="shared" si="32"/>
        <v>47.846994080478204</v>
      </c>
      <c r="K171" s="4">
        <f t="shared" si="33"/>
        <v>31.712029885893514</v>
      </c>
      <c r="O171"/>
      <c r="P171"/>
    </row>
    <row r="172" spans="1:16">
      <c r="A172">
        <f t="shared" si="34"/>
        <v>142</v>
      </c>
      <c r="B172">
        <f t="shared" si="24"/>
        <v>620</v>
      </c>
      <c r="C172" t="str">
        <f t="shared" si="25"/>
        <v>2.3922257202903-5.60579349544597i</v>
      </c>
      <c r="D172" t="str">
        <f t="shared" si="26"/>
        <v>1</v>
      </c>
      <c r="E172" t="str">
        <f t="shared" si="27"/>
        <v>2.3922257202903-5.60579349544597i</v>
      </c>
      <c r="F172" t="str">
        <f t="shared" si="28"/>
        <v>0.145367412140575</v>
      </c>
      <c r="G172" t="str">
        <f t="shared" si="30"/>
        <v>39.2550695920905-267.535927600672i</v>
      </c>
      <c r="H172" t="str">
        <f t="shared" si="29"/>
        <v>0.347751662214724-0.814899693427449i</v>
      </c>
      <c r="I172" t="str">
        <f t="shared" si="31"/>
        <v>-204.363929681612-125.025007701359i</v>
      </c>
      <c r="J172" s="4">
        <f t="shared" si="32"/>
        <v>47.588806304354996</v>
      </c>
      <c r="K172" s="4">
        <f t="shared" si="33"/>
        <v>31.457306524748645</v>
      </c>
      <c r="O172"/>
      <c r="P172"/>
    </row>
    <row r="173" spans="1:16">
      <c r="A173">
        <f t="shared" si="34"/>
        <v>143</v>
      </c>
      <c r="B173">
        <f t="shared" si="24"/>
        <v>630</v>
      </c>
      <c r="C173" t="str">
        <f t="shared" si="25"/>
        <v>2.32818061016541-5.54370954312957i</v>
      </c>
      <c r="D173" t="str">
        <f t="shared" si="26"/>
        <v>1</v>
      </c>
      <c r="E173" t="str">
        <f t="shared" si="27"/>
        <v>2.32818061016541-5.54370954312957i</v>
      </c>
      <c r="F173" t="str">
        <f t="shared" si="28"/>
        <v>0.145367412140575</v>
      </c>
      <c r="G173" t="str">
        <f t="shared" si="30"/>
        <v>39.0291715191338-263.300599067607i</v>
      </c>
      <c r="H173" t="str">
        <f t="shared" si="29"/>
        <v>0.33844159029561-0.805874709943755i</v>
      </c>
      <c r="I173" t="str">
        <f t="shared" si="31"/>
        <v>-198.978199024769-120.564495751555i</v>
      </c>
      <c r="J173" s="4">
        <f t="shared" si="32"/>
        <v>47.334229538742193</v>
      </c>
      <c r="K173" s="4">
        <f t="shared" si="33"/>
        <v>31.212431536729355</v>
      </c>
      <c r="O173"/>
      <c r="P173"/>
    </row>
    <row r="174" spans="1:16">
      <c r="A174">
        <f t="shared" si="34"/>
        <v>144</v>
      </c>
      <c r="B174">
        <f t="shared" si="24"/>
        <v>640</v>
      </c>
      <c r="C174" t="str">
        <f t="shared" si="25"/>
        <v>2.26652977586852-5.4825759063298i</v>
      </c>
      <c r="D174" t="str">
        <f t="shared" si="26"/>
        <v>1</v>
      </c>
      <c r="E174" t="str">
        <f t="shared" si="27"/>
        <v>2.26652977586852-5.4825759063298i</v>
      </c>
      <c r="F174" t="str">
        <f t="shared" si="28"/>
        <v>0.145367412140575</v>
      </c>
      <c r="G174" t="str">
        <f t="shared" si="30"/>
        <v>38.8137682181569-259.197435211862i</v>
      </c>
      <c r="H174" t="str">
        <f t="shared" si="29"/>
        <v>0.329479568057564-0.796987871367431i</v>
      </c>
      <c r="I174" t="str">
        <f t="shared" si="31"/>
        <v>-193.788868566195-116.33436150717i</v>
      </c>
      <c r="J174" s="4">
        <f t="shared" si="32"/>
        <v>47.083172796220801</v>
      </c>
      <c r="K174" s="4">
        <f t="shared" si="33"/>
        <v>30.977024722063049</v>
      </c>
      <c r="O174"/>
      <c r="P174"/>
    </row>
    <row r="175" spans="1:16">
      <c r="A175">
        <f t="shared" si="34"/>
        <v>145</v>
      </c>
      <c r="B175">
        <f t="shared" si="24"/>
        <v>650</v>
      </c>
      <c r="C175" t="str">
        <f t="shared" si="25"/>
        <v>2.20716310342177-5.42239354577456i</v>
      </c>
      <c r="D175" t="str">
        <f t="shared" si="26"/>
        <v>1</v>
      </c>
      <c r="E175" t="str">
        <f t="shared" si="27"/>
        <v>2.20716310342177-5.42239354577456i</v>
      </c>
      <c r="F175" t="str">
        <f t="shared" si="28"/>
        <v>0.145367412140575</v>
      </c>
      <c r="G175" t="str">
        <f t="shared" si="30"/>
        <v>38.6082195354598-255.22035251501i</v>
      </c>
      <c r="H175" t="str">
        <f t="shared" si="29"/>
        <v>0.320849588516583-0.788239317357004i</v>
      </c>
      <c r="I175" t="str">
        <f t="shared" si="31"/>
        <v>-188.787285090735-112.319861696498i</v>
      </c>
      <c r="J175" s="4">
        <f t="shared" si="32"/>
        <v>46.835548328535204</v>
      </c>
      <c r="K175" s="4">
        <f t="shared" si="33"/>
        <v>30.750723958705606</v>
      </c>
      <c r="O175"/>
      <c r="P175"/>
    </row>
    <row r="176" spans="1:16">
      <c r="A176">
        <f t="shared" si="34"/>
        <v>146</v>
      </c>
      <c r="B176">
        <f t="shared" si="24"/>
        <v>660</v>
      </c>
      <c r="C176" t="str">
        <f t="shared" si="25"/>
        <v>2.14997620833144-5.3631610671386i</v>
      </c>
      <c r="D176" t="str">
        <f t="shared" si="26"/>
        <v>1</v>
      </c>
      <c r="E176" t="str">
        <f t="shared" si="27"/>
        <v>2.14997620833144-5.3631610671386i</v>
      </c>
      <c r="F176" t="str">
        <f t="shared" si="28"/>
        <v>0.145367412140575</v>
      </c>
      <c r="G176" t="str">
        <f t="shared" si="30"/>
        <v>38.411933380909-251.363634944752i</v>
      </c>
      <c r="H176" t="str">
        <f t="shared" si="29"/>
        <v>0.312536477568947-0.779628845223023i</v>
      </c>
      <c r="I176" t="str">
        <f t="shared" si="31"/>
        <v>-183.965210087556-108.507356319101i</v>
      </c>
      <c r="J176" s="4">
        <f t="shared" si="32"/>
        <v>46.591271479705398</v>
      </c>
      <c r="K176" s="4">
        <f t="shared" si="33"/>
        <v>30.533184206819527</v>
      </c>
      <c r="O176"/>
      <c r="P176"/>
    </row>
    <row r="177" spans="1:16">
      <c r="A177">
        <f t="shared" si="34"/>
        <v>147</v>
      </c>
      <c r="B177">
        <f t="shared" si="24"/>
        <v>670</v>
      </c>
      <c r="C177" t="str">
        <f t="shared" si="25"/>
        <v>2.09487012573638-5.30487501915259i</v>
      </c>
      <c r="D177" t="str">
        <f t="shared" si="26"/>
        <v>1</v>
      </c>
      <c r="E177" t="str">
        <f t="shared" si="27"/>
        <v>2.09487012573638-5.30487501915259i</v>
      </c>
      <c r="F177" t="str">
        <f t="shared" si="28"/>
        <v>0.145367412140575</v>
      </c>
      <c r="G177" t="str">
        <f t="shared" si="30"/>
        <v>38.2243614625365-247.62190663653i</v>
      </c>
      <c r="H177" t="str">
        <f t="shared" si="29"/>
        <v>0.304525848948899-0.771155953263395i</v>
      </c>
      <c r="I177" t="str">
        <f t="shared" si="31"/>
        <v>-179.314801336284-104.884215238361i</v>
      </c>
      <c r="J177" s="4">
        <f t="shared" si="32"/>
        <v>46.3502605474566</v>
      </c>
      <c r="K177" s="4">
        <f t="shared" si="33"/>
        <v>30.324076573073484</v>
      </c>
      <c r="O177"/>
      <c r="P177"/>
    </row>
    <row r="178" spans="1:16">
      <c r="A178">
        <f t="shared" si="34"/>
        <v>148</v>
      </c>
      <c r="B178">
        <f t="shared" si="24"/>
        <v>680</v>
      </c>
      <c r="C178" t="str">
        <f t="shared" si="25"/>
        <v>2.04175101541274-5.24753015962821i</v>
      </c>
      <c r="D178" t="str">
        <f t="shared" si="26"/>
        <v>1</v>
      </c>
      <c r="E178" t="str">
        <f t="shared" si="27"/>
        <v>2.04175101541274-5.24753015962821i</v>
      </c>
      <c r="F178" t="str">
        <f t="shared" si="28"/>
        <v>0.145367412140575</v>
      </c>
      <c r="G178" t="str">
        <f t="shared" si="30"/>
        <v>38.0449954562313-243.990106974937i</v>
      </c>
      <c r="H178" t="str">
        <f t="shared" si="29"/>
        <v>0.296804061345941-0.762819879434771i</v>
      </c>
      <c r="I178" t="str">
        <f t="shared" si="31"/>
        <v>-174.828594820601-101.438733525411i</v>
      </c>
      <c r="J178" s="4">
        <f t="shared" si="32"/>
        <v>46.112436652355996</v>
      </c>
      <c r="K178" s="4">
        <f t="shared" si="33"/>
        <v>30.123087431076698</v>
      </c>
      <c r="O178"/>
      <c r="P178"/>
    </row>
    <row r="179" spans="1:16">
      <c r="A179">
        <f t="shared" si="34"/>
        <v>149</v>
      </c>
      <c r="B179">
        <f t="shared" si="24"/>
        <v>690</v>
      </c>
      <c r="C179" t="str">
        <f t="shared" si="25"/>
        <v>1.99052988140914-5.19111969274039i</v>
      </c>
      <c r="D179" t="str">
        <f t="shared" si="26"/>
        <v>1</v>
      </c>
      <c r="E179" t="str">
        <f t="shared" si="27"/>
        <v>1.99052988140914-5.19111969274039i</v>
      </c>
      <c r="F179" t="str">
        <f t="shared" si="28"/>
        <v>0.145367412140575</v>
      </c>
      <c r="G179" t="str">
        <f t="shared" si="30"/>
        <v>37.8733635605376-240.463467832669i</v>
      </c>
      <c r="H179" t="str">
        <f t="shared" si="29"/>
        <v>0.289358177648932-0.754619635845647i</v>
      </c>
      <c r="I179" t="str">
        <f t="shared" si="31"/>
        <v>-170.499487068758-98.1600546615064i</v>
      </c>
      <c r="J179" s="4">
        <f t="shared" si="32"/>
        <v>45.877723614107204</v>
      </c>
      <c r="K179" s="4">
        <f t="shared" si="33"/>
        <v>29.929917594481168</v>
      </c>
      <c r="O179"/>
      <c r="P179"/>
    </row>
    <row r="180" spans="1:16">
      <c r="A180">
        <f t="shared" si="34"/>
        <v>150</v>
      </c>
      <c r="B180">
        <f t="shared" si="24"/>
        <v>700</v>
      </c>
      <c r="C180" t="str">
        <f t="shared" si="25"/>
        <v>1.94112230598274-5.13563548056603i</v>
      </c>
      <c r="D180" t="str">
        <f t="shared" si="26"/>
        <v>1</v>
      </c>
      <c r="E180" t="str">
        <f t="shared" si="27"/>
        <v>1.94112230598274-5.13563548056603i</v>
      </c>
      <c r="F180" t="str">
        <f t="shared" si="28"/>
        <v>0.145367412140575</v>
      </c>
      <c r="G180" t="str">
        <f t="shared" si="30"/>
        <v>37.7090273929486-237.037492752309i</v>
      </c>
      <c r="H180" t="str">
        <f t="shared" si="29"/>
        <v>0.282175926269056-0.746554039507202i</v>
      </c>
      <c r="I180" t="str">
        <f t="shared" si="31"/>
        <v>-166.320717995585-95.038100803971i</v>
      </c>
      <c r="J180" s="4">
        <f t="shared" si="32"/>
        <v>45.646047834505403</v>
      </c>
      <c r="K180" s="4">
        <f t="shared" si="33"/>
        <v>29.744281539478322</v>
      </c>
      <c r="O180"/>
      <c r="P180"/>
    </row>
    <row r="181" spans="1:16">
      <c r="A181">
        <f t="shared" si="34"/>
        <v>151</v>
      </c>
      <c r="B181">
        <f t="shared" si="24"/>
        <v>710</v>
      </c>
      <c r="C181" t="str">
        <f t="shared" si="25"/>
        <v>1.89344819742853-5.08106823156864i</v>
      </c>
      <c r="D181" t="str">
        <f t="shared" si="26"/>
        <v>1</v>
      </c>
      <c r="E181" t="str">
        <f t="shared" si="27"/>
        <v>1.89344819742853-5.08106823156864i</v>
      </c>
      <c r="F181" t="str">
        <f t="shared" si="28"/>
        <v>0.145367412140575</v>
      </c>
      <c r="G181" t="str">
        <f t="shared" si="30"/>
        <v>37.5515791895533-233.707937880283i</v>
      </c>
      <c r="H181" t="str">
        <f t="shared" si="29"/>
        <v>0.275245664482422-0.738621739732821i</v>
      </c>
      <c r="I181" t="str">
        <f t="shared" si="31"/>
        <v>-162.285854300112-92.0635094073778i</v>
      </c>
      <c r="J181" s="4">
        <f t="shared" si="32"/>
        <v>45.4173381866038</v>
      </c>
      <c r="K181" s="4">
        <f t="shared" si="33"/>
        <v>29.565906673609362</v>
      </c>
      <c r="O181"/>
      <c r="P181"/>
    </row>
    <row r="182" spans="1:16">
      <c r="A182">
        <f t="shared" si="34"/>
        <v>152</v>
      </c>
      <c r="B182">
        <f t="shared" si="24"/>
        <v>720</v>
      </c>
      <c r="C182" t="str">
        <f t="shared" si="25"/>
        <v>1.84743155133766-5.02740766844132i</v>
      </c>
      <c r="D182" t="str">
        <f t="shared" si="26"/>
        <v>1</v>
      </c>
      <c r="E182" t="str">
        <f t="shared" si="27"/>
        <v>1.84743155133766-5.02740766844132i</v>
      </c>
      <c r="F182" t="str">
        <f t="shared" si="28"/>
        <v>0.145367412140575</v>
      </c>
      <c r="G182" t="str">
        <f t="shared" si="30"/>
        <v>37.400639274629-230.47079448342i</v>
      </c>
      <c r="H182" t="str">
        <f t="shared" si="29"/>
        <v>0.268556343724803-0.730821242536997i</v>
      </c>
      <c r="I182" t="str">
        <f t="shared" si="31"/>
        <v>-158.388773456297-89.2275755681802i</v>
      </c>
      <c r="J182" s="4">
        <f t="shared" si="32"/>
        <v>45.191525909676798</v>
      </c>
      <c r="K182" s="4">
        <f t="shared" si="33"/>
        <v>29.394532647999227</v>
      </c>
      <c r="O182"/>
      <c r="P182"/>
    </row>
    <row r="183" spans="1:16">
      <c r="A183">
        <f t="shared" si="34"/>
        <v>153</v>
      </c>
      <c r="B183">
        <f t="shared" si="24"/>
        <v>730</v>
      </c>
      <c r="C183" t="str">
        <f t="shared" si="25"/>
        <v>1.8030002247805-4.97464267746993i</v>
      </c>
      <c r="D183" t="str">
        <f t="shared" si="26"/>
        <v>1</v>
      </c>
      <c r="E183" t="str">
        <f t="shared" si="27"/>
        <v>1.8030002247805-4.97464267746993i</v>
      </c>
      <c r="F183" t="str">
        <f t="shared" si="28"/>
        <v>0.145367412140575</v>
      </c>
      <c r="G183" t="str">
        <f t="shared" si="30"/>
        <v>37.2558537708457-227.322272897005i</v>
      </c>
      <c r="H183" t="str">
        <f t="shared" si="29"/>
        <v>0.262097476765216-0.723150932347865i</v>
      </c>
      <c r="I183" t="str">
        <f t="shared" si="31"/>
        <v>-154.623648320832-86.5221995286417i</v>
      </c>
      <c r="J183" s="4">
        <f t="shared" si="32"/>
        <v>44.968544509609394</v>
      </c>
      <c r="K183" s="4">
        <f t="shared" si="33"/>
        <v>29.229910710291506</v>
      </c>
      <c r="O183"/>
      <c r="P183"/>
    </row>
    <row r="184" spans="1:16">
      <c r="A184">
        <f t="shared" si="34"/>
        <v>154</v>
      </c>
      <c r="B184">
        <f t="shared" si="24"/>
        <v>740</v>
      </c>
      <c r="C184" t="str">
        <f t="shared" si="25"/>
        <v>1.76008572288481-4.92276144135403i</v>
      </c>
      <c r="D184" t="str">
        <f t="shared" si="26"/>
        <v>1</v>
      </c>
      <c r="E184" t="str">
        <f t="shared" si="27"/>
        <v>1.76008572288481-4.92276144135403i</v>
      </c>
      <c r="F184" t="str">
        <f t="shared" si="28"/>
        <v>0.145367412140575</v>
      </c>
      <c r="G184" t="str">
        <f t="shared" si="30"/>
        <v>37.1168925242935-224.258787769537i</v>
      </c>
      <c r="H184" t="str">
        <f t="shared" si="29"/>
        <v>0.255859106681338-0.715609091315042i</v>
      </c>
      <c r="I184" t="str">
        <f t="shared" si="31"/>
        <v>-150.984932371118-83.9398388359013i</v>
      </c>
      <c r="J184" s="4">
        <f t="shared" si="32"/>
        <v>44.748329664365002</v>
      </c>
      <c r="K184" s="4">
        <f t="shared" si="33"/>
        <v>29.071803095735675</v>
      </c>
      <c r="O184"/>
      <c r="P184"/>
    </row>
    <row r="185" spans="1:16">
      <c r="A185">
        <f t="shared" si="34"/>
        <v>155</v>
      </c>
      <c r="B185">
        <f t="shared" ref="B185:B210" si="35">B184+10</f>
        <v>750</v>
      </c>
      <c r="C185" t="str">
        <f t="shared" si="25"/>
        <v>1.71862299726426-4.87175155722159i</v>
      </c>
      <c r="D185" t="str">
        <f t="shared" si="26"/>
        <v>1</v>
      </c>
      <c r="E185" t="str">
        <f t="shared" si="27"/>
        <v>1.71862299726426-4.87175155722159i</v>
      </c>
      <c r="F185" t="str">
        <f t="shared" si="28"/>
        <v>0.145367412140575</v>
      </c>
      <c r="G185" t="str">
        <f t="shared" si="30"/>
        <v>36.9834472216032-221.276944483616i</v>
      </c>
      <c r="H185" t="str">
        <f t="shared" si="29"/>
        <v>0.249831777557584-0.708193916465119i</v>
      </c>
      <c r="I185" t="str">
        <f t="shared" si="31"/>
        <v>-147.467345577707-81.4734647051008i</v>
      </c>
      <c r="J185" s="4">
        <f t="shared" si="32"/>
        <v>44.530819134218802</v>
      </c>
      <c r="K185" s="4">
        <f t="shared" si="33"/>
        <v>28.919982454032066</v>
      </c>
      <c r="O185"/>
      <c r="P185"/>
    </row>
    <row r="186" spans="1:16">
      <c r="A186">
        <f t="shared" si="34"/>
        <v>156</v>
      </c>
      <c r="B186">
        <f t="shared" si="35"/>
        <v>760</v>
      </c>
      <c r="C186" t="str">
        <f t="shared" si="25"/>
        <v>1.67855025574752-4.82160014139276i</v>
      </c>
      <c r="D186" t="str">
        <f t="shared" si="26"/>
        <v>1</v>
      </c>
      <c r="E186" t="str">
        <f t="shared" si="27"/>
        <v>1.67855025574752-4.82160014139276i</v>
      </c>
      <c r="F186" t="str">
        <f t="shared" si="28"/>
        <v>0.145367412140575</v>
      </c>
      <c r="G186" t="str">
        <f t="shared" si="30"/>
        <v>36.8552296791118-218.373526645118i</v>
      </c>
      <c r="H186" t="str">
        <f t="shared" si="29"/>
        <v>0.244006506825917-0.700903534930896i</v>
      </c>
      <c r="I186" t="str">
        <f t="shared" si="31"/>
        <v>-144.065860908622-79.1165221827111i</v>
      </c>
      <c r="J186" s="4">
        <f t="shared" si="32"/>
        <v>44.315952676463802</v>
      </c>
      <c r="K186" s="4">
        <f t="shared" si="33"/>
        <v>28.774231309694756</v>
      </c>
      <c r="O186"/>
      <c r="P186"/>
    </row>
    <row r="187" spans="1:16">
      <c r="A187">
        <f t="shared" si="34"/>
        <v>157</v>
      </c>
      <c r="B187">
        <f t="shared" si="35"/>
        <v>770</v>
      </c>
      <c r="C187" t="str">
        <f t="shared" si="25"/>
        <v>1.63980878285913-4.77229392228572i</v>
      </c>
      <c r="D187" t="str">
        <f t="shared" si="26"/>
        <v>1</v>
      </c>
      <c r="E187" t="str">
        <f t="shared" si="27"/>
        <v>1.63980878285913-4.77229392228572i</v>
      </c>
      <c r="F187" t="str">
        <f t="shared" si="28"/>
        <v>0.145367412140575</v>
      </c>
      <c r="G187" t="str">
        <f t="shared" si="30"/>
        <v>36.7319702863337-215.545484543892i</v>
      </c>
      <c r="H187" t="str">
        <f t="shared" si="29"/>
        <v>0.238374759169618-0.693736017456869i</v>
      </c>
      <c r="I187" t="str">
        <f t="shared" si="31"/>
        <v>-140.77569145746-76.8628937480341i</v>
      </c>
      <c r="J187" s="4">
        <f t="shared" si="32"/>
        <v>44.103671964322999</v>
      </c>
      <c r="K187" s="4">
        <f t="shared" si="33"/>
        <v>28.634341553827369</v>
      </c>
      <c r="O187"/>
      <c r="P187"/>
    </row>
    <row r="188" spans="1:16">
      <c r="A188">
        <f t="shared" si="34"/>
        <v>158</v>
      </c>
      <c r="B188">
        <f t="shared" si="35"/>
        <v>780</v>
      </c>
      <c r="C188" t="str">
        <f t="shared" si="25"/>
        <v>1.60234277051058-4.72381932271261i</v>
      </c>
      <c r="D188" t="str">
        <f t="shared" si="26"/>
        <v>1</v>
      </c>
      <c r="E188" t="str">
        <f t="shared" si="27"/>
        <v>1.60234277051058-4.72381932271261i</v>
      </c>
      <c r="F188" t="str">
        <f t="shared" si="28"/>
        <v>0.145367412140575</v>
      </c>
      <c r="G188" t="str">
        <f t="shared" si="30"/>
        <v>36.6134165880452-212.789924499145i</v>
      </c>
      <c r="H188" t="str">
        <f t="shared" si="29"/>
        <v>0.232928421911282-0.686689390362376i</v>
      </c>
      <c r="I188" t="str">
        <f t="shared" si="31"/>
        <v>-137.59227818294-74.7068660281352i</v>
      </c>
      <c r="J188" s="4">
        <f t="shared" si="32"/>
        <v>43.893920509817399</v>
      </c>
      <c r="K188" s="4">
        <f t="shared" si="33"/>
        <v>28.500113965351119</v>
      </c>
      <c r="O188"/>
      <c r="P188"/>
    </row>
    <row r="189" spans="1:16">
      <c r="A189">
        <f t="shared" si="34"/>
        <v>159</v>
      </c>
      <c r="B189">
        <f t="shared" si="35"/>
        <v>790</v>
      </c>
      <c r="C189" t="str">
        <f t="shared" si="25"/>
        <v>1.56609915837125-4.6761625326833i</v>
      </c>
      <c r="D189" t="str">
        <f t="shared" si="26"/>
        <v>1</v>
      </c>
      <c r="E189" t="str">
        <f t="shared" si="27"/>
        <v>1.56609915837125-4.6761625326833i</v>
      </c>
      <c r="F189" t="str">
        <f t="shared" si="28"/>
        <v>0.145367412140575</v>
      </c>
      <c r="G189" t="str">
        <f t="shared" si="30"/>
        <v>36.4993319910455-210.10409901141i</v>
      </c>
      <c r="H189" t="str">
        <f t="shared" si="29"/>
        <v>0.227659781807961-0.679761646124888i</v>
      </c>
      <c r="I189" t="str">
        <f t="shared" si="31"/>
        <v>-134.511278244365-72.6430993345877i</v>
      </c>
      <c r="J189" s="4">
        <f t="shared" si="32"/>
        <v>43.686643590361598</v>
      </c>
      <c r="K189" s="4">
        <f t="shared" si="33"/>
        <v>28.371357759838077</v>
      </c>
      <c r="O189"/>
      <c r="P189"/>
    </row>
    <row r="190" spans="1:16">
      <c r="A190">
        <f t="shared" si="34"/>
        <v>160</v>
      </c>
      <c r="B190">
        <f t="shared" si="35"/>
        <v>800</v>
      </c>
      <c r="C190" t="str">
        <f t="shared" si="25"/>
        <v>1.53102748340335-4.62930957371795i</v>
      </c>
      <c r="D190" t="str">
        <f t="shared" si="26"/>
        <v>1</v>
      </c>
      <c r="E190" t="str">
        <f t="shared" si="27"/>
        <v>1.53102748340335-4.62930957371795i</v>
      </c>
      <c r="F190" t="str">
        <f t="shared" si="28"/>
        <v>0.145367412140575</v>
      </c>
      <c r="G190" t="str">
        <f t="shared" si="30"/>
        <v>36.3894945832321-207.485397650779i</v>
      </c>
      <c r="H190" t="str">
        <f t="shared" si="29"/>
        <v>0.222561503178442-0.672950752728967i</v>
      </c>
      <c r="I190" t="str">
        <f t="shared" si="31"/>
        <v>-131.528553915013-70.6665997599469i</v>
      </c>
      <c r="J190" s="4">
        <f t="shared" si="32"/>
        <v>43.481788178871994</v>
      </c>
      <c r="K190" s="4">
        <f t="shared" si="33"/>
        <v>28.247890164231706</v>
      </c>
      <c r="O190"/>
      <c r="P190"/>
    </row>
    <row r="191" spans="1:16">
      <c r="A191">
        <f t="shared" si="34"/>
        <v>161</v>
      </c>
      <c r="B191">
        <f t="shared" si="35"/>
        <v>810</v>
      </c>
      <c r="C191" t="str">
        <f t="shared" si="25"/>
        <v>1.49707973806182-4.58324635556555i</v>
      </c>
      <c r="D191" t="str">
        <f t="shared" si="26"/>
        <v>1</v>
      </c>
      <c r="E191" t="str">
        <f t="shared" si="27"/>
        <v>1.49707973806182-4.58324635556555i</v>
      </c>
      <c r="F191" t="str">
        <f t="shared" si="28"/>
        <v>0.145367412140575</v>
      </c>
      <c r="G191" t="str">
        <f t="shared" si="30"/>
        <v>36.2836960539729-204.931338618003i</v>
      </c>
      <c r="H191" t="str">
        <f t="shared" si="29"/>
        <v>0.217626607290137-0.666254661911286i</v>
      </c>
      <c r="I191" t="str">
        <f t="shared" si="31"/>
        <v>-128.640162053792-68.7726935981938i</v>
      </c>
      <c r="J191" s="4">
        <f t="shared" si="32"/>
        <v>43.279302877189394</v>
      </c>
      <c r="K191" s="4">
        <f t="shared" si="33"/>
        <v>28.129536015839847</v>
      </c>
      <c r="O191"/>
      <c r="P191"/>
    </row>
    <row r="192" spans="1:16">
      <c r="A192">
        <f t="shared" si="34"/>
        <v>162</v>
      </c>
      <c r="B192">
        <f t="shared" si="35"/>
        <v>820</v>
      </c>
      <c r="C192" t="str">
        <f t="shared" si="25"/>
        <v>1.46421023667867-4.5379587261314i</v>
      </c>
      <c r="D192" t="str">
        <f t="shared" si="26"/>
        <v>1</v>
      </c>
      <c r="E192" t="str">
        <f t="shared" si="27"/>
        <v>1.46421023667867-4.5379587261314i</v>
      </c>
      <c r="F192" t="str">
        <f t="shared" si="28"/>
        <v>0.145367412140575</v>
      </c>
      <c r="G192" t="str">
        <f t="shared" si="30"/>
        <v>36.1817407059707-202.439560921212i</v>
      </c>
      <c r="H192" t="str">
        <f t="shared" si="29"/>
        <v>0.212848452935717-0.659671316418462i</v>
      </c>
      <c r="I192" t="str">
        <f t="shared" si="31"/>
        <v>-125.842344114284-66.957003876885i</v>
      </c>
      <c r="J192" s="4">
        <f t="shared" si="32"/>
        <v>43.079137852630602</v>
      </c>
      <c r="K192" s="4">
        <f t="shared" si="33"/>
        <v>28.01612738409429</v>
      </c>
      <c r="O192"/>
      <c r="P192"/>
    </row>
    <row r="193" spans="1:16">
      <c r="A193">
        <f t="shared" si="34"/>
        <v>163</v>
      </c>
      <c r="B193">
        <f t="shared" si="35"/>
        <v>830</v>
      </c>
      <c r="C193" t="str">
        <f t="shared" si="25"/>
        <v>1.432375489571-4.49343251533335i</v>
      </c>
      <c r="D193" t="str">
        <f t="shared" si="26"/>
        <v>1</v>
      </c>
      <c r="E193" t="str">
        <f t="shared" si="27"/>
        <v>1.432375489571-4.49343251533335i</v>
      </c>
      <c r="F193" t="str">
        <f t="shared" si="28"/>
        <v>0.145367412140575</v>
      </c>
      <c r="G193" t="str">
        <f t="shared" si="30"/>
        <v>36.083444549868-200.007817116514i</v>
      </c>
      <c r="H193" t="str">
        <f t="shared" si="29"/>
        <v>0.208220718132525-0.653198656382324i</v>
      </c>
      <c r="I193" t="str">
        <f t="shared" si="31"/>
        <v>-123.1315166696-65.2154288097391i</v>
      </c>
      <c r="J193" s="4">
        <f t="shared" si="32"/>
        <v>42.881244777496796</v>
      </c>
      <c r="K193" s="4">
        <f t="shared" si="33"/>
        <v>27.907503213669315</v>
      </c>
      <c r="O193"/>
      <c r="P193"/>
    </row>
    <row r="194" spans="1:16">
      <c r="A194">
        <f t="shared" si="34"/>
        <v>164</v>
      </c>
      <c r="B194">
        <f t="shared" si="35"/>
        <v>840</v>
      </c>
      <c r="C194" t="str">
        <f t="shared" si="25"/>
        <v>1.40153408443196-4.44965357353142i</v>
      </c>
      <c r="D194" t="str">
        <f t="shared" si="26"/>
        <v>1</v>
      </c>
      <c r="E194" t="str">
        <f t="shared" si="27"/>
        <v>1.40153408443196-4.44965357353142i</v>
      </c>
      <c r="F194" t="str">
        <f t="shared" si="28"/>
        <v>0.145367412140575</v>
      </c>
      <c r="G194" t="str">
        <f t="shared" si="30"/>
        <v>35.9886344737623-197.633966565645i</v>
      </c>
      <c r="H194" t="str">
        <f t="shared" si="29"/>
        <v>0.203737382880684-0.646834624906324i</v>
      </c>
      <c r="I194" t="str">
        <f t="shared" si="31"/>
        <v>-120.504262431104-63.54412199714i</v>
      </c>
      <c r="J194" s="4">
        <f t="shared" si="32"/>
        <v>42.685576771375999</v>
      </c>
      <c r="K194" s="4">
        <f t="shared" si="33"/>
        <v>27.803508987636434</v>
      </c>
      <c r="O194"/>
      <c r="P194"/>
    </row>
    <row r="195" spans="1:16">
      <c r="A195">
        <f t="shared" si="34"/>
        <v>165</v>
      </c>
      <c r="B195">
        <f t="shared" si="35"/>
        <v>850</v>
      </c>
      <c r="C195" t="str">
        <f t="shared" si="25"/>
        <v>1.37164657458488-4.40660780510859i</v>
      </c>
      <c r="D195" t="str">
        <f t="shared" si="26"/>
        <v>1</v>
      </c>
      <c r="E195" t="str">
        <f t="shared" si="27"/>
        <v>1.37164657458488-4.40660780510859i</v>
      </c>
      <c r="F195" t="str">
        <f t="shared" si="28"/>
        <v>0.145367412140575</v>
      </c>
      <c r="G195" t="str">
        <f t="shared" si="30"/>
        <v>35.8971474806406-195.315969168213i</v>
      </c>
      <c r="H195" t="str">
        <f t="shared" si="29"/>
        <v>0.199392712918888-0.640577172947095i</v>
      </c>
      <c r="I195" t="str">
        <f t="shared" si="31"/>
        <v>-117.957321738982-61.9394742188456i</v>
      </c>
      <c r="J195" s="4">
        <f t="shared" si="32"/>
        <v>42.492088346091002</v>
      </c>
      <c r="K195" s="4">
        <f t="shared" si="33"/>
        <v>27.703996409425912</v>
      </c>
      <c r="O195"/>
      <c r="P195"/>
    </row>
    <row r="196" spans="1:16">
      <c r="A196">
        <f t="shared" si="34"/>
        <v>166</v>
      </c>
      <c r="B196">
        <f t="shared" si="35"/>
        <v>860</v>
      </c>
      <c r="C196" t="str">
        <f t="shared" si="25"/>
        <v>1.34267537370106-4.36428119772005i</v>
      </c>
      <c r="D196" t="str">
        <f t="shared" si="26"/>
        <v>1</v>
      </c>
      <c r="E196" t="str">
        <f t="shared" si="27"/>
        <v>1.34267537370106-4.36428119772005i</v>
      </c>
      <c r="F196" t="str">
        <f t="shared" si="28"/>
        <v>0.145367412140575</v>
      </c>
      <c r="G196" t="str">
        <f t="shared" si="30"/>
        <v>35.808829987452-193.051879530036i</v>
      </c>
      <c r="H196" t="str">
        <f t="shared" si="29"/>
        <v>0.195181244419803-0.634424263566333i</v>
      </c>
      <c r="I196" t="str">
        <f t="shared" si="31"/>
        <v>-115.487584502771-60.3980966782156i</v>
      </c>
      <c r="J196" s="4">
        <f t="shared" si="32"/>
        <v>42.300735353147999</v>
      </c>
      <c r="K196" s="4">
        <f t="shared" si="33"/>
        <v>27.608823102445086</v>
      </c>
      <c r="O196"/>
      <c r="P196"/>
    </row>
    <row r="197" spans="1:16">
      <c r="A197">
        <f t="shared" si="34"/>
        <v>167</v>
      </c>
      <c r="B197">
        <f t="shared" si="35"/>
        <v>870</v>
      </c>
      <c r="C197" t="str">
        <f t="shared" si="25"/>
        <v>1.31458465660208-4.32265984767493i</v>
      </c>
      <c r="D197" t="str">
        <f t="shared" si="26"/>
        <v>1</v>
      </c>
      <c r="E197" t="str">
        <f t="shared" si="27"/>
        <v>1.31458465660208-4.32265984767493i</v>
      </c>
      <c r="F197" t="str">
        <f t="shared" si="28"/>
        <v>0.145367412140575</v>
      </c>
      <c r="G197" t="str">
        <f t="shared" si="30"/>
        <v>35.7235371801943-190.839841532596i</v>
      </c>
      <c r="H197" t="str">
        <f t="shared" si="29"/>
        <v>0.191097769569951-0.628373875620477i</v>
      </c>
      <c r="I197" t="str">
        <f t="shared" si="31"/>
        <v>-113.092082570351-58.9168055707529i</v>
      </c>
      <c r="J197" s="4">
        <f t="shared" si="32"/>
        <v>42.111474933558803</v>
      </c>
      <c r="K197" s="4">
        <f t="shared" si="33"/>
        <v>27.517852326266052</v>
      </c>
      <c r="O197"/>
      <c r="P197"/>
    </row>
    <row r="198" spans="1:16">
      <c r="A198">
        <f t="shared" si="34"/>
        <v>168</v>
      </c>
      <c r="B198">
        <f t="shared" si="35"/>
        <v>880</v>
      </c>
      <c r="C198" t="str">
        <f t="shared" si="25"/>
        <v>1.28734026578788-4.28172998186596i</v>
      </c>
      <c r="D198" t="str">
        <f t="shared" si="26"/>
        <v>1</v>
      </c>
      <c r="E198" t="str">
        <f t="shared" si="27"/>
        <v>1.28734026578788-4.28172998186596i</v>
      </c>
      <c r="F198" t="str">
        <f t="shared" si="28"/>
        <v>0.145367412140575</v>
      </c>
      <c r="G198" t="str">
        <f t="shared" si="30"/>
        <v>35.6411324199561-188.67808327179i</v>
      </c>
      <c r="H198" t="str">
        <f t="shared" si="29"/>
        <v>0.187137322981944-0.622424006948566i</v>
      </c>
      <c r="I198" t="str">
        <f t="shared" si="31"/>
        <v>-110.767982504287-57.4926078618606i</v>
      </c>
      <c r="J198" s="4">
        <f t="shared" si="32"/>
        <v>41.924265469904604</v>
      </c>
      <c r="K198" s="4">
        <f t="shared" si="33"/>
        <v>27.430952708389782</v>
      </c>
      <c r="O198"/>
      <c r="P198"/>
    </row>
    <row r="199" spans="1:16">
      <c r="A199">
        <f t="shared" si="34"/>
        <v>169</v>
      </c>
      <c r="B199">
        <f t="shared" si="35"/>
        <v>890</v>
      </c>
      <c r="C199" t="str">
        <f t="shared" si="25"/>
        <v>1.26090962335069-4.2414779766196i</v>
      </c>
      <c r="D199" t="str">
        <f t="shared" si="26"/>
        <v>1</v>
      </c>
      <c r="E199" t="str">
        <f t="shared" si="27"/>
        <v>1.26090962335069-4.2414779766196i</v>
      </c>
      <c r="F199" t="str">
        <f t="shared" si="28"/>
        <v>0.145367412140575</v>
      </c>
      <c r="G199" t="str">
        <f t="shared" si="30"/>
        <v>35.561486695365-186.564912337016i</v>
      </c>
      <c r="H199" t="str">
        <f t="shared" si="29"/>
        <v>0.183295168889637-0.616572677112433i</v>
      </c>
      <c r="I199" t="str">
        <f t="shared" si="31"/>
        <v>-108.512578745087-56.122688169553i</v>
      </c>
      <c r="J199" s="4">
        <f t="shared" si="32"/>
        <v>41.739066540533599</v>
      </c>
      <c r="K199" s="4">
        <f t="shared" si="33"/>
        <v>27.347997990628443</v>
      </c>
      <c r="O199"/>
      <c r="P199"/>
    </row>
    <row r="200" spans="1:16">
      <c r="A200">
        <f t="shared" si="34"/>
        <v>170</v>
      </c>
      <c r="B200">
        <f t="shared" si="35"/>
        <v>900</v>
      </c>
      <c r="C200" t="str">
        <f t="shared" si="25"/>
        <v>1.23526164795425-4.20189037380041i</v>
      </c>
      <c r="D200" t="str">
        <f t="shared" si="26"/>
        <v>1</v>
      </c>
      <c r="E200" t="str">
        <f t="shared" si="27"/>
        <v>1.23526164795425-4.20189037380041i</v>
      </c>
      <c r="F200" t="str">
        <f t="shared" si="28"/>
        <v>0.145367412140575</v>
      </c>
      <c r="G200" t="str">
        <f t="shared" si="30"/>
        <v>35.4844781173437-184.498711404217i</v>
      </c>
      <c r="H200" t="str">
        <f t="shared" si="29"/>
        <v>0.179566789079611-0.610817929737759i</v>
      </c>
      <c r="I200" t="str">
        <f t="shared" si="31"/>
        <v>-106.323287141511-54.8043966576417i</v>
      </c>
      <c r="J200" s="4">
        <f t="shared" si="32"/>
        <v>41.555838875774597</v>
      </c>
      <c r="K200" s="4">
        <f t="shared" si="33"/>
        <v>27.268866789236114</v>
      </c>
      <c r="O200"/>
      <c r="P200"/>
    </row>
    <row r="201" spans="1:16">
      <c r="A201">
        <f t="shared" si="34"/>
        <v>171</v>
      </c>
      <c r="B201">
        <f t="shared" si="35"/>
        <v>910</v>
      </c>
      <c r="C201" t="str">
        <f t="shared" si="25"/>
        <v>1.21036667657558-4.16295389446888i</v>
      </c>
      <c r="D201" t="str">
        <f t="shared" si="26"/>
        <v>1</v>
      </c>
      <c r="E201" t="str">
        <f t="shared" si="27"/>
        <v>1.21036667657558-4.16295389446888i</v>
      </c>
      <c r="F201" t="str">
        <f t="shared" si="28"/>
        <v>0.145367412140575</v>
      </c>
      <c r="G201" t="str">
        <f t="shared" si="30"/>
        <v>35.4099914524816-182.477934118782i</v>
      </c>
      <c r="H201" t="str">
        <f t="shared" si="29"/>
        <v>0.17594787151498-0.605157834499469i</v>
      </c>
      <c r="I201" t="str">
        <f t="shared" si="31"/>
        <v>-104.197638828831-53.5352378536789i</v>
      </c>
      <c r="J201" s="4">
        <f t="shared" si="32"/>
        <v>41.3745443160702</v>
      </c>
      <c r="K201" s="4">
        <f t="shared" si="33"/>
        <v>27.193442367956777</v>
      </c>
      <c r="O201"/>
      <c r="P201"/>
    </row>
    <row r="202" spans="1:16">
      <c r="A202">
        <f t="shared" si="34"/>
        <v>172</v>
      </c>
      <c r="B202">
        <f t="shared" si="35"/>
        <v>920</v>
      </c>
      <c r="C202" t="str">
        <f t="shared" si="25"/>
        <v>1.1861963907241-4.12465545036097i</v>
      </c>
      <c r="D202" t="str">
        <f t="shared" si="26"/>
        <v>1</v>
      </c>
      <c r="E202" t="str">
        <f t="shared" si="27"/>
        <v>1.1861963907241-4.12465545036097i</v>
      </c>
      <c r="F202" t="str">
        <f t="shared" si="28"/>
        <v>0.145367412140575</v>
      </c>
      <c r="G202" t="str">
        <f t="shared" si="30"/>
        <v>35.337917691683-180.501101246307i</v>
      </c>
      <c r="H202" t="str">
        <f t="shared" si="29"/>
        <v>0.172434299610053-0.599590488790492i</v>
      </c>
      <c r="I202" t="str">
        <f t="shared" si="31"/>
        <v>-102.133274436652-52.3128603138446i</v>
      </c>
      <c r="J202" s="4">
        <f t="shared" si="32"/>
        <v>41.195145771926803</v>
      </c>
      <c r="K202" s="4">
        <f t="shared" si="33"/>
        <v>27.121612423220682</v>
      </c>
      <c r="O202"/>
      <c r="P202"/>
    </row>
    <row r="203" spans="1:16">
      <c r="A203">
        <f t="shared" si="34"/>
        <v>173</v>
      </c>
      <c r="B203">
        <f t="shared" si="35"/>
        <v>930</v>
      </c>
      <c r="C203" t="str">
        <f t="shared" si="25"/>
        <v>1.16272374686943-4.08698215342963i</v>
      </c>
      <c r="D203" t="str">
        <f t="shared" si="26"/>
        <v>1</v>
      </c>
      <c r="E203" t="str">
        <f t="shared" si="27"/>
        <v>1.16272374686943-4.08698215342963i</v>
      </c>
      <c r="F203" t="str">
        <f t="shared" si="28"/>
        <v>0.145367412140575</v>
      </c>
      <c r="G203" t="str">
        <f t="shared" si="30"/>
        <v>35.2681536510786-178.566797071125i</v>
      </c>
      <c r="H203" t="str">
        <f t="shared" si="29"/>
        <v>0.169022142116802-0.59411401910878i</v>
      </c>
      <c r="I203" t="str">
        <f t="shared" si="31"/>
        <v>-100.127938608698-51.1350470640861i</v>
      </c>
      <c r="J203" s="4">
        <f t="shared" si="32"/>
        <v>41.017607185593796</v>
      </c>
      <c r="K203" s="4">
        <f t="shared" si="33"/>
        <v>27.05326888076587</v>
      </c>
      <c r="O203"/>
      <c r="P203"/>
    </row>
    <row r="204" spans="1:16">
      <c r="A204">
        <f t="shared" si="34"/>
        <v>174</v>
      </c>
      <c r="B204">
        <f t="shared" si="35"/>
        <v>940</v>
      </c>
      <c r="C204" t="str">
        <f t="shared" si="25"/>
        <v>1.13992291082518-4.0499213236638i</v>
      </c>
      <c r="D204" t="str">
        <f t="shared" si="26"/>
        <v>1</v>
      </c>
      <c r="E204" t="str">
        <f t="shared" si="27"/>
        <v>1.13992291082518-4.0499213236638i</v>
      </c>
      <c r="F204" t="str">
        <f t="shared" si="28"/>
        <v>0.145367412140575</v>
      </c>
      <c r="G204" t="str">
        <f t="shared" si="30"/>
        <v>35.2006016024705-176.673666024198i</v>
      </c>
      <c r="H204" t="str">
        <f t="shared" si="29"/>
        <v>0.165707643586408-0.588726582193939i</v>
      </c>
      <c r="I204" t="str">
        <f t="shared" si="31"/>
        <v>-98.1794748177302-49.9997067532348i</v>
      </c>
      <c r="J204" s="4">
        <f t="shared" si="32"/>
        <v>40.841893494385396</v>
      </c>
      <c r="K204" s="4">
        <f t="shared" si="33"/>
        <v>26.988307703009838</v>
      </c>
      <c r="O204"/>
      <c r="P204"/>
    </row>
    <row r="205" spans="1:16">
      <c r="A205">
        <f t="shared" si="34"/>
        <v>175</v>
      </c>
      <c r="B205">
        <f t="shared" si="35"/>
        <v>950</v>
      </c>
      <c r="C205" t="str">
        <f t="shared" si="25"/>
        <v>1.11776919585098-4.01346049537806i</v>
      </c>
      <c r="D205" t="str">
        <f t="shared" si="26"/>
        <v>1</v>
      </c>
      <c r="E205" t="str">
        <f t="shared" si="27"/>
        <v>1.11776919585098-4.01346049537806i</v>
      </c>
      <c r="F205" t="str">
        <f t="shared" si="28"/>
        <v>0.145367412140575</v>
      </c>
      <c r="G205" t="str">
        <f t="shared" si="30"/>
        <v>35.1351689308424-174.820409523496i</v>
      </c>
      <c r="H205" t="str">
        <f t="shared" si="29"/>
        <v>0.162487215371308-0.583426365941539i</v>
      </c>
      <c r="I205" t="str">
        <f t="shared" si="31"/>
        <v>-96.2858204595318-48.904865459608i</v>
      </c>
      <c r="J205" s="4">
        <f t="shared" si="32"/>
        <v>40.667970595561002</v>
      </c>
      <c r="K205" s="4">
        <f t="shared" si="33"/>
        <v>26.92662870653902</v>
      </c>
      <c r="O205"/>
      <c r="P205"/>
    </row>
    <row r="206" spans="1:16">
      <c r="A206">
        <f t="shared" si="34"/>
        <v>176</v>
      </c>
      <c r="B206">
        <f t="shared" si="35"/>
        <v>960</v>
      </c>
      <c r="C206" t="str">
        <f t="shared" si="25"/>
        <v>1.09623900424927-3.977587422146i</v>
      </c>
      <c r="D206" t="str">
        <f t="shared" si="26"/>
        <v>1</v>
      </c>
      <c r="E206" t="str">
        <f t="shared" si="27"/>
        <v>1.09623900424927-3.977587422146i</v>
      </c>
      <c r="F206" t="str">
        <f t="shared" si="28"/>
        <v>0.145367412140575</v>
      </c>
      <c r="G206" t="str">
        <f t="shared" si="30"/>
        <v>35.0717678166881-173.005783011441i</v>
      </c>
      <c r="H206" t="str">
        <f t="shared" si="29"/>
        <v>0.159357427135277-0.578211590120265i</v>
      </c>
      <c r="I206" t="str">
        <f t="shared" si="31"/>
        <v>-94.4450022106936-47.8486590978432i</v>
      </c>
      <c r="J206" s="4">
        <f t="shared" si="32"/>
        <v>40.495805312690798</v>
      </c>
      <c r="K206" s="4">
        <f t="shared" si="33"/>
        <v>26.868135389120994</v>
      </c>
      <c r="O206"/>
      <c r="P206"/>
    </row>
    <row r="207" spans="1:16">
      <c r="A207">
        <f t="shared" si="34"/>
        <v>177</v>
      </c>
      <c r="B207">
        <f t="shared" si="35"/>
        <v>970</v>
      </c>
      <c r="C207" t="str">
        <f t="shared" si="25"/>
        <v>1.07530977224712-3.94229008053238i</v>
      </c>
      <c r="D207" t="str">
        <f t="shared" si="26"/>
        <v>1</v>
      </c>
      <c r="E207" t="str">
        <f t="shared" si="27"/>
        <v>1.07530977224712-3.94229008053238i</v>
      </c>
      <c r="F207" t="str">
        <f t="shared" si="28"/>
        <v>0.145367412140575</v>
      </c>
      <c r="G207" t="str">
        <f t="shared" si="30"/>
        <v>35.0103149411306-171.228593175191i</v>
      </c>
      <c r="H207" t="str">
        <f t="shared" si="29"/>
        <v>0.156314998841035-0.573080506914451i</v>
      </c>
      <c r="I207" t="str">
        <f t="shared" si="31"/>
        <v>-92.6551316356397-46.8293263774297i</v>
      </c>
      <c r="J207" s="4">
        <f t="shared" si="32"/>
        <v>40.325365363432596</v>
      </c>
      <c r="K207" s="4">
        <f t="shared" si="33"/>
        <v>26.812734765689839</v>
      </c>
      <c r="O207"/>
      <c r="P207"/>
    </row>
    <row r="208" spans="1:16">
      <c r="A208">
        <f t="shared" si="34"/>
        <v>178</v>
      </c>
      <c r="B208">
        <f t="shared" si="35"/>
        <v>980</v>
      </c>
      <c r="C208" t="str">
        <f t="shared" si="25"/>
        <v>1.05495991796581-3.90755667276319i</v>
      </c>
      <c r="D208" t="str">
        <f t="shared" si="26"/>
        <v>1</v>
      </c>
      <c r="E208" t="str">
        <f t="shared" si="27"/>
        <v>1.05495991796581-3.90755667276319i</v>
      </c>
      <c r="F208" t="str">
        <f t="shared" si="28"/>
        <v>0.145367412140575</v>
      </c>
      <c r="G208" t="str">
        <f t="shared" si="30"/>
        <v>34.9507312119765-169.487695336771i</v>
      </c>
      <c r="H208" t="str">
        <f t="shared" si="29"/>
        <v>0.153356793186723-0.568031401312221i</v>
      </c>
      <c r="I208" t="str">
        <f t="shared" si="31"/>
        <v>-90.914401029125-45.8452022686813i</v>
      </c>
      <c r="J208" s="4">
        <f t="shared" si="32"/>
        <v>40.156619328650798</v>
      </c>
      <c r="K208" s="4">
        <f t="shared" si="33"/>
        <v>26.760337212779831</v>
      </c>
      <c r="O208"/>
      <c r="P208"/>
    </row>
    <row r="209" spans="1:16">
      <c r="A209">
        <f t="shared" si="34"/>
        <v>179</v>
      </c>
      <c r="B209">
        <f t="shared" si="35"/>
        <v>990</v>
      </c>
      <c r="C209" t="str">
        <f t="shared" si="25"/>
        <v>1.03516879229321-3.87337562845809i</v>
      </c>
      <c r="D209" t="str">
        <f t="shared" si="26"/>
        <v>1</v>
      </c>
      <c r="E209" t="str">
        <f t="shared" si="27"/>
        <v>1.03516879229321-3.87337562845809i</v>
      </c>
      <c r="F209" t="str">
        <f t="shared" si="28"/>
        <v>0.145367412140575</v>
      </c>
      <c r="G209" t="str">
        <f t="shared" si="30"/>
        <v>34.8929415090277-167.781991001046i</v>
      </c>
      <c r="H209" t="str">
        <f t="shared" si="29"/>
        <v>0.150479808464348-0.563062591357326i</v>
      </c>
      <c r="I209" t="str">
        <f t="shared" si="31"/>
        <v>-89.2210794811043-44.8947119357571i</v>
      </c>
      <c r="J209" s="4">
        <f t="shared" si="32"/>
        <v>39.9895366228154</v>
      </c>
      <c r="K209" s="4">
        <f t="shared" si="33"/>
        <v>26.710856320923057</v>
      </c>
      <c r="O209"/>
      <c r="P209"/>
    </row>
    <row r="210" spans="1:16">
      <c r="A210">
        <f t="shared" si="34"/>
        <v>180</v>
      </c>
      <c r="B210">
        <f t="shared" si="35"/>
        <v>1000</v>
      </c>
      <c r="C210" t="str">
        <f t="shared" si="25"/>
        <v>1.01591663248527-3.8397356055368i</v>
      </c>
      <c r="D210" t="str">
        <f t="shared" si="26"/>
        <v>1</v>
      </c>
      <c r="E210" t="str">
        <f t="shared" si="27"/>
        <v>1.01591663248527-3.8397356055368i</v>
      </c>
      <c r="F210" t="str">
        <f t="shared" si="28"/>
        <v>0.145367412140575</v>
      </c>
      <c r="G210" t="str">
        <f t="shared" si="30"/>
        <v>34.8368744471182-166.110425550523i</v>
      </c>
      <c r="H210" t="str">
        <f t="shared" si="29"/>
        <v>0.147681171814951-0.558172428280908i</v>
      </c>
      <c r="I210" t="str">
        <f t="shared" si="31"/>
        <v>-87.5735091515896-43.9763650998465i</v>
      </c>
      <c r="J210" s="4">
        <f t="shared" si="32"/>
        <v>39.824087465616401</v>
      </c>
      <c r="K210" s="4">
        <f t="shared" si="33"/>
        <v>26.664208754554977</v>
      </c>
      <c r="O210"/>
      <c r="P210"/>
    </row>
    <row r="211" spans="1:16">
      <c r="A211">
        <f t="shared" si="34"/>
        <v>181</v>
      </c>
      <c r="B211">
        <f t="shared" ref="B211:B242" si="36">B210+100</f>
        <v>1100</v>
      </c>
      <c r="C211" t="str">
        <f t="shared" si="25"/>
        <v>0.849243134431968-3.53075822999846i</v>
      </c>
      <c r="D211" t="str">
        <f t="shared" si="26"/>
        <v>1</v>
      </c>
      <c r="E211" t="str">
        <f t="shared" si="27"/>
        <v>0.849243134431968-3.53075822999846i</v>
      </c>
      <c r="F211" t="str">
        <f t="shared" si="28"/>
        <v>0.145367412140575</v>
      </c>
      <c r="G211" t="str">
        <f t="shared" si="30"/>
        <v>34.3575146907668-151.067779586005i</v>
      </c>
      <c r="H211" t="str">
        <f t="shared" si="29"/>
        <v>0.123452276730526-0.513257186788913i</v>
      </c>
      <c r="I211" t="str">
        <f t="shared" si="31"/>
        <v>-73.2951101533829-36.2839026657593i</v>
      </c>
      <c r="J211" s="4">
        <f t="shared" si="32"/>
        <v>38.2534137761252</v>
      </c>
      <c r="K211" s="4">
        <f t="shared" si="33"/>
        <v>26.33718254083314</v>
      </c>
      <c r="O211"/>
      <c r="P211"/>
    </row>
    <row r="212" spans="1:16">
      <c r="A212">
        <f t="shared" si="34"/>
        <v>182</v>
      </c>
      <c r="B212">
        <f t="shared" si="36"/>
        <v>1200</v>
      </c>
      <c r="C212" t="str">
        <f t="shared" si="25"/>
        <v>0.719888433375076-3.26504891593193i</v>
      </c>
      <c r="D212" t="str">
        <f t="shared" si="26"/>
        <v>1</v>
      </c>
      <c r="E212" t="str">
        <f t="shared" si="27"/>
        <v>0.719888433375076-3.26504891593193i</v>
      </c>
      <c r="F212" t="str">
        <f t="shared" si="28"/>
        <v>0.145367412140575</v>
      </c>
      <c r="G212" t="str">
        <f t="shared" si="30"/>
        <v>33.9927374283757-138.535107368147i</v>
      </c>
      <c r="H212" t="str">
        <f t="shared" si="29"/>
        <v>0.104648318589668-0.474631711421414i</v>
      </c>
      <c r="I212" t="str">
        <f t="shared" si="31"/>
        <v>-62.1958722859534-30.6314971932444i</v>
      </c>
      <c r="J212" s="4">
        <f t="shared" si="32"/>
        <v>36.818393509516</v>
      </c>
      <c r="K212" s="4">
        <f t="shared" si="33"/>
        <v>26.22026854536486</v>
      </c>
      <c r="O212"/>
      <c r="P212"/>
    </row>
    <row r="213" spans="1:16">
      <c r="A213">
        <f t="shared" si="34"/>
        <v>183</v>
      </c>
      <c r="B213">
        <f t="shared" si="36"/>
        <v>1300</v>
      </c>
      <c r="C213" t="str">
        <f t="shared" si="25"/>
        <v>0.617631698407752-3.03470289977206i</v>
      </c>
      <c r="D213" t="str">
        <f t="shared" si="26"/>
        <v>1</v>
      </c>
      <c r="E213" t="str">
        <f t="shared" si="27"/>
        <v>0.617631698407752-3.03470289977206i</v>
      </c>
      <c r="F213" t="str">
        <f t="shared" si="28"/>
        <v>0.145367412140575</v>
      </c>
      <c r="G213" t="str">
        <f t="shared" si="30"/>
        <v>33.7086808916381-127.933617294944i</v>
      </c>
      <c r="H213" t="str">
        <f t="shared" si="29"/>
        <v>0.089783521653523-0.441146907155363i</v>
      </c>
      <c r="I213" t="str">
        <f t="shared" si="31"/>
        <v>-53.4110355101163-26.3568110182474i</v>
      </c>
      <c r="J213" s="4">
        <f t="shared" si="32"/>
        <v>35.499126348501399</v>
      </c>
      <c r="K213" s="4">
        <f t="shared" si="33"/>
        <v>26.265014994547755</v>
      </c>
      <c r="O213"/>
      <c r="P213"/>
    </row>
    <row r="214" spans="1:16">
      <c r="A214">
        <f t="shared" si="34"/>
        <v>184</v>
      </c>
      <c r="B214">
        <f t="shared" si="36"/>
        <v>1400</v>
      </c>
      <c r="C214" t="str">
        <f t="shared" si="25"/>
        <v>0.535483740833633-2.83346318798716i</v>
      </c>
      <c r="D214" t="str">
        <f t="shared" si="26"/>
        <v>1</v>
      </c>
      <c r="E214" t="str">
        <f t="shared" si="27"/>
        <v>0.535483740833633-2.83346318798716i</v>
      </c>
      <c r="F214" t="str">
        <f t="shared" si="28"/>
        <v>0.145367412140575</v>
      </c>
      <c r="G214" t="str">
        <f t="shared" si="30"/>
        <v>33.4831222576104-118.849748406685i</v>
      </c>
      <c r="H214" t="str">
        <f t="shared" si="29"/>
        <v>0.0778418856483396-0.411893211033277i</v>
      </c>
      <c r="I214" t="str">
        <f t="shared" si="31"/>
        <v>-46.3470151278003-23.042959266914i</v>
      </c>
      <c r="J214" s="4">
        <f t="shared" si="32"/>
        <v>34.279765690745201</v>
      </c>
      <c r="K214" s="4">
        <f t="shared" si="33"/>
        <v>26.435795115006044</v>
      </c>
      <c r="O214"/>
      <c r="P214"/>
    </row>
    <row r="215" spans="1:16">
      <c r="A215">
        <f t="shared" si="34"/>
        <v>185</v>
      </c>
      <c r="B215">
        <f t="shared" si="36"/>
        <v>1500</v>
      </c>
      <c r="C215" t="str">
        <f t="shared" si="25"/>
        <v>0.468548345120924-2.65637214631719i</v>
      </c>
      <c r="D215" t="str">
        <f t="shared" si="26"/>
        <v>1</v>
      </c>
      <c r="E215" t="str">
        <f t="shared" si="27"/>
        <v>0.468548345120924-2.65637214631719i</v>
      </c>
      <c r="F215" t="str">
        <f t="shared" si="28"/>
        <v>0.145367412140575</v>
      </c>
      <c r="G215" t="str">
        <f t="shared" si="30"/>
        <v>33.3009874833034-110.980143322909i</v>
      </c>
      <c r="H215" t="str">
        <f t="shared" si="29"/>
        <v>0.0681116603929777-0.386149944592435i</v>
      </c>
      <c r="I215" t="str">
        <f t="shared" si="31"/>
        <v>-40.5867906447882-20.418216303925i</v>
      </c>
      <c r="J215" s="4">
        <f t="shared" si="32"/>
        <v>33.147499079148204</v>
      </c>
      <c r="K215" s="4">
        <f t="shared" si="33"/>
        <v>26.705844060185115</v>
      </c>
      <c r="O215"/>
      <c r="P215"/>
    </row>
    <row r="216" spans="1:16">
      <c r="A216">
        <f t="shared" si="34"/>
        <v>186</v>
      </c>
      <c r="B216">
        <f t="shared" si="36"/>
        <v>1600</v>
      </c>
      <c r="C216" t="str">
        <f t="shared" si="25"/>
        <v>0.413320265512076-2.49948153496683i</v>
      </c>
      <c r="D216" t="str">
        <f t="shared" si="26"/>
        <v>1</v>
      </c>
      <c r="E216" t="str">
        <f t="shared" si="27"/>
        <v>0.413320265512076-2.49948153496683i</v>
      </c>
      <c r="F216" t="str">
        <f t="shared" si="28"/>
        <v>0.145367412140575</v>
      </c>
      <c r="G216" t="str">
        <f t="shared" si="30"/>
        <v>33.151759381839-104.097236583592i</v>
      </c>
      <c r="H216" t="str">
        <f t="shared" si="29"/>
        <v>0.0600832973827458-0.36334316243128i</v>
      </c>
      <c r="I216" t="str">
        <f t="shared" si="31"/>
        <v>-35.8311521229392-18.2999703163322i</v>
      </c>
      <c r="J216" s="4">
        <f t="shared" si="32"/>
        <v>32.0918256520334</v>
      </c>
      <c r="K216" s="4">
        <f t="shared" si="33"/>
        <v>27.054670464096887</v>
      </c>
      <c r="O216"/>
      <c r="P216"/>
    </row>
    <row r="217" spans="1:16">
      <c r="A217">
        <f t="shared" si="34"/>
        <v>187</v>
      </c>
      <c r="B217">
        <f t="shared" si="36"/>
        <v>1700</v>
      </c>
      <c r="C217" t="str">
        <f t="shared" si="25"/>
        <v>0.36724068010708-2.35962481487332i</v>
      </c>
      <c r="D217" t="str">
        <f t="shared" si="26"/>
        <v>1</v>
      </c>
      <c r="E217" t="str">
        <f t="shared" si="27"/>
        <v>0.36724068010708-2.35962481487332i</v>
      </c>
      <c r="F217" t="str">
        <f t="shared" si="28"/>
        <v>0.145367412140575</v>
      </c>
      <c r="G217" t="str">
        <f t="shared" si="30"/>
        <v>33.0279192934371-98.0269781632296i</v>
      </c>
      <c r="H217" t="str">
        <f t="shared" si="29"/>
        <v>0.053384827299911-0.343012552960818i</v>
      </c>
      <c r="I217" t="str">
        <f t="shared" si="31"/>
        <v>-31.8612942712482-16.5621442158019i</v>
      </c>
      <c r="J217" s="4">
        <f t="shared" si="32"/>
        <v>31.104033929058602</v>
      </c>
      <c r="K217" s="4">
        <f t="shared" si="33"/>
        <v>27.466321740203313</v>
      </c>
      <c r="O217"/>
      <c r="P217"/>
    </row>
    <row r="218" spans="1:16">
      <c r="A218">
        <f t="shared" si="34"/>
        <v>188</v>
      </c>
      <c r="B218">
        <f t="shared" si="36"/>
        <v>1800</v>
      </c>
      <c r="C218" t="str">
        <f t="shared" si="25"/>
        <v>0.328408613256168-2.23424242629014i</v>
      </c>
      <c r="D218" t="str">
        <f t="shared" si="26"/>
        <v>1</v>
      </c>
      <c r="E218" t="str">
        <f t="shared" si="27"/>
        <v>0.328408613256168-2.23424242629014i</v>
      </c>
      <c r="F218" t="str">
        <f t="shared" si="28"/>
        <v>0.145367412140575</v>
      </c>
      <c r="G218" t="str">
        <f t="shared" si="30"/>
        <v>32.9239768031099-92.6339770433138i</v>
      </c>
      <c r="H218" t="str">
        <f t="shared" si="29"/>
        <v>0.0477399102337241-0.324786039604477i</v>
      </c>
      <c r="I218" t="str">
        <f t="shared" si="31"/>
        <v>-28.5144348395922-15.1155857825524i</v>
      </c>
      <c r="J218" s="4">
        <f t="shared" si="32"/>
        <v>30.176817610116199</v>
      </c>
      <c r="K218" s="4">
        <f t="shared" si="33"/>
        <v>27.92819418074663</v>
      </c>
      <c r="O218"/>
      <c r="P218"/>
    </row>
    <row r="219" spans="1:16">
      <c r="A219">
        <f t="shared" si="34"/>
        <v>189</v>
      </c>
      <c r="B219">
        <f t="shared" si="36"/>
        <v>1900</v>
      </c>
      <c r="C219" t="str">
        <f t="shared" si="25"/>
        <v>0.295389291346412-2.12124874433309i</v>
      </c>
      <c r="D219" t="str">
        <f t="shared" si="26"/>
        <v>1</v>
      </c>
      <c r="E219" t="str">
        <f t="shared" si="27"/>
        <v>0.295389291346412-2.12124874433309i</v>
      </c>
      <c r="F219" t="str">
        <f t="shared" si="28"/>
        <v>0.145367412140575</v>
      </c>
      <c r="G219" t="str">
        <f t="shared" si="30"/>
        <v>32.8358469299509-87.8113332447031i</v>
      </c>
      <c r="H219" t="str">
        <f t="shared" si="29"/>
        <v>0.0429399768570663-0.308360440470145i</v>
      </c>
      <c r="I219" t="str">
        <f t="shared" si="31"/>
        <v>-25.6675708903531-13.8958928398456i</v>
      </c>
      <c r="J219" s="4">
        <f t="shared" si="32"/>
        <v>29.303988309664398</v>
      </c>
      <c r="K219" s="4">
        <f t="shared" si="33"/>
        <v>28.430199392388602</v>
      </c>
      <c r="O219"/>
      <c r="P219"/>
    </row>
    <row r="220" spans="1:16">
      <c r="A220">
        <f t="shared" si="34"/>
        <v>190</v>
      </c>
      <c r="B220">
        <f t="shared" si="36"/>
        <v>2000</v>
      </c>
      <c r="C220" t="str">
        <f t="shared" si="25"/>
        <v>0.267084192305864-2.01893078640532i</v>
      </c>
      <c r="D220" t="str">
        <f t="shared" si="26"/>
        <v>1</v>
      </c>
      <c r="E220" t="str">
        <f t="shared" si="27"/>
        <v>0.267084192305864-2.01893078640532i</v>
      </c>
      <c r="F220" t="str">
        <f t="shared" si="28"/>
        <v>0.145367412140575</v>
      </c>
      <c r="G220" t="str">
        <f t="shared" si="30"/>
        <v>32.760439527662-83.4735184844439i</v>
      </c>
      <c r="H220" t="str">
        <f t="shared" si="29"/>
        <v>0.0388253378591591-0.293486743710677i</v>
      </c>
      <c r="I220" t="str">
        <f t="shared" si="31"/>
        <v>-23.2264359929964-12.8556422769554i</v>
      </c>
      <c r="J220" s="4">
        <f t="shared" si="32"/>
        <v>28.480257590763198</v>
      </c>
      <c r="K220" s="4">
        <f t="shared" si="33"/>
        <v>28.964169085072513</v>
      </c>
      <c r="O220"/>
      <c r="P220"/>
    </row>
    <row r="221" spans="1:16">
      <c r="A221">
        <f t="shared" si="34"/>
        <v>191</v>
      </c>
      <c r="B221">
        <f t="shared" si="36"/>
        <v>2100</v>
      </c>
      <c r="C221" t="str">
        <f t="shared" ref="C221:C284" si="37">IF(Modep,IMPRODUCT(Ro/(Rs*m*(1+Ro*T/(PI()*Q*L*uu))),IMDIV(IMSUM(1,IMPRODUCT(s,$B221/wz)),IMSUM(1,IMPRODUCT(s,$B221/wp)))),IMDIV(Ro*SQRT(Kt*(1-md/(mc+md)))/(Rs*m),IMSUM((2*(1-md/(mc+md))-md/(mc+md)+(2-md/(mc+md))*(L*uu*ms/(E*(1-md/(mc+md))))),IMPRODUCT(s,$B221,Co*uu,Ro,(1-md/(mc+md)),L*uu*ms/(E*(1-md/(mc+md)))+1))))</f>
        <v>0.242641232944499-1.92587080337605i</v>
      </c>
      <c r="D221" t="str">
        <f t="shared" ref="D221:D284" si="38">IMDIV(1,IMSUM(1,IMPRODUCT($B221/(wn*Q),s,Mode),IMPRODUCT($B221/wn,$B221/wn,s,s,Mode)))</f>
        <v>1</v>
      </c>
      <c r="E221" t="str">
        <f t="shared" ref="E221:E284" si="39">IMPRODUCT($C221,$D221)</f>
        <v>0.242641232944499-1.92587080337605i</v>
      </c>
      <c r="F221" t="str">
        <f t="shared" ref="F221:F284" si="40">IMPRODUCT((_Rf12*k/(_Rf12*k+_Rf11*k)),IMDIV(IMSUM(1,IMPRODUCT(s,$B221,_Rf11*k,Czz*p)),IMSUM(1,IMPRODUCT(s,$B221,Czz*p,(_Rf12*k*_Rf11*k/(_Rf12*k+_Rf11*k))))))</f>
        <v>0.145367412140575</v>
      </c>
      <c r="G221" t="str">
        <f t="shared" si="30"/>
        <v>32.6953821108492-79.5512898732591i</v>
      </c>
      <c r="H221" t="str">
        <f t="shared" ref="H221:H284" si="41">IMPRODUCT($E221,$F221)</f>
        <v>0.0352721281117402-0.279958854803867i</v>
      </c>
      <c r="I221" t="str">
        <f t="shared" si="31"/>
        <v>-21.1178523046119-11.959305020992i</v>
      </c>
      <c r="J221" s="4">
        <f t="shared" si="32"/>
        <v>27.701069351236999</v>
      </c>
      <c r="K221" s="4">
        <f t="shared" si="33"/>
        <v>29.523422580236428</v>
      </c>
      <c r="O221"/>
      <c r="P221"/>
    </row>
    <row r="222" spans="1:16">
      <c r="A222">
        <f t="shared" si="34"/>
        <v>192</v>
      </c>
      <c r="B222">
        <f t="shared" si="36"/>
        <v>2200</v>
      </c>
      <c r="C222" t="str">
        <f t="shared" si="37"/>
        <v>0.221391604183452-1.84088677748599i</v>
      </c>
      <c r="D222" t="str">
        <f t="shared" si="38"/>
        <v>1</v>
      </c>
      <c r="E222" t="str">
        <f t="shared" si="39"/>
        <v>0.221391604183452-1.84088677748599i</v>
      </c>
      <c r="F222" t="str">
        <f t="shared" si="40"/>
        <v>0.145367412140575</v>
      </c>
      <c r="G222" t="str">
        <f t="shared" ref="G222:G285" si="42">IMDIV(IMDIV(IMPRODUCT(Gm,Rea,IMSUM(1,IMPRODUCT(Rz*k,Cz*p,$B222,s))),IMSUM(1,IMPRODUCT($B222,s,(Cz*p),(Rea+Rz*k)),IMPRODUCT($B222,s,Rea,(Cea+Cp*p)),IMPRODUCT(s,s,$B222,$B222,(Cea+Cp*p),(Cz*p),Rea,(Rz*k)))),IMSUM(1,IMPRODUCT(s,$B222,0.000000022)))</f>
        <v>32.6388287627296-75.9879901352701i</v>
      </c>
      <c r="H222" t="str">
        <f t="shared" si="41"/>
        <v>0.0321831245697989-0.267604946886941i</v>
      </c>
      <c r="I222" t="str">
        <f t="shared" ref="I222:I285" si="43">IMPRODUCT($G222,$H222)</f>
        <v>-19.2843425723111-11.1798429898343i</v>
      </c>
      <c r="J222" s="4">
        <f t="shared" ref="J222:J285" si="44">-$F$9+$F$10+20*(IMREAL(IMLOG10($I222)))</f>
        <v>26.962469342383798</v>
      </c>
      <c r="K222" s="4">
        <f t="shared" ref="K222:K285" si="45">IF((180/PI())*IMARGUMENT($I222)&lt;0,180+(180/PI())*IMARGUMENT($I222),-180+(180/PI())*IMARGUMENT($I222))</f>
        <v>30.10244748844346</v>
      </c>
      <c r="O222"/>
      <c r="P222"/>
    </row>
    <row r="223" spans="1:16">
      <c r="A223">
        <f t="shared" ref="A223:A286" si="46">A222+1</f>
        <v>193</v>
      </c>
      <c r="B223">
        <f t="shared" si="36"/>
        <v>2300</v>
      </c>
      <c r="C223" t="str">
        <f t="shared" si="37"/>
        <v>0.202804631129737-1.7629863690554i</v>
      </c>
      <c r="D223" t="str">
        <f t="shared" si="38"/>
        <v>1</v>
      </c>
      <c r="E223" t="str">
        <f t="shared" si="39"/>
        <v>0.202804631129737-1.7629863690554i</v>
      </c>
      <c r="F223" t="str">
        <f t="shared" si="40"/>
        <v>0.145367412140575</v>
      </c>
      <c r="G223" t="str">
        <f t="shared" si="42"/>
        <v>32.5893258737041-72.7368125765743i</v>
      </c>
      <c r="H223" t="str">
        <f t="shared" si="41"/>
        <v>0.0294811843974538-0.256280766108692i</v>
      </c>
      <c r="I223" t="str">
        <f t="shared" si="43"/>
        <v>-17.6802741259574-10.4963847859317i</v>
      </c>
      <c r="J223" s="4">
        <f t="shared" si="44"/>
        <v>26.261002447233199</v>
      </c>
      <c r="K223" s="4">
        <f t="shared" si="45"/>
        <v>30.696660443402834</v>
      </c>
      <c r="O223"/>
      <c r="P223"/>
    </row>
    <row r="224" spans="1:16">
      <c r="A224">
        <f t="shared" si="46"/>
        <v>194</v>
      </c>
      <c r="B224">
        <f t="shared" si="36"/>
        <v>2400</v>
      </c>
      <c r="C224" t="str">
        <f t="shared" si="37"/>
        <v>0.18645503663722-1.69133100913489i</v>
      </c>
      <c r="D224" t="str">
        <f t="shared" si="38"/>
        <v>1</v>
      </c>
      <c r="E224" t="str">
        <f t="shared" si="39"/>
        <v>0.18645503663722-1.69133100913489i</v>
      </c>
      <c r="F224" t="str">
        <f t="shared" si="40"/>
        <v>0.145367412140575</v>
      </c>
      <c r="G224" t="str">
        <f t="shared" si="42"/>
        <v>32.5457161848184-69.7587495460688i</v>
      </c>
      <c r="H224" t="str">
        <f t="shared" si="41"/>
        <v>0.0271044861565288-0.245864411871046i</v>
      </c>
      <c r="I224" t="str">
        <f t="shared" si="43"/>
        <v>-16.2690590162181-9.89260843007054i</v>
      </c>
      <c r="J224" s="4">
        <f t="shared" si="44"/>
        <v>25.593630973075399</v>
      </c>
      <c r="K224" s="4">
        <f t="shared" si="45"/>
        <v>31.302225357334351</v>
      </c>
      <c r="O224"/>
      <c r="P224"/>
    </row>
    <row r="225" spans="1:16">
      <c r="A225">
        <f t="shared" si="46"/>
        <v>195</v>
      </c>
      <c r="B225">
        <f t="shared" si="36"/>
        <v>2500</v>
      </c>
      <c r="C225" t="str">
        <f t="shared" si="37"/>
        <v>0.171998876521607-1.62520769218215i</v>
      </c>
      <c r="D225" t="str">
        <f t="shared" si="38"/>
        <v>1</v>
      </c>
      <c r="E225" t="str">
        <f t="shared" si="39"/>
        <v>0.171998876521607-1.62520769218215i</v>
      </c>
      <c r="F225" t="str">
        <f t="shared" si="40"/>
        <v>0.145367412140575</v>
      </c>
      <c r="G225" t="str">
        <f t="shared" si="42"/>
        <v>32.5070691372825-67.0210330905514i</v>
      </c>
      <c r="H225" t="str">
        <f t="shared" si="41"/>
        <v>0.0250030315710323-0.236252236403475i</v>
      </c>
      <c r="I225" t="str">
        <f t="shared" si="43"/>
        <v>-15.0210936777929-9.35559678889163i</v>
      </c>
      <c r="J225" s="4">
        <f t="shared" si="44"/>
        <v>24.957669036783997</v>
      </c>
      <c r="K225" s="4">
        <f t="shared" si="45"/>
        <v>31.915913603245968</v>
      </c>
      <c r="O225"/>
      <c r="P225"/>
    </row>
    <row r="226" spans="1:16">
      <c r="A226">
        <f t="shared" si="46"/>
        <v>196</v>
      </c>
      <c r="B226">
        <f t="shared" si="36"/>
        <v>2600</v>
      </c>
      <c r="C226" t="str">
        <f t="shared" si="37"/>
        <v>0.159155626884203-1.56400665207331i</v>
      </c>
      <c r="D226" t="str">
        <f t="shared" si="38"/>
        <v>1</v>
      </c>
      <c r="E226" t="str">
        <f t="shared" si="39"/>
        <v>0.159155626884203-1.56400665207331i</v>
      </c>
      <c r="F226" t="str">
        <f t="shared" si="40"/>
        <v>0.145367412140575</v>
      </c>
      <c r="G226" t="str">
        <f t="shared" si="42"/>
        <v>32.4726295977756-64.4959353410289i</v>
      </c>
      <c r="H226" t="str">
        <f t="shared" si="41"/>
        <v>0.0231360416077675-0.227355599582542i</v>
      </c>
      <c r="I226" t="str">
        <f t="shared" si="43"/>
        <v>-13.9122239406087-8.875014815806i</v>
      </c>
      <c r="J226" s="4">
        <f t="shared" si="44"/>
        <v>24.3507294061618</v>
      </c>
      <c r="K226" s="4">
        <f t="shared" si="45"/>
        <v>32.534995165750047</v>
      </c>
      <c r="O226"/>
      <c r="P226"/>
    </row>
    <row r="227" spans="1:16">
      <c r="A227">
        <f t="shared" si="46"/>
        <v>197</v>
      </c>
      <c r="B227">
        <f t="shared" si="36"/>
        <v>2700</v>
      </c>
      <c r="C227" t="str">
        <f t="shared" si="37"/>
        <v>0.147694695676253-1.50720356545809i</v>
      </c>
      <c r="D227" t="str">
        <f t="shared" si="38"/>
        <v>1</v>
      </c>
      <c r="E227" t="str">
        <f t="shared" si="39"/>
        <v>0.147694695676253-1.50720356545809i</v>
      </c>
      <c r="F227" t="str">
        <f t="shared" si="40"/>
        <v>0.145367412140575</v>
      </c>
      <c r="G227" t="str">
        <f t="shared" si="42"/>
        <v>32.4417796207832-62.1598353994866i</v>
      </c>
      <c r="H227" t="str">
        <f t="shared" si="41"/>
        <v>0.0214699956973467-0.21909828187969i</v>
      </c>
      <c r="I227" t="str">
        <f t="shared" si="43"/>
        <v>-12.9225882690794-8.4425095746079i</v>
      </c>
      <c r="J227" s="4">
        <f t="shared" si="44"/>
        <v>23.770680077990001</v>
      </c>
      <c r="K227" s="4">
        <f t="shared" si="45"/>
        <v>33.157152950151755</v>
      </c>
      <c r="O227"/>
      <c r="P227"/>
    </row>
    <row r="228" spans="1:16">
      <c r="A228">
        <f t="shared" si="46"/>
        <v>198</v>
      </c>
      <c r="B228">
        <f t="shared" si="36"/>
        <v>2800</v>
      </c>
      <c r="C228" t="str">
        <f t="shared" si="37"/>
        <v>0.137425156228402-1.45434526422919i</v>
      </c>
      <c r="D228" t="str">
        <f t="shared" si="38"/>
        <v>1</v>
      </c>
      <c r="E228" t="str">
        <f t="shared" si="39"/>
        <v>0.137425156228402-1.45434526422919i</v>
      </c>
      <c r="F228" t="str">
        <f t="shared" si="40"/>
        <v>0.145367412140575</v>
      </c>
      <c r="G228" t="str">
        <f t="shared" si="42"/>
        <v>32.4140095928435-59.9924861227327i</v>
      </c>
      <c r="H228" t="str">
        <f t="shared" si="41"/>
        <v>0.019977139323937-0.211414407419898i</v>
      </c>
      <c r="I228" t="str">
        <f t="shared" si="43"/>
        <v>-12.0357367176003-8.05126688383709i</v>
      </c>
      <c r="J228" s="4">
        <f t="shared" si="44"/>
        <v>23.215608537105197</v>
      </c>
      <c r="K228" s="4">
        <f t="shared" si="45"/>
        <v>33.780414610065975</v>
      </c>
      <c r="O228"/>
      <c r="P228"/>
    </row>
    <row r="229" spans="1:16">
      <c r="A229">
        <f t="shared" si="46"/>
        <v>199</v>
      </c>
      <c r="B229">
        <f t="shared" si="36"/>
        <v>2900</v>
      </c>
      <c r="C229" t="str">
        <f t="shared" si="37"/>
        <v>0.128187854809432-1.4050381874393i</v>
      </c>
      <c r="D229" t="str">
        <f t="shared" si="38"/>
        <v>1</v>
      </c>
      <c r="E229" t="str">
        <f t="shared" si="39"/>
        <v>0.128187854809432-1.4050381874393i</v>
      </c>
      <c r="F229" t="str">
        <f t="shared" si="40"/>
        <v>0.145367412140575</v>
      </c>
      <c r="G229" t="str">
        <f t="shared" si="42"/>
        <v>32.3888962172834-57.9764325668756i</v>
      </c>
      <c r="H229" t="str">
        <f t="shared" si="41"/>
        <v>0.0186343367214989-0.204246765266735i</v>
      </c>
      <c r="I229" t="str">
        <f t="shared" si="43"/>
        <v>-11.2379532153388-7.69567964930256i</v>
      </c>
      <c r="J229" s="4">
        <f t="shared" si="44"/>
        <v>22.683792126622802</v>
      </c>
      <c r="K229" s="4">
        <f t="shared" si="45"/>
        <v>34.403097771505827</v>
      </c>
      <c r="O229"/>
      <c r="P229"/>
    </row>
    <row r="230" spans="1:16">
      <c r="A230">
        <f t="shared" si="46"/>
        <v>200</v>
      </c>
      <c r="B230">
        <f t="shared" si="36"/>
        <v>3000</v>
      </c>
      <c r="C230" t="str">
        <f t="shared" si="37"/>
        <v>0.119849286611009-1.35893898687149i</v>
      </c>
      <c r="D230" t="str">
        <f t="shared" si="38"/>
        <v>1</v>
      </c>
      <c r="E230" t="str">
        <f t="shared" si="39"/>
        <v>0.119849286611009-1.35893898687149i</v>
      </c>
      <c r="F230" t="str">
        <f t="shared" si="40"/>
        <v>0.145367412140575</v>
      </c>
      <c r="G230" t="str">
        <f t="shared" si="42"/>
        <v>32.3660855470827-56.0965467149084i</v>
      </c>
      <c r="H230" t="str">
        <f t="shared" si="41"/>
        <v>0.0174221806415364-0.197545443778443i</v>
      </c>
      <c r="I230" t="str">
        <f t="shared" si="43"/>
        <v>-10.517729426174-7.37109690300302i</v>
      </c>
      <c r="J230" s="4">
        <f t="shared" si="44"/>
        <v>22.173673319030001</v>
      </c>
      <c r="K230" s="4">
        <f t="shared" si="45"/>
        <v>35.023765606557902</v>
      </c>
      <c r="O230"/>
      <c r="P230"/>
    </row>
    <row r="231" spans="1:16">
      <c r="A231">
        <f t="shared" si="46"/>
        <v>201</v>
      </c>
      <c r="B231">
        <f t="shared" si="36"/>
        <v>3100</v>
      </c>
      <c r="C231" t="str">
        <f t="shared" si="37"/>
        <v>0.112296802518697-1.31574683730576i</v>
      </c>
      <c r="D231" t="str">
        <f t="shared" si="38"/>
        <v>1</v>
      </c>
      <c r="E231" t="str">
        <f t="shared" si="39"/>
        <v>0.112296802518697-1.31574683730576i</v>
      </c>
      <c r="F231" t="str">
        <f t="shared" si="40"/>
        <v>0.145367412140575</v>
      </c>
      <c r="G231" t="str">
        <f t="shared" si="42"/>
        <v>32.3452797850353-54.3396522367909i</v>
      </c>
      <c r="H231" t="str">
        <f t="shared" si="41"/>
        <v>0.0163242955738042-0.191266712771284i</v>
      </c>
      <c r="I231" t="str">
        <f t="shared" si="43"/>
        <v>-9.86535274883743-7.07363188264227i</v>
      </c>
      <c r="J231" s="4">
        <f t="shared" si="44"/>
        <v>21.683838946820998</v>
      </c>
      <c r="K231" s="4">
        <f t="shared" si="45"/>
        <v>35.641190480670048</v>
      </c>
      <c r="O231"/>
      <c r="P231"/>
    </row>
    <row r="232" spans="1:16">
      <c r="A232">
        <f t="shared" si="46"/>
        <v>202</v>
      </c>
      <c r="B232">
        <f t="shared" si="36"/>
        <v>3200</v>
      </c>
      <c r="C232" t="str">
        <f t="shared" si="37"/>
        <v>0.105434826913629-1.27519710501754i</v>
      </c>
      <c r="D232" t="str">
        <f t="shared" si="38"/>
        <v>1</v>
      </c>
      <c r="E232" t="str">
        <f t="shared" si="39"/>
        <v>0.105434826913629-1.27519710501754i</v>
      </c>
      <c r="F232" t="str">
        <f t="shared" si="40"/>
        <v>0.145367412140575</v>
      </c>
      <c r="G232" t="str">
        <f t="shared" si="42"/>
        <v>32.3262269247132-52.6942195922446i</v>
      </c>
      <c r="H232" t="str">
        <f t="shared" si="41"/>
        <v>0.0153267879379237-0.185372103125553i</v>
      </c>
      <c r="I232" t="str">
        <f t="shared" si="43"/>
        <v>-9.27258108346582-6.80001380039268i</v>
      </c>
      <c r="J232" s="4">
        <f t="shared" si="44"/>
        <v>21.213002654491202</v>
      </c>
      <c r="K232" s="4">
        <f t="shared" si="45"/>
        <v>36.254323956617355</v>
      </c>
      <c r="O232"/>
      <c r="P232"/>
    </row>
    <row r="233" spans="1:16">
      <c r="A233">
        <f t="shared" si="46"/>
        <v>203</v>
      </c>
      <c r="B233">
        <f t="shared" si="36"/>
        <v>3300</v>
      </c>
      <c r="C233" t="str">
        <f t="shared" si="37"/>
        <v>0.0991818504617297-1.23705610532298i</v>
      </c>
      <c r="D233" t="str">
        <f t="shared" si="38"/>
        <v>1</v>
      </c>
      <c r="E233" t="str">
        <f t="shared" si="39"/>
        <v>0.0991818504617297-1.23705610532298i</v>
      </c>
      <c r="F233" t="str">
        <f t="shared" si="40"/>
        <v>0.145367412140575</v>
      </c>
      <c r="G233" t="str">
        <f t="shared" si="42"/>
        <v>32.308712554405-51.1501165584926i</v>
      </c>
      <c r="H233" t="str">
        <f t="shared" si="41"/>
        <v>0.0144178089329351-0.1798276447035i</v>
      </c>
      <c r="I233" t="str">
        <f t="shared" si="43"/>
        <v>-8.73238414254469-6.54747228949876i</v>
      </c>
      <c r="J233" s="4">
        <f t="shared" si="44"/>
        <v>20.759989988526002</v>
      </c>
      <c r="K233" s="4">
        <f t="shared" si="45"/>
        <v>36.862271847845193</v>
      </c>
      <c r="O233"/>
      <c r="P233"/>
    </row>
    <row r="234" spans="1:16">
      <c r="A234">
        <f t="shared" si="46"/>
        <v>204</v>
      </c>
      <c r="B234">
        <f t="shared" si="36"/>
        <v>3400</v>
      </c>
      <c r="C234" t="str">
        <f t="shared" si="37"/>
        <v>0.0934680219516903-1.20111673864685i</v>
      </c>
      <c r="D234" t="str">
        <f t="shared" si="38"/>
        <v>1</v>
      </c>
      <c r="E234" t="str">
        <f t="shared" si="39"/>
        <v>0.0934680219516903-1.20111673864685i</v>
      </c>
      <c r="F234" t="str">
        <f t="shared" si="40"/>
        <v>0.145367412140575</v>
      </c>
      <c r="G234" t="str">
        <f t="shared" si="42"/>
        <v>32.2925533228704-49.6984027743847i</v>
      </c>
      <c r="H234" t="str">
        <f t="shared" si="41"/>
        <v>0.0135872044690157-0.17460323197582i</v>
      </c>
      <c r="I234" t="str">
        <f t="shared" si="43"/>
        <v>-8.2387362236192-6.31364653920374i</v>
      </c>
      <c r="J234" s="4">
        <f t="shared" si="44"/>
        <v>20.323725661031801</v>
      </c>
      <c r="K234" s="4">
        <f t="shared" si="45"/>
        <v>37.464273317008434</v>
      </c>
      <c r="O234"/>
      <c r="P234"/>
    </row>
    <row r="235" spans="1:16">
      <c r="A235">
        <f t="shared" si="46"/>
        <v>205</v>
      </c>
      <c r="B235">
        <f t="shared" si="36"/>
        <v>3500</v>
      </c>
      <c r="C235" t="str">
        <f t="shared" si="37"/>
        <v>0.0882332068459555-1.16719483941224i</v>
      </c>
      <c r="D235" t="str">
        <f t="shared" si="38"/>
        <v>1</v>
      </c>
      <c r="E235" t="str">
        <f t="shared" si="39"/>
        <v>0.0882332068459555-1.16719483941224i</v>
      </c>
      <c r="F235" t="str">
        <f t="shared" si="40"/>
        <v>0.145367412140575</v>
      </c>
      <c r="G235" t="str">
        <f t="shared" si="42"/>
        <v>32.2775916926943-48.3311594994055i</v>
      </c>
      <c r="H235" t="str">
        <f t="shared" si="41"/>
        <v>0.0128262329440606-0.169672093269191i</v>
      </c>
      <c r="I235" t="str">
        <f t="shared" si="43"/>
        <v>-7.7864490924675-6.09651325838361i</v>
      </c>
      <c r="J235" s="4">
        <f t="shared" si="44"/>
        <v>19.90322261487184</v>
      </c>
      <c r="K235" s="4">
        <f t="shared" si="45"/>
        <v>38.059683241881004</v>
      </c>
      <c r="O235"/>
      <c r="P235"/>
    </row>
    <row r="236" spans="1:16">
      <c r="A236">
        <f t="shared" si="46"/>
        <v>206</v>
      </c>
      <c r="B236">
        <f t="shared" si="36"/>
        <v>3600</v>
      </c>
      <c r="C236" t="str">
        <f t="shared" si="37"/>
        <v>0.083425412150586-1.13512610652625i</v>
      </c>
      <c r="D236" t="str">
        <f t="shared" si="38"/>
        <v>1</v>
      </c>
      <c r="E236" t="str">
        <f t="shared" si="39"/>
        <v>0.083425412150586-1.13512610652625i</v>
      </c>
      <c r="F236" t="str">
        <f t="shared" si="40"/>
        <v>0.145367412140575</v>
      </c>
      <c r="G236" t="str">
        <f t="shared" si="42"/>
        <v>32.2636916992265-47.0413477415331i</v>
      </c>
      <c r="H236" t="str">
        <f t="shared" si="41"/>
        <v>0.0121273362710916-0.165010344558928i</v>
      </c>
      <c r="I236" t="str">
        <f t="shared" si="43"/>
        <v>-7.37103636076338-5.89432912673932i</v>
      </c>
      <c r="J236" s="4">
        <f t="shared" si="44"/>
        <v>19.497572590171558</v>
      </c>
      <c r="K236" s="4">
        <f t="shared" si="45"/>
        <v>38.647957241296069</v>
      </c>
      <c r="O236"/>
      <c r="P236"/>
    </row>
    <row r="237" spans="1:16">
      <c r="A237">
        <f t="shared" si="46"/>
        <v>207</v>
      </c>
      <c r="B237">
        <f t="shared" si="36"/>
        <v>3700</v>
      </c>
      <c r="C237" t="str">
        <f t="shared" si="37"/>
        <v>0.0789995008248932-1.10476351092035i</v>
      </c>
      <c r="D237" t="str">
        <f t="shared" si="38"/>
        <v>1</v>
      </c>
      <c r="E237" t="str">
        <f t="shared" si="39"/>
        <v>0.0789995008248932-1.10476351092035i</v>
      </c>
      <c r="F237" t="str">
        <f t="shared" si="40"/>
        <v>0.145367412140575</v>
      </c>
      <c r="G237" t="str">
        <f t="shared" si="42"/>
        <v>32.2507355007272-45.8226893878336i</v>
      </c>
      <c r="H237" t="str">
        <f t="shared" si="41"/>
        <v>0.0114839529953119-0.160596612609827i</v>
      </c>
      <c r="I237" t="str">
        <f t="shared" si="43"/>
        <v>-6.98860276580375-5.70558448664094i</v>
      </c>
      <c r="J237" s="4">
        <f t="shared" si="44"/>
        <v>19.1059379486558</v>
      </c>
      <c r="K237" s="4">
        <f t="shared" si="45"/>
        <v>39.228638883231127</v>
      </c>
      <c r="O237"/>
      <c r="P237"/>
    </row>
    <row r="238" spans="1:16">
      <c r="A238">
        <f t="shared" si="46"/>
        <v>208</v>
      </c>
      <c r="B238">
        <f t="shared" si="36"/>
        <v>3800</v>
      </c>
      <c r="C238" t="str">
        <f t="shared" si="37"/>
        <v>0.0749161365627411-1.07597509638652i</v>
      </c>
      <c r="D238" t="str">
        <f t="shared" si="38"/>
        <v>1</v>
      </c>
      <c r="E238" t="str">
        <f t="shared" si="39"/>
        <v>0.0749161365627411-1.07597509638652i</v>
      </c>
      <c r="F238" t="str">
        <f t="shared" si="40"/>
        <v>0.145367412140575</v>
      </c>
      <c r="G238" t="str">
        <f t="shared" si="42"/>
        <v>32.2386205554113-44.6695671011624i</v>
      </c>
      <c r="H238" t="str">
        <f t="shared" si="41"/>
        <v>0.0108903648996956-0.156411715289414i</v>
      </c>
      <c r="I238" t="str">
        <f t="shared" si="43"/>
        <v>-6.63575326981713-5.52896582527954i</v>
      </c>
      <c r="J238" s="4">
        <f t="shared" si="44"/>
        <v>18.727544557091921</v>
      </c>
      <c r="K238" s="4">
        <f t="shared" si="45"/>
        <v>39.80134869619161</v>
      </c>
      <c r="O238"/>
      <c r="P238"/>
    </row>
    <row r="239" spans="1:16">
      <c r="A239">
        <f t="shared" si="46"/>
        <v>209</v>
      </c>
      <c r="B239">
        <f t="shared" si="36"/>
        <v>3900</v>
      </c>
      <c r="C239" t="str">
        <f t="shared" si="37"/>
        <v>0.0711409130191365-1.0486421062334i</v>
      </c>
      <c r="D239" t="str">
        <f t="shared" si="38"/>
        <v>1</v>
      </c>
      <c r="E239" t="str">
        <f t="shared" si="39"/>
        <v>0.0711409130191365-1.0486421062334i</v>
      </c>
      <c r="F239" t="str">
        <f t="shared" si="40"/>
        <v>0.145367412140575</v>
      </c>
      <c r="G239" t="str">
        <f t="shared" si="42"/>
        <v>32.2272572985034-43.5769396152402i</v>
      </c>
      <c r="H239" t="str">
        <f t="shared" si="41"/>
        <v>0.0103415704229096-0.152438389244791i</v>
      </c>
      <c r="I239" t="str">
        <f t="shared" si="43"/>
        <v>-6.30951803227504-5.36332518220718i</v>
      </c>
      <c r="J239" s="4">
        <f t="shared" si="44"/>
        <v>18.36167556679014</v>
      </c>
      <c r="K239" s="4">
        <f t="shared" si="45"/>
        <v>40.36577468138421</v>
      </c>
      <c r="O239"/>
      <c r="P239"/>
    </row>
    <row r="240" spans="1:16">
      <c r="A240">
        <f t="shared" si="46"/>
        <v>210</v>
      </c>
      <c r="B240">
        <f t="shared" si="36"/>
        <v>4000</v>
      </c>
      <c r="C240" t="str">
        <f t="shared" si="37"/>
        <v>0.0676436315897236-1.02265738111789i</v>
      </c>
      <c r="D240" t="str">
        <f t="shared" si="38"/>
        <v>1</v>
      </c>
      <c r="E240" t="str">
        <f t="shared" si="39"/>
        <v>0.0676436315897236-1.02265738111789i</v>
      </c>
      <c r="F240" t="str">
        <f t="shared" si="40"/>
        <v>0.145367412140575</v>
      </c>
      <c r="G240" t="str">
        <f t="shared" si="42"/>
        <v>32.2165672205908-42.5402697337983i</v>
      </c>
      <c r="H240" t="str">
        <f t="shared" si="41"/>
        <v>0.00983317967198857-0.148661056999565i</v>
      </c>
      <c r="I240" t="str">
        <f t="shared" si="43"/>
        <v>-6.00729016977829-5.20765505149786i</v>
      </c>
      <c r="J240" s="4">
        <f t="shared" si="44"/>
        <v>18.007665954705899</v>
      </c>
      <c r="K240" s="4">
        <f t="shared" si="45"/>
        <v>40.921664082409819</v>
      </c>
      <c r="O240"/>
      <c r="P240"/>
    </row>
    <row r="241" spans="1:16">
      <c r="A241">
        <f t="shared" si="46"/>
        <v>211</v>
      </c>
      <c r="B241">
        <f t="shared" si="36"/>
        <v>4100</v>
      </c>
      <c r="C241" t="str">
        <f t="shared" si="37"/>
        <v>0.0643976995103676-0.997923983576111i</v>
      </c>
      <c r="D241" t="str">
        <f t="shared" si="38"/>
        <v>1</v>
      </c>
      <c r="E241" t="str">
        <f t="shared" si="39"/>
        <v>0.0643976995103676-0.997923983576111i</v>
      </c>
      <c r="F241" t="str">
        <f t="shared" si="40"/>
        <v>0.145367412140575</v>
      </c>
      <c r="G241" t="str">
        <f t="shared" si="42"/>
        <v>32.2064812699552-41.5554628651184i</v>
      </c>
      <c r="H241" t="str">
        <f t="shared" si="41"/>
        <v>0.00936132692562851-0.145065627005473i</v>
      </c>
      <c r="I241" t="str">
        <f t="shared" si="43"/>
        <v>-5.72677387573887-5.06106767249226i</v>
      </c>
      <c r="J241" s="4">
        <f t="shared" si="44"/>
        <v>17.664897714722301</v>
      </c>
      <c r="K241" s="4">
        <f t="shared" si="45"/>
        <v>41.468816215483287</v>
      </c>
      <c r="O241"/>
      <c r="P241"/>
    </row>
    <row r="242" spans="1:16">
      <c r="A242">
        <f t="shared" si="46"/>
        <v>212</v>
      </c>
      <c r="B242">
        <f t="shared" si="36"/>
        <v>4200</v>
      </c>
      <c r="C242" t="str">
        <f t="shared" si="37"/>
        <v>0.0613796259319811-0.974354012877811i</v>
      </c>
      <c r="D242" t="str">
        <f t="shared" si="38"/>
        <v>1</v>
      </c>
      <c r="E242" t="str">
        <f t="shared" si="39"/>
        <v>0.0613796259319811-0.974354012877811i</v>
      </c>
      <c r="F242" t="str">
        <f t="shared" si="40"/>
        <v>0.145367412140575</v>
      </c>
      <c r="G242" t="str">
        <f t="shared" si="42"/>
        <v>32.1969385179355-40.6188143363124i</v>
      </c>
      <c r="H242" t="str">
        <f t="shared" si="41"/>
        <v>0.00892259737988862-0.141639321360832i</v>
      </c>
      <c r="I242" t="str">
        <f t="shared" si="43"/>
        <v>-5.46594097781635-4.92277784794818i</v>
      </c>
      <c r="J242" s="4">
        <f t="shared" si="44"/>
        <v>17.332795606345361</v>
      </c>
      <c r="K242" s="4">
        <f t="shared" si="45"/>
        <v>42.00707619958618</v>
      </c>
      <c r="O242"/>
      <c r="P242"/>
    </row>
    <row r="243" spans="1:16">
      <c r="A243">
        <f t="shared" si="46"/>
        <v>213</v>
      </c>
      <c r="B243">
        <f t="shared" ref="B243:B274" si="47">B242+100</f>
        <v>4300</v>
      </c>
      <c r="C243" t="str">
        <f t="shared" si="37"/>
        <v>0.0585685981821037-0.951867580316126i</v>
      </c>
      <c r="D243" t="str">
        <f t="shared" si="38"/>
        <v>1</v>
      </c>
      <c r="E243" t="str">
        <f t="shared" si="39"/>
        <v>0.0585685981821037-0.951867580316126i</v>
      </c>
      <c r="F243" t="str">
        <f t="shared" si="40"/>
        <v>0.145367412140575</v>
      </c>
      <c r="G243" t="str">
        <f t="shared" si="42"/>
        <v>32.1878850389647-39.7269640582652i</v>
      </c>
      <c r="H243" t="str">
        <f t="shared" si="41"/>
        <v>0.0085139655504336-0.138370526851066i</v>
      </c>
      <c r="I243" t="str">
        <f t="shared" si="43"/>
        <v>-5.22299440257246-4.79208861447847i</v>
      </c>
      <c r="J243" s="4">
        <f t="shared" si="44"/>
        <v>17.010823383234218</v>
      </c>
      <c r="K243" s="4">
        <f t="shared" si="45"/>
        <v>42.536329454743566</v>
      </c>
      <c r="O243"/>
      <c r="P243"/>
    </row>
    <row r="244" spans="1:16">
      <c r="A244">
        <f t="shared" si="46"/>
        <v>214</v>
      </c>
      <c r="B244">
        <f t="shared" si="47"/>
        <v>4400</v>
      </c>
      <c r="C244" t="str">
        <f t="shared" si="37"/>
        <v>0.0559461239729527-0.930391920265051i</v>
      </c>
      <c r="D244" t="str">
        <f t="shared" si="38"/>
        <v>1</v>
      </c>
      <c r="E244" t="str">
        <f t="shared" si="39"/>
        <v>0.0559461239729527-0.930391920265051i</v>
      </c>
      <c r="F244" t="str">
        <f t="shared" si="40"/>
        <v>0.145367412140575</v>
      </c>
      <c r="G244" t="str">
        <f t="shared" si="42"/>
        <v>32.1792729667111-38.8768573719662i</v>
      </c>
      <c r="H244" t="str">
        <f t="shared" si="41"/>
        <v>0.00813274326124392-0.135248665725431i</v>
      </c>
      <c r="I244" t="str">
        <f t="shared" si="43"/>
        <v>-4.99633732178457-4.66837923257231i</v>
      </c>
      <c r="J244" s="4">
        <f t="shared" si="44"/>
        <v>16.698480436408222</v>
      </c>
      <c r="K244" s="4">
        <f t="shared" si="45"/>
        <v>43.05649685955072</v>
      </c>
      <c r="O244"/>
      <c r="P244"/>
    </row>
    <row r="245" spans="1:16">
      <c r="A245">
        <f t="shared" si="46"/>
        <v>215</v>
      </c>
      <c r="B245">
        <f t="shared" si="47"/>
        <v>4500</v>
      </c>
      <c r="C245" t="str">
        <f t="shared" si="37"/>
        <v>0.0534957280954881-0.909860616559028i</v>
      </c>
      <c r="D245" t="str">
        <f t="shared" si="38"/>
        <v>1</v>
      </c>
      <c r="E245" t="str">
        <f t="shared" si="39"/>
        <v>0.0534957280954881-0.909860616559028i</v>
      </c>
      <c r="F245" t="str">
        <f t="shared" si="40"/>
        <v>0.145367412140575</v>
      </c>
      <c r="G245" t="str">
        <f t="shared" si="42"/>
        <v>32.1710596953723-38.0657111147935i</v>
      </c>
      <c r="H245" t="str">
        <f t="shared" si="41"/>
        <v>0.00777653555381696-0.132264083237814i</v>
      </c>
      <c r="I245" t="str">
        <f t="shared" si="43"/>
        <v>-4.7845469938686-4.55109507326292i</v>
      </c>
      <c r="J245" s="4">
        <f t="shared" si="44"/>
        <v>16.395298797179201</v>
      </c>
      <c r="K245" s="4">
        <f t="shared" si="45"/>
        <v>43.567530477429301</v>
      </c>
      <c r="O245"/>
      <c r="P245"/>
    </row>
    <row r="246" spans="1:16">
      <c r="A246">
        <f t="shared" si="46"/>
        <v>216</v>
      </c>
      <c r="B246">
        <f t="shared" si="47"/>
        <v>4600</v>
      </c>
      <c r="C246" t="str">
        <f t="shared" si="37"/>
        <v>0.0512026943294422-0.890212927178863i</v>
      </c>
      <c r="D246" t="str">
        <f t="shared" si="38"/>
        <v>1</v>
      </c>
      <c r="E246" t="str">
        <f t="shared" si="39"/>
        <v>0.0512026943294422-0.890212927178863i</v>
      </c>
      <c r="F246" t="str">
        <f t="shared" si="40"/>
        <v>0.145367412140575</v>
      </c>
      <c r="G246" t="str">
        <f t="shared" si="42"/>
        <v>32.1632072011582-37.2909841124991i</v>
      </c>
      <c r="H246" t="str">
        <f t="shared" si="41"/>
        <v>0.00744320316929591-0.129407949478077i</v>
      </c>
      <c r="I246" t="str">
        <f t="shared" si="43"/>
        <v>-4.58635250224367-4.43973906367272i</v>
      </c>
      <c r="J246" s="4">
        <f t="shared" si="44"/>
        <v>16.100840453281439</v>
      </c>
      <c r="K246" s="4">
        <f t="shared" si="45"/>
        <v>44.069409775892268</v>
      </c>
      <c r="O246"/>
      <c r="P246"/>
    </row>
    <row r="247" spans="1:16">
      <c r="A247">
        <f t="shared" si="46"/>
        <v>217</v>
      </c>
      <c r="B247">
        <f t="shared" si="47"/>
        <v>4700</v>
      </c>
      <c r="C247" t="str">
        <f t="shared" si="37"/>
        <v>0.0490538450346803-0.871393193026711i</v>
      </c>
      <c r="D247" t="str">
        <f t="shared" si="38"/>
        <v>1</v>
      </c>
      <c r="E247" t="str">
        <f t="shared" si="39"/>
        <v>0.0490538450346803-0.871393193026711i</v>
      </c>
      <c r="F247" t="str">
        <f t="shared" si="40"/>
        <v>0.145367412140575</v>
      </c>
      <c r="G247" t="str">
        <f t="shared" si="42"/>
        <v>32.1556814637325-36.5503514378218i</v>
      </c>
      <c r="H247" t="str">
        <f t="shared" si="41"/>
        <v>0.00713083050823627-0.126672173427206i</v>
      </c>
      <c r="I247" t="str">
        <f t="shared" si="43"/>
        <v>-4.40061574176238-4.33386442016349i</v>
      </c>
      <c r="J247" s="4">
        <f t="shared" si="44"/>
        <v>15.81469493864912</v>
      </c>
      <c r="K247" s="4">
        <f t="shared" si="45"/>
        <v>44.562138275087051</v>
      </c>
      <c r="O247"/>
      <c r="P247"/>
    </row>
    <row r="248" spans="1:16">
      <c r="A248">
        <f t="shared" si="46"/>
        <v>218</v>
      </c>
      <c r="B248">
        <f t="shared" si="47"/>
        <v>4800</v>
      </c>
      <c r="C248" t="str">
        <f t="shared" si="37"/>
        <v>0.0470373522714483-0.853350318866327i</v>
      </c>
      <c r="D248" t="str">
        <f t="shared" si="38"/>
        <v>1</v>
      </c>
      <c r="E248" t="str">
        <f t="shared" si="39"/>
        <v>0.0470373522714483-0.853350318866327i</v>
      </c>
      <c r="F248" t="str">
        <f t="shared" si="40"/>
        <v>0.145367412140575</v>
      </c>
      <c r="G248" t="str">
        <f t="shared" si="42"/>
        <v>32.1484519711269-35.841681886484i</v>
      </c>
      <c r="H248" t="str">
        <f t="shared" si="41"/>
        <v>0.00683769817364504-0.124049327502932i</v>
      </c>
      <c r="I248" t="str">
        <f t="shared" si="43"/>
        <v>-4.22631512326387-4.23306845005418i</v>
      </c>
      <c r="J248" s="4">
        <f t="shared" si="44"/>
        <v>15.53647716309966</v>
      </c>
      <c r="K248" s="4">
        <f t="shared" si="45"/>
        <v>45.045740571662577</v>
      </c>
      <c r="O248"/>
      <c r="P248"/>
    </row>
    <row r="249" spans="1:16">
      <c r="A249">
        <f t="shared" si="46"/>
        <v>219</v>
      </c>
      <c r="B249">
        <f t="shared" si="47"/>
        <v>4900</v>
      </c>
      <c r="C249" t="str">
        <f t="shared" si="37"/>
        <v>0.0451425754034275-0.836037316391654i</v>
      </c>
      <c r="D249" t="str">
        <f t="shared" si="38"/>
        <v>1</v>
      </c>
      <c r="E249" t="str">
        <f t="shared" si="39"/>
        <v>0.0451425754034275-0.836037316391654i</v>
      </c>
      <c r="F249" t="str">
        <f t="shared" si="40"/>
        <v>0.145367412140575</v>
      </c>
      <c r="G249" t="str">
        <f t="shared" si="42"/>
        <v>32.1414912946473-35.1630182109926i</v>
      </c>
      <c r="H249" t="str">
        <f t="shared" si="41"/>
        <v>0.00656225936375703-0.121532581136806i</v>
      </c>
      <c r="I249" t="str">
        <f t="shared" si="43"/>
        <v>-4.06253156152903-4.13698724413771i</v>
      </c>
      <c r="J249" s="4">
        <f t="shared" si="44"/>
        <v>15.265825453032139</v>
      </c>
      <c r="K249" s="4">
        <f t="shared" si="45"/>
        <v>45.5202596920264</v>
      </c>
      <c r="O249"/>
      <c r="P249"/>
    </row>
    <row r="250" spans="1:16">
      <c r="A250">
        <f t="shared" si="46"/>
        <v>220</v>
      </c>
      <c r="B250">
        <f t="shared" si="47"/>
        <v>5000</v>
      </c>
      <c r="C250" t="str">
        <f t="shared" si="37"/>
        <v>0.0433599210273842-0.819410900945771i</v>
      </c>
      <c r="D250" t="str">
        <f t="shared" si="38"/>
        <v>1</v>
      </c>
      <c r="E250" t="str">
        <f t="shared" si="39"/>
        <v>0.0433599210273842-0.819410900945771i</v>
      </c>
      <c r="F250" t="str">
        <f t="shared" si="40"/>
        <v>0.145367412140575</v>
      </c>
      <c r="G250" t="str">
        <f t="shared" si="42"/>
        <v>32.1347747226823-34.512559726187i</v>
      </c>
      <c r="H250" t="str">
        <f t="shared" si="41"/>
        <v>0.00630311951037054-0.119115642150264i</v>
      </c>
      <c r="I250" t="str">
        <f t="shared" si="43"/>
        <v>-3.9084363885182-4.04529111500933i</v>
      </c>
      <c r="J250" s="4">
        <f t="shared" si="44"/>
        <v>15.002399778311679</v>
      </c>
      <c r="K250" s="4">
        <f t="shared" si="45"/>
        <v>45.9857547356699</v>
      </c>
      <c r="O250"/>
      <c r="P250"/>
    </row>
    <row r="251" spans="1:16">
      <c r="A251">
        <f t="shared" si="46"/>
        <v>221</v>
      </c>
      <c r="B251">
        <f t="shared" si="47"/>
        <v>5100</v>
      </c>
      <c r="C251" t="str">
        <f t="shared" si="37"/>
        <v>0.0416807217922053-0.8034311347047i</v>
      </c>
      <c r="D251" t="str">
        <f t="shared" si="38"/>
        <v>1</v>
      </c>
      <c r="E251" t="str">
        <f t="shared" si="39"/>
        <v>0.0416807217922053-0.8034311347047i</v>
      </c>
      <c r="F251" t="str">
        <f t="shared" si="40"/>
        <v>0.145367412140575</v>
      </c>
      <c r="G251" t="str">
        <f t="shared" si="42"/>
        <v>32.1282799442736-33.888646961032i</v>
      </c>
      <c r="H251" t="str">
        <f t="shared" si="41"/>
        <v>0.00605901866308415-0.116792704885188i</v>
      </c>
      <c r="I251" t="str">
        <f t="shared" si="43"/>
        <v>-3.76328089568299-3.95768066240381i</v>
      </c>
      <c r="J251" s="4">
        <f t="shared" si="44"/>
        <v>14.745880143937541</v>
      </c>
      <c r="K251" s="4">
        <f t="shared" si="45"/>
        <v>46.442298774728812</v>
      </c>
      <c r="O251"/>
      <c r="P251"/>
    </row>
    <row r="252" spans="1:16">
      <c r="A252">
        <f t="shared" si="46"/>
        <v>222</v>
      </c>
      <c r="B252">
        <f t="shared" si="47"/>
        <v>5200</v>
      </c>
      <c r="C252" t="str">
        <f t="shared" si="37"/>
        <v>0.0400971312536582-0.788061110216426i</v>
      </c>
      <c r="D252" t="str">
        <f t="shared" si="38"/>
        <v>1</v>
      </c>
      <c r="E252" t="str">
        <f t="shared" si="39"/>
        <v>0.0400971312536582-0.788061110216426i</v>
      </c>
      <c r="F252" t="str">
        <f t="shared" si="40"/>
        <v>0.145367412140575</v>
      </c>
      <c r="G252" t="str">
        <f t="shared" si="42"/>
        <v>32.1219867748609-33.2897480812219i</v>
      </c>
      <c r="H252" t="str">
        <f t="shared" si="41"/>
        <v>0.00582881620460526-0.11455840420079i</v>
      </c>
      <c r="I252" t="str">
        <f t="shared" si="43"/>
        <v>-3.62638725939367-3.87388336775i</v>
      </c>
      <c r="J252" s="4">
        <f t="shared" si="44"/>
        <v>14.495965127974999</v>
      </c>
      <c r="K252" s="4">
        <f t="shared" si="45"/>
        <v>46.889976980523954</v>
      </c>
      <c r="O252"/>
      <c r="P252"/>
    </row>
    <row r="253" spans="1:16">
      <c r="A253">
        <f t="shared" si="46"/>
        <v>223</v>
      </c>
      <c r="B253">
        <f t="shared" si="47"/>
        <v>5300</v>
      </c>
      <c r="C253" t="str">
        <f t="shared" si="37"/>
        <v>0.0386020323867945-0.773266669083874i</v>
      </c>
      <c r="D253" t="str">
        <f t="shared" si="38"/>
        <v>1</v>
      </c>
      <c r="E253" t="str">
        <f t="shared" si="39"/>
        <v>0.0386020323867945-0.773266669083874i</v>
      </c>
      <c r="F253" t="str">
        <f t="shared" si="40"/>
        <v>0.145367412140575</v>
      </c>
      <c r="G253" t="str">
        <f t="shared" si="42"/>
        <v>32.1158769179057-32.714446848737i</v>
      </c>
      <c r="H253" t="str">
        <f t="shared" si="41"/>
        <v>0.00561147755143498-0.112407774579285i</v>
      </c>
      <c r="I253" t="str">
        <f t="shared" si="43"/>
        <v>-3.49714064448935-3.79365063710331i</v>
      </c>
      <c r="J253" s="4">
        <f t="shared" si="44"/>
        <v>14.252370549681601</v>
      </c>
      <c r="K253" s="4">
        <f t="shared" si="45"/>
        <v>47.328884951673587</v>
      </c>
      <c r="O253"/>
      <c r="P253"/>
    </row>
    <row r="254" spans="1:16">
      <c r="A254">
        <f t="shared" si="46"/>
        <v>224</v>
      </c>
      <c r="B254">
        <f t="shared" si="47"/>
        <v>5400</v>
      </c>
      <c r="C254" t="str">
        <f t="shared" si="37"/>
        <v>0.0371889577671298-0.759016151333598i</v>
      </c>
      <c r="D254" t="str">
        <f t="shared" si="38"/>
        <v>1</v>
      </c>
      <c r="E254" t="str">
        <f t="shared" si="39"/>
        <v>0.0371889577671298-0.759016151333598i</v>
      </c>
      <c r="F254" t="str">
        <f t="shared" si="40"/>
        <v>0.145367412140575</v>
      </c>
      <c r="G254" t="str">
        <f t="shared" si="42"/>
        <v>32.1099337571185-32.1614319191313i</v>
      </c>
      <c r="H254" t="str">
        <f t="shared" si="41"/>
        <v>0.0054060625508128-0.110336213692264i</v>
      </c>
      <c r="I254" t="str">
        <f t="shared" si="43"/>
        <v>-3.37498231448503-3.7167552253484i</v>
      </c>
      <c r="J254" s="4">
        <f t="shared" si="44"/>
        <v>14.014828253833979</v>
      </c>
      <c r="K254" s="4">
        <f t="shared" si="45"/>
        <v>47.759127221604615</v>
      </c>
      <c r="O254"/>
      <c r="P254"/>
    </row>
    <row r="255" spans="1:16">
      <c r="A255">
        <f t="shared" si="46"/>
        <v>225</v>
      </c>
      <c r="B255">
        <f t="shared" si="47"/>
        <v>5500</v>
      </c>
      <c r="C255" t="str">
        <f t="shared" si="37"/>
        <v>0.0358520197514696-0.745280171645057i</v>
      </c>
      <c r="D255" t="str">
        <f t="shared" si="38"/>
        <v>1</v>
      </c>
      <c r="E255" t="str">
        <f t="shared" si="39"/>
        <v>0.0358520197514696-0.745280171645057i</v>
      </c>
      <c r="F255" t="str">
        <f t="shared" si="40"/>
        <v>0.145367412140575</v>
      </c>
      <c r="G255" t="str">
        <f t="shared" si="42"/>
        <v>32.1041421748894-31.6294873063113i</v>
      </c>
      <c r="H255" t="str">
        <f t="shared" si="41"/>
        <v>0.00521171533128392-0.108339449871725i</v>
      </c>
      <c r="I255" t="str">
        <f t="shared" si="43"/>
        <v>-3.25940360451989-3.64298898574611i</v>
      </c>
      <c r="J255" s="4">
        <f t="shared" si="44"/>
        <v>13.783084999039239</v>
      </c>
      <c r="K255" s="4">
        <f t="shared" si="45"/>
        <v>48.18081592605111</v>
      </c>
      <c r="O255"/>
      <c r="P255"/>
    </row>
    <row r="256" spans="1:16">
      <c r="A256">
        <f t="shared" si="46"/>
        <v>226</v>
      </c>
      <c r="B256">
        <f t="shared" si="47"/>
        <v>5600</v>
      </c>
      <c r="C256" t="str">
        <f t="shared" si="37"/>
        <v>0.0345858492529295-0.732031419149257i</v>
      </c>
      <c r="D256" t="str">
        <f t="shared" si="38"/>
        <v>1</v>
      </c>
      <c r="E256" t="str">
        <f t="shared" si="39"/>
        <v>0.0345858492529295-0.732031419149257i</v>
      </c>
      <c r="F256" t="str">
        <f t="shared" si="40"/>
        <v>0.145367412140575</v>
      </c>
      <c r="G256" t="str">
        <f t="shared" si="42"/>
        <v>32.0984883932051-31.1174838688781i</v>
      </c>
      <c r="H256" t="str">
        <f t="shared" si="41"/>
        <v>0.0050276554025824-0.10641351300732i</v>
      </c>
      <c r="I256" t="str">
        <f t="shared" si="43"/>
        <v>-3.1499406358511-3.57216089803378i</v>
      </c>
      <c r="J256" s="4">
        <f t="shared" si="44"/>
        <v>13.556901439326181</v>
      </c>
      <c r="K256" s="4">
        <f t="shared" si="45"/>
        <v>48.594069613465592</v>
      </c>
      <c r="O256"/>
      <c r="P256"/>
    </row>
    <row r="257" spans="1:16">
      <c r="A257">
        <f t="shared" si="46"/>
        <v>227</v>
      </c>
      <c r="B257">
        <f t="shared" si="47"/>
        <v>5700</v>
      </c>
      <c r="C257" t="str">
        <f t="shared" si="37"/>
        <v>0.0333855419229263-0.719244477957416i</v>
      </c>
      <c r="D257" t="str">
        <f t="shared" si="38"/>
        <v>1</v>
      </c>
      <c r="E257" t="str">
        <f t="shared" si="39"/>
        <v>0.0333855419229263-0.719244477957416i</v>
      </c>
      <c r="F257" t="str">
        <f t="shared" si="40"/>
        <v>0.145367412140575</v>
      </c>
      <c r="G257" t="str">
        <f t="shared" si="42"/>
        <v>32.092959833931-30.624371692588i</v>
      </c>
      <c r="H257" t="str">
        <f t="shared" si="41"/>
        <v>0.00485316983224647-0.104554708457068i</v>
      </c>
      <c r="I257" t="str">
        <f t="shared" si="43"/>
        <v>-3.04616966950589-3.50409533579102i</v>
      </c>
      <c r="J257" s="4">
        <f t="shared" si="44"/>
        <v>13.336051189616601</v>
      </c>
      <c r="K257" s="4">
        <f t="shared" si="45"/>
        <v>48.999012183289722</v>
      </c>
      <c r="O257"/>
      <c r="P257"/>
    </row>
    <row r="258" spans="1:16">
      <c r="A258">
        <f t="shared" si="46"/>
        <v>228</v>
      </c>
      <c r="B258">
        <f t="shared" si="47"/>
        <v>5800</v>
      </c>
      <c r="C258" t="str">
        <f t="shared" si="37"/>
        <v>0.0322466107341573-0.706895665963631i</v>
      </c>
      <c r="D258" t="str">
        <f t="shared" si="38"/>
        <v>1</v>
      </c>
      <c r="E258" t="str">
        <f t="shared" si="39"/>
        <v>0.0322466107341573-0.706895665963631i</v>
      </c>
      <c r="F258" t="str">
        <f t="shared" si="40"/>
        <v>0.145367412140575</v>
      </c>
      <c r="G258" t="str">
        <f t="shared" si="42"/>
        <v>32.0875449958035-30.1491732607863i</v>
      </c>
      <c r="H258" t="str">
        <f t="shared" si="41"/>
        <v>0.00468760635272893-0.102759593614521i</v>
      </c>
      <c r="I258" t="str">
        <f t="shared" si="43"/>
        <v>-2.94770301232638-3.43863053996321i</v>
      </c>
      <c r="J258" s="4">
        <f t="shared" si="44"/>
        <v>13.12031996679508</v>
      </c>
      <c r="K258" s="4">
        <f t="shared" si="45"/>
        <v>49.395771938758116</v>
      </c>
      <c r="O258"/>
      <c r="P258"/>
    </row>
    <row r="259" spans="1:16">
      <c r="A259">
        <f t="shared" si="46"/>
        <v>229</v>
      </c>
      <c r="B259">
        <f t="shared" si="47"/>
        <v>5900</v>
      </c>
      <c r="C259" t="str">
        <f t="shared" si="37"/>
        <v>0.0311649441096249-0.694962889791797i</v>
      </c>
      <c r="D259" t="str">
        <f t="shared" si="38"/>
        <v>1</v>
      </c>
      <c r="E259" t="str">
        <f t="shared" si="39"/>
        <v>0.0311649441096249-0.694962889791797i</v>
      </c>
      <c r="F259" t="str">
        <f t="shared" si="40"/>
        <v>0.145367412140575</v>
      </c>
      <c r="G259" t="str">
        <f t="shared" si="42"/>
        <v>32.0822333458957-29.6909773193321i</v>
      </c>
      <c r="H259" t="str">
        <f t="shared" si="41"/>
        <v>0.00453036727472183-0.101024956822769i</v>
      </c>
      <c r="I259" t="str">
        <f t="shared" si="43"/>
        <v>-2.8541854016611-3.37561727054912i</v>
      </c>
      <c r="J259" s="4">
        <f t="shared" si="44"/>
        <v>12.909504799062139</v>
      </c>
      <c r="K259" s="4">
        <f t="shared" si="45"/>
        <v>49.784480742418339</v>
      </c>
      <c r="O259"/>
      <c r="P259"/>
    </row>
    <row r="260" spans="1:16">
      <c r="A260">
        <f t="shared" si="46"/>
        <v>230</v>
      </c>
      <c r="B260">
        <f t="shared" si="47"/>
        <v>6000</v>
      </c>
      <c r="C260" t="str">
        <f t="shared" si="37"/>
        <v>0.0301367688690242-0.68342551403539i</v>
      </c>
      <c r="D260" t="str">
        <f t="shared" si="38"/>
        <v>1</v>
      </c>
      <c r="E260" t="str">
        <f t="shared" si="39"/>
        <v>0.0301367688690242-0.68342551403539i</v>
      </c>
      <c r="F260" t="str">
        <f t="shared" si="40"/>
        <v>0.145367412140575</v>
      </c>
      <c r="G260" t="str">
        <f t="shared" si="42"/>
        <v>32.0770152236331-29.2489333549979i</v>
      </c>
      <c r="H260" t="str">
        <f t="shared" si="41"/>
        <v>0.00438090410076869-0.0993477983661669i</v>
      </c>
      <c r="I260" t="str">
        <f t="shared" si="43"/>
        <v>-2.76529080584415-3.31491761270399i</v>
      </c>
      <c r="J260" s="4">
        <f t="shared" si="44"/>
        <v>12.703413297092801</v>
      </c>
      <c r="K260" s="4">
        <f t="shared" si="45"/>
        <v>50.16527326383985</v>
      </c>
      <c r="O260"/>
      <c r="P260"/>
    </row>
    <row r="261" spans="1:16">
      <c r="A261">
        <f t="shared" si="46"/>
        <v>231</v>
      </c>
      <c r="B261">
        <f t="shared" si="47"/>
        <v>6100</v>
      </c>
      <c r="C261" t="str">
        <f t="shared" si="37"/>
        <v>0.0291586173697169-0.672264243176986i</v>
      </c>
      <c r="D261" t="str">
        <f t="shared" si="38"/>
        <v>1</v>
      </c>
      <c r="E261" t="str">
        <f t="shared" si="39"/>
        <v>0.0291586173697169-0.672264243176986i</v>
      </c>
      <c r="F261" t="str">
        <f t="shared" si="40"/>
        <v>0.145367412140575</v>
      </c>
      <c r="G261" t="str">
        <f t="shared" si="42"/>
        <v>32.0718817557363-28.822246616945i</v>
      </c>
      <c r="H261" t="str">
        <f t="shared" si="41"/>
        <v>0.00423871274863297-0.0977253133052807i</v>
      </c>
      <c r="I261" t="str">
        <f t="shared" si="43"/>
        <v>-2.68071958673233-3.25640391704873i</v>
      </c>
      <c r="J261" s="4">
        <f t="shared" si="44"/>
        <v>12.50186298124804</v>
      </c>
      <c r="K261" s="4">
        <f t="shared" si="45"/>
        <v>50.538286310148578</v>
      </c>
      <c r="O261"/>
      <c r="P261"/>
    </row>
    <row r="262" spans="1:16">
      <c r="A262">
        <f t="shared" si="46"/>
        <v>232</v>
      </c>
      <c r="B262">
        <f t="shared" si="47"/>
        <v>6200</v>
      </c>
      <c r="C262" t="str">
        <f t="shared" si="37"/>
        <v>0.028227298308587-0.661461014778689i</v>
      </c>
      <c r="D262" t="str">
        <f t="shared" si="38"/>
        <v>1</v>
      </c>
      <c r="E262" t="str">
        <f t="shared" si="39"/>
        <v>0.028227298308587-0.661461014778689i</v>
      </c>
      <c r="F262" t="str">
        <f t="shared" si="40"/>
        <v>0.145367412140575</v>
      </c>
      <c r="G262" t="str">
        <f t="shared" si="42"/>
        <v>32.0668247806842-28.4101736199684i</v>
      </c>
      <c r="H262" t="str">
        <f t="shared" si="41"/>
        <v>0.00410332930683932-0.0961548759502567i</v>
      </c>
      <c r="I262" t="str">
        <f t="shared" si="43"/>
        <v>-2.60019597825345-3.19995785693252i</v>
      </c>
      <c r="J262" s="4">
        <f t="shared" si="44"/>
        <v>12.304680659719441</v>
      </c>
      <c r="K262" s="4">
        <f t="shared" si="45"/>
        <v>50.903658230995433</v>
      </c>
      <c r="O262"/>
      <c r="P262"/>
    </row>
    <row r="263" spans="1:16">
      <c r="A263">
        <f t="shared" si="46"/>
        <v>233</v>
      </c>
      <c r="B263">
        <f t="shared" si="47"/>
        <v>6300</v>
      </c>
      <c r="C263" t="str">
        <f t="shared" si="37"/>
        <v>0.0273398707262313-0.650998902710428i</v>
      </c>
      <c r="D263" t="str">
        <f t="shared" si="38"/>
        <v>1</v>
      </c>
      <c r="E263" t="str">
        <f t="shared" si="39"/>
        <v>0.0273398707262313-0.650998902710428i</v>
      </c>
      <c r="F263" t="str">
        <f t="shared" si="40"/>
        <v>0.145367412140575</v>
      </c>
      <c r="G263" t="str">
        <f t="shared" si="42"/>
        <v>32.0618367815064-28.0120180759813i</v>
      </c>
      <c r="H263" t="str">
        <f t="shared" si="41"/>
        <v>0.00397432625573011-0.0946340257933689i</v>
      </c>
      <c r="I263" t="str">
        <f t="shared" si="43"/>
        <v>-2.52346584139906-3.14546958787922i</v>
      </c>
      <c r="J263" s="4">
        <f t="shared" si="44"/>
        <v>12.111701853038841</v>
      </c>
      <c r="K263" s="4">
        <f t="shared" si="45"/>
        <v>51.261528390468413</v>
      </c>
      <c r="O263"/>
      <c r="P263"/>
    </row>
    <row r="264" spans="1:16">
      <c r="A264">
        <f t="shared" si="46"/>
        <v>234</v>
      </c>
      <c r="B264">
        <f t="shared" si="47"/>
        <v>6400</v>
      </c>
      <c r="C264" t="str">
        <f t="shared" si="37"/>
        <v>0.026493620818514-0.640862029334525i</v>
      </c>
      <c r="D264" t="str">
        <f t="shared" si="38"/>
        <v>1</v>
      </c>
      <c r="E264" t="str">
        <f t="shared" si="39"/>
        <v>0.026493620818514-0.640862029334525i</v>
      </c>
      <c r="F264" t="str">
        <f t="shared" si="40"/>
        <v>0.145367412140575</v>
      </c>
      <c r="G264" t="str">
        <f t="shared" si="42"/>
        <v>32.0569108258641-27.6271272069039i</v>
      </c>
      <c r="H264" t="str">
        <f t="shared" si="41"/>
        <v>0.00385130909662104-0.0931604547435172i</v>
      </c>
      <c r="I264" t="str">
        <f t="shared" si="43"/>
        <v>-2.45029466157894-3.09283699653533i</v>
      </c>
      <c r="J264" s="4">
        <f t="shared" si="44"/>
        <v>11.92277026086694</v>
      </c>
      <c r="K264" s="4">
        <f t="shared" si="45"/>
        <v>51.612036699221107</v>
      </c>
      <c r="O264"/>
      <c r="P264"/>
    </row>
    <row r="265" spans="1:16">
      <c r="A265">
        <f t="shared" si="46"/>
        <v>235</v>
      </c>
      <c r="B265">
        <f t="shared" si="47"/>
        <v>6500</v>
      </c>
      <c r="C265" t="str">
        <f t="shared" si="37"/>
        <v>0.0256860412144598-0.631035485695916i</v>
      </c>
      <c r="D265" t="str">
        <f t="shared" si="38"/>
        <v>1</v>
      </c>
      <c r="E265" t="str">
        <f t="shared" si="39"/>
        <v>0.0256860412144598-0.631035485695916i</v>
      </c>
      <c r="F265" t="str">
        <f t="shared" si="40"/>
        <v>0.145367412140575</v>
      </c>
      <c r="G265" t="str">
        <f t="shared" si="42"/>
        <v>32.0520405125364-27.2548883978853i</v>
      </c>
      <c r="H265" t="str">
        <f t="shared" si="41"/>
        <v>0.00373391333948217-0.0917319955244861i</v>
      </c>
      <c r="I265" t="str">
        <f t="shared" si="43"/>
        <v>-2.3804657589078-3.0419650282016i</v>
      </c>
      <c r="J265" s="4">
        <f t="shared" si="44"/>
        <v>11.737737267400139</v>
      </c>
      <c r="K265" s="4">
        <f t="shared" si="45"/>
        <v>51.955323200781407</v>
      </c>
      <c r="O265"/>
      <c r="P265"/>
    </row>
    <row r="266" spans="1:16">
      <c r="A266">
        <f t="shared" si="46"/>
        <v>236</v>
      </c>
      <c r="B266">
        <f t="shared" si="47"/>
        <v>6600</v>
      </c>
      <c r="C266" t="str">
        <f t="shared" si="37"/>
        <v>0.024914812425342-0.62150525888078i</v>
      </c>
      <c r="D266" t="str">
        <f t="shared" si="38"/>
        <v>1</v>
      </c>
      <c r="E266" t="str">
        <f t="shared" si="39"/>
        <v>0.024914812425342-0.62150525888078i</v>
      </c>
      <c r="F266" t="str">
        <f t="shared" si="40"/>
        <v>0.145367412140575</v>
      </c>
      <c r="G266" t="str">
        <f t="shared" si="42"/>
        <v>32.0472199235372-26.8947261547632i</v>
      </c>
      <c r="H266" t="str">
        <f t="shared" si="41"/>
        <v>0.00362180180623981-0.0903466111152571i</v>
      </c>
      <c r="I266" t="str">
        <f t="shared" si="43"/>
        <v>-2.31377868595169-2.99276508352258i</v>
      </c>
      <c r="J266" s="4">
        <f t="shared" si="44"/>
        <v>11.556461482105821</v>
      </c>
      <c r="K266" s="4">
        <f t="shared" si="45"/>
        <v>52.291527706615838</v>
      </c>
      <c r="O266"/>
      <c r="P266"/>
    </row>
    <row r="267" spans="1:16">
      <c r="A267">
        <f t="shared" si="46"/>
        <v>237</v>
      </c>
      <c r="B267">
        <f t="shared" si="47"/>
        <v>6700</v>
      </c>
      <c r="C267" t="str">
        <f t="shared" si="37"/>
        <v>0.0241777862089452-0.612258165804719i</v>
      </c>
      <c r="D267" t="str">
        <f t="shared" si="38"/>
        <v>1</v>
      </c>
      <c r="E267" t="str">
        <f t="shared" si="39"/>
        <v>0.0241777862089452-0.612258165804719i</v>
      </c>
      <c r="F267" t="str">
        <f t="shared" si="40"/>
        <v>0.145367412140575</v>
      </c>
      <c r="G267" t="str">
        <f t="shared" si="42"/>
        <v>32.0424435811965-26.5460993339781i</v>
      </c>
      <c r="H267" t="str">
        <f t="shared" si="41"/>
        <v>0.00351466221248245-0.0890023851249671i</v>
      </c>
      <c r="I267" t="str">
        <f t="shared" si="43"/>
        <v>-2.25004779083792-2.94515447617662i</v>
      </c>
      <c r="J267" s="4">
        <f t="shared" si="44"/>
        <v>11.378808312825882</v>
      </c>
      <c r="K267" s="4">
        <f t="shared" si="45"/>
        <v>52.620789475064157</v>
      </c>
      <c r="O267"/>
      <c r="P267"/>
    </row>
    <row r="268" spans="1:16">
      <c r="A268">
        <f t="shared" si="46"/>
        <v>238</v>
      </c>
      <c r="B268">
        <f t="shared" si="47"/>
        <v>6800</v>
      </c>
      <c r="C268" t="str">
        <f t="shared" si="37"/>
        <v>0.0234729706264398-0.603281792777314i</v>
      </c>
      <c r="D268" t="str">
        <f t="shared" si="38"/>
        <v>1</v>
      </c>
      <c r="E268" t="str">
        <f t="shared" si="39"/>
        <v>0.0234729706264398-0.603281792777314i</v>
      </c>
      <c r="F268" t="str">
        <f t="shared" si="40"/>
        <v>0.145367412140575</v>
      </c>
      <c r="G268" t="str">
        <f t="shared" si="42"/>
        <v>32.0377064096285-26.2084986168965i</v>
      </c>
      <c r="H268" t="str">
        <f t="shared" si="41"/>
        <v>0.00341220499521729-0.0876975130075648i</v>
      </c>
      <c r="I268" t="str">
        <f t="shared" si="43"/>
        <v>-2.18910092651779-2.89905594448866i</v>
      </c>
      <c r="J268" s="4">
        <f t="shared" si="44"/>
        <v>11.204649568579159</v>
      </c>
      <c r="K268" s="4">
        <f t="shared" si="45"/>
        <v>52.943246929748426</v>
      </c>
      <c r="O268"/>
      <c r="P268"/>
    </row>
    <row r="269" spans="1:16">
      <c r="A269">
        <f t="shared" si="46"/>
        <v>239</v>
      </c>
      <c r="B269">
        <f t="shared" si="47"/>
        <v>6900</v>
      </c>
      <c r="C269" t="str">
        <f t="shared" si="37"/>
        <v>0.0227985165979659-0.594564440264454i</v>
      </c>
      <c r="D269" t="str">
        <f t="shared" si="38"/>
        <v>1</v>
      </c>
      <c r="E269" t="str">
        <f t="shared" si="39"/>
        <v>0.0227985165979659-0.594564440264454i</v>
      </c>
      <c r="F269" t="str">
        <f t="shared" si="40"/>
        <v>0.145367412140575</v>
      </c>
      <c r="G269" t="str">
        <f t="shared" si="42"/>
        <v>32.0330037000774-25.8814442037479i</v>
      </c>
      <c r="H269" t="str">
        <f t="shared" si="41"/>
        <v>0.00331416135849025-0.0864302940320532i</v>
      </c>
      <c r="I269" t="str">
        <f t="shared" si="43"/>
        <v>-2.13077828944494-2.85439721080952i</v>
      </c>
      <c r="J269" s="4">
        <f t="shared" si="44"/>
        <v>11.033863089649241</v>
      </c>
      <c r="K269" s="4">
        <f t="shared" si="45"/>
        <v>53.25903741348904</v>
      </c>
      <c r="O269"/>
      <c r="P269"/>
    </row>
    <row r="270" spans="1:16">
      <c r="A270">
        <f t="shared" si="46"/>
        <v>240</v>
      </c>
      <c r="B270">
        <f t="shared" si="47"/>
        <v>7000</v>
      </c>
      <c r="C270" t="str">
        <f t="shared" si="37"/>
        <v>0.022152705787655-0.586095072335092i</v>
      </c>
      <c r="D270" t="str">
        <f t="shared" si="38"/>
        <v>1</v>
      </c>
      <c r="E270" t="str">
        <f t="shared" si="39"/>
        <v>0.022152705787655-0.586095072335092i</v>
      </c>
      <c r="F270" t="str">
        <f t="shared" si="40"/>
        <v>0.145367412140575</v>
      </c>
      <c r="G270" t="str">
        <f t="shared" si="42"/>
        <v>32.0283310797058-25.5644837052177i</v>
      </c>
      <c r="H270" t="str">
        <f t="shared" si="41"/>
        <v>0.00322028151226295-0.0851991239336954i</v>
      </c>
      <c r="I270" t="str">
        <f t="shared" si="43"/>
        <v>-2.07493137305717-2.81111058329574i</v>
      </c>
      <c r="J270" s="4">
        <f t="shared" si="44"/>
        <v>10.866332402775301</v>
      </c>
      <c r="K270" s="4">
        <f t="shared" si="45"/>
        <v>53.568296974152986</v>
      </c>
      <c r="O270"/>
      <c r="P270"/>
    </row>
    <row r="271" spans="1:16">
      <c r="A271">
        <f t="shared" si="46"/>
        <v>241</v>
      </c>
      <c r="B271">
        <f t="shared" si="47"/>
        <v>7100</v>
      </c>
      <c r="C271" t="str">
        <f t="shared" si="37"/>
        <v>0.0215339396700091-0.577863270336071i</v>
      </c>
      <c r="D271" t="str">
        <f t="shared" si="38"/>
        <v>1</v>
      </c>
      <c r="E271" t="str">
        <f t="shared" si="39"/>
        <v>0.0215339396700091-0.577863270336071i</v>
      </c>
      <c r="F271" t="str">
        <f t="shared" si="40"/>
        <v>0.145367412140575</v>
      </c>
      <c r="G271" t="str">
        <f t="shared" si="42"/>
        <v>32.0236844834366-25.2571902122067i</v>
      </c>
      <c r="H271" t="str">
        <f t="shared" si="41"/>
        <v>0.00313033308302049-0.0840024881798441i</v>
      </c>
      <c r="I271" t="str">
        <f t="shared" si="43"/>
        <v>-2.02142202327826-2.76913259540035i</v>
      </c>
      <c r="J271" s="4">
        <f t="shared" si="44"/>
        <v>10.70194639946428</v>
      </c>
      <c r="K271" s="4">
        <f t="shared" si="45"/>
        <v>53.871160179206186</v>
      </c>
      <c r="O271"/>
      <c r="P271"/>
    </row>
    <row r="272" spans="1:16">
      <c r="A272">
        <f t="shared" si="46"/>
        <v>242</v>
      </c>
      <c r="B272">
        <f t="shared" si="47"/>
        <v>7200</v>
      </c>
      <c r="C272" t="str">
        <f t="shared" si="37"/>
        <v>0.0209407296478561-0.569859190388737i</v>
      </c>
      <c r="D272" t="str">
        <f t="shared" si="38"/>
        <v>1</v>
      </c>
      <c r="E272" t="str">
        <f t="shared" si="39"/>
        <v>0.0209407296478561-0.569859190388737i</v>
      </c>
      <c r="F272" t="str">
        <f t="shared" si="40"/>
        <v>0.145367412140575</v>
      </c>
      <c r="G272" t="str">
        <f t="shared" si="42"/>
        <v>32.0190601285146-24.9591605264393i</v>
      </c>
      <c r="H272" t="str">
        <f t="shared" si="41"/>
        <v>0.00304409967724426-0.0828389557913339i</v>
      </c>
      <c r="I272" t="str">
        <f t="shared" si="43"/>
        <v>-1.97012158483564-2.7284036789689i</v>
      </c>
      <c r="J272" s="4">
        <f t="shared" si="44"/>
        <v>10.540599035626419</v>
      </c>
      <c r="K272" s="4">
        <f t="shared" si="45"/>
        <v>54.167759956053146</v>
      </c>
      <c r="O272"/>
      <c r="P272"/>
    </row>
    <row r="273" spans="1:16">
      <c r="A273">
        <f t="shared" si="46"/>
        <v>243</v>
      </c>
      <c r="B273">
        <f t="shared" si="47"/>
        <v>7300</v>
      </c>
      <c r="C273" t="str">
        <f t="shared" si="37"/>
        <v>0.0203716881079111-0.562073524345006i</v>
      </c>
      <c r="D273" t="str">
        <f t="shared" si="38"/>
        <v>1</v>
      </c>
      <c r="E273" t="str">
        <f t="shared" si="39"/>
        <v>0.0203716881079111-0.562073524345006i</v>
      </c>
      <c r="F273" t="str">
        <f t="shared" si="40"/>
        <v>0.145367412140575</v>
      </c>
      <c r="G273" t="str">
        <f t="shared" si="42"/>
        <v>32.0144544914887-24.6700135364946i</v>
      </c>
      <c r="H273" t="str">
        <f t="shared" si="41"/>
        <v>0.00296137958118196-0.081707173666766i</v>
      </c>
      <c r="I273" t="str">
        <f t="shared" si="43"/>
        <v>-1.92091012855406-2.6888678673373i</v>
      </c>
      <c r="J273" s="4">
        <f t="shared" si="44"/>
        <v>10.3821890508972</v>
      </c>
      <c r="K273" s="4">
        <f t="shared" si="45"/>
        <v>54.458227455532537</v>
      </c>
      <c r="O273"/>
      <c r="P273"/>
    </row>
    <row r="274" spans="1:16">
      <c r="A274">
        <f t="shared" si="46"/>
        <v>244</v>
      </c>
      <c r="B274">
        <f t="shared" si="47"/>
        <v>7400</v>
      </c>
      <c r="C274" t="str">
        <f t="shared" si="37"/>
        <v>0.0198255203136798-0.554497463879216i</v>
      </c>
      <c r="D274" t="str">
        <f t="shared" si="38"/>
        <v>1</v>
      </c>
      <c r="E274" t="str">
        <f t="shared" si="39"/>
        <v>0.0198255203136798-0.554497463879216i</v>
      </c>
      <c r="F274" t="str">
        <f t="shared" si="40"/>
        <v>0.145367412140575</v>
      </c>
      <c r="G274" t="str">
        <f t="shared" si="42"/>
        <v>32.0098642873587-24.3893887255071i</v>
      </c>
      <c r="H274" t="str">
        <f t="shared" si="41"/>
        <v>0.00288198458234003-0.0806058613626336i</v>
      </c>
      <c r="I274" t="str">
        <f t="shared" si="43"/>
        <v>-1.87367575096864-2.65047252526316i</v>
      </c>
      <c r="J274" s="4">
        <f t="shared" si="44"/>
        <v>10.226619706154899</v>
      </c>
      <c r="K274" s="4">
        <f t="shared" si="45"/>
        <v>54.742691936188322</v>
      </c>
      <c r="O274"/>
      <c r="P274"/>
    </row>
    <row r="275" spans="1:16">
      <c r="A275">
        <f t="shared" si="46"/>
        <v>245</v>
      </c>
      <c r="B275">
        <f t="shared" ref="B275:B300" si="48">B274+100</f>
        <v>7500</v>
      </c>
      <c r="C275" t="str">
        <f t="shared" si="37"/>
        <v>0.0193010170473368-0.547122667426204i</v>
      </c>
      <c r="D275" t="str">
        <f t="shared" si="38"/>
        <v>1</v>
      </c>
      <c r="E275" t="str">
        <f t="shared" si="39"/>
        <v>0.0193010170473368-0.547122667426204i</v>
      </c>
      <c r="F275" t="str">
        <f t="shared" si="40"/>
        <v>0.145367412140575</v>
      </c>
      <c r="G275" t="str">
        <f t="shared" si="42"/>
        <v>32.0052864506523-24.1169447982455i</v>
      </c>
      <c r="H275" t="str">
        <f t="shared" si="41"/>
        <v>0.00280573889985247-0.0795338062871957i</v>
      </c>
      <c r="I275" t="str">
        <f t="shared" si="43"/>
        <v>-1.82831393862713-2.61316810289842i</v>
      </c>
      <c r="J275" s="4">
        <f t="shared" si="44"/>
        <v>10.073798537871602</v>
      </c>
      <c r="K275" s="4">
        <f t="shared" si="45"/>
        <v>55.021280667166806</v>
      </c>
      <c r="O275"/>
      <c r="P275"/>
    </row>
    <row r="276" spans="1:16">
      <c r="A276">
        <f t="shared" si="46"/>
        <v>246</v>
      </c>
      <c r="B276">
        <f t="shared" si="48"/>
        <v>7600</v>
      </c>
      <c r="C276" t="str">
        <f t="shared" si="37"/>
        <v>0.0187970479225626-0.539941229706181i</v>
      </c>
      <c r="D276" t="str">
        <f t="shared" si="38"/>
        <v>1</v>
      </c>
      <c r="E276" t="str">
        <f t="shared" si="39"/>
        <v>0.0187970479225626-0.539941229706181i</v>
      </c>
      <c r="F276" t="str">
        <f t="shared" si="40"/>
        <v>0.145367412140575</v>
      </c>
      <c r="G276" t="str">
        <f t="shared" si="42"/>
        <v>32.0007181182365-23.8523584165779i</v>
      </c>
      <c r="H276" t="str">
        <f t="shared" si="41"/>
        <v>0.0027324782123853-0.0784898592703873i</v>
      </c>
      <c r="I276" t="str">
        <f t="shared" si="43"/>
        <v>-1.78472699034527-2.57690791133902i</v>
      </c>
      <c r="J276" s="4">
        <f t="shared" si="44"/>
        <v>9.923637128055919</v>
      </c>
      <c r="K276" s="4">
        <f t="shared" si="45"/>
        <v>55.2941188477959</v>
      </c>
      <c r="O276"/>
      <c r="P276"/>
    </row>
    <row r="277" spans="1:16">
      <c r="A277">
        <f t="shared" si="46"/>
        <v>247</v>
      </c>
      <c r="B277">
        <f t="shared" si="48"/>
        <v>7700</v>
      </c>
      <c r="C277" t="str">
        <f t="shared" si="37"/>
        <v>0.0183125552993437-0.532945653603604i</v>
      </c>
      <c r="D277" t="str">
        <f t="shared" si="38"/>
        <v>1</v>
      </c>
      <c r="E277" t="str">
        <f t="shared" si="39"/>
        <v>0.0183125552993437-0.532945653603604i</v>
      </c>
      <c r="F277" t="str">
        <f t="shared" si="40"/>
        <v>0.145367412140575</v>
      </c>
      <c r="G277" t="str">
        <f t="shared" si="42"/>
        <v>31.9961566136782-23.5953230334681i</v>
      </c>
      <c r="H277" t="str">
        <f t="shared" si="41"/>
        <v>0.00266204877354677-0.0774729304759232i</v>
      </c>
      <c r="I277" t="str">
        <f t="shared" si="43"/>
        <v>-1.74282349145717-2.54164791757092i</v>
      </c>
      <c r="J277" s="4">
        <f t="shared" si="44"/>
        <v>9.7760508886473989</v>
      </c>
      <c r="K277" s="4">
        <f t="shared" si="45"/>
        <v>55.561329542087776</v>
      </c>
      <c r="O277"/>
      <c r="P277"/>
    </row>
    <row r="278" spans="1:16">
      <c r="A278">
        <f t="shared" si="46"/>
        <v>248</v>
      </c>
      <c r="B278">
        <f t="shared" si="48"/>
        <v>7800</v>
      </c>
      <c r="C278" t="str">
        <f t="shared" si="37"/>
        <v>0.0178465487396196-0.526128824190872i</v>
      </c>
      <c r="D278" t="str">
        <f t="shared" si="38"/>
        <v>1</v>
      </c>
      <c r="E278" t="str">
        <f t="shared" si="39"/>
        <v>0.0178465487396196-0.526128824190872i</v>
      </c>
      <c r="F278" t="str">
        <f t="shared" si="40"/>
        <v>0.145367412140575</v>
      </c>
      <c r="G278" t="str">
        <f t="shared" si="42"/>
        <v>31.9915994330027-23.345547816662i</v>
      </c>
      <c r="H278" t="str">
        <f t="shared" si="41"/>
        <v>0.00259430660591914-0.0764819856251906i</v>
      </c>
      <c r="I278" t="str">
        <f t="shared" si="43"/>
        <v>-1.70251783478318-2.50734655688134i</v>
      </c>
      <c r="J278" s="4">
        <f t="shared" si="44"/>
        <v>9.6309588593219004</v>
      </c>
      <c r="K278" s="4">
        <f t="shared" si="45"/>
        <v>55.82303362658179</v>
      </c>
      <c r="O278"/>
      <c r="P278"/>
    </row>
    <row r="279" spans="1:16">
      <c r="A279">
        <f t="shared" si="46"/>
        <v>249</v>
      </c>
      <c r="B279">
        <f t="shared" si="48"/>
        <v>7900</v>
      </c>
      <c r="C279" t="str">
        <f t="shared" si="37"/>
        <v>0.0173980999495465-0.519483984708604i</v>
      </c>
      <c r="D279" t="str">
        <f t="shared" si="38"/>
        <v>1</v>
      </c>
      <c r="E279" t="str">
        <f t="shared" si="39"/>
        <v>0.0173980999495465-0.519483984708604i</v>
      </c>
      <c r="F279" t="str">
        <f t="shared" si="40"/>
        <v>0.145367412140575</v>
      </c>
      <c r="G279" t="str">
        <f t="shared" si="42"/>
        <v>31.9870442317017-23.1027566541162i</v>
      </c>
      <c r="H279" t="str">
        <f t="shared" si="41"/>
        <v>0.00252911676582864-0.0755160425055638i</v>
      </c>
      <c r="I279" t="str">
        <f t="shared" si="43"/>
        <v>-1.66372978363224-2.47396456101932i</v>
      </c>
      <c r="J279" s="4">
        <f t="shared" si="44"/>
        <v>9.4882835177489202</v>
      </c>
      <c r="K279" s="4">
        <f t="shared" si="45"/>
        <v>56.079349750083338</v>
      </c>
      <c r="O279"/>
      <c r="P279"/>
    </row>
    <row r="280" spans="1:16">
      <c r="A280">
        <f t="shared" si="46"/>
        <v>250</v>
      </c>
      <c r="B280">
        <f t="shared" si="48"/>
        <v>8000</v>
      </c>
      <c r="C280" t="str">
        <f t="shared" si="37"/>
        <v>0.0169663381601923-0.513004714332894i</v>
      </c>
      <c r="D280" t="str">
        <f t="shared" si="38"/>
        <v>1</v>
      </c>
      <c r="E280" t="str">
        <f t="shared" si="39"/>
        <v>0.0169663381601923-0.513004714332894i</v>
      </c>
      <c r="F280" t="str">
        <f t="shared" si="40"/>
        <v>0.145367412140575</v>
      </c>
      <c r="G280" t="str">
        <f t="shared" si="42"/>
        <v>31.982488812875-22.866687234018i</v>
      </c>
      <c r="H280" t="str">
        <f t="shared" si="41"/>
        <v>0.00246635267184904-0.0745741677384877i</v>
      </c>
      <c r="I280" t="str">
        <f t="shared" si="43"/>
        <v>-1.62638407267718-2.4414648005816i</v>
      </c>
      <c r="J280" s="4">
        <f t="shared" si="44"/>
        <v>9.3479506014247598</v>
      </c>
      <c r="K280" s="4">
        <f t="shared" si="45"/>
        <v>56.330394304013211</v>
      </c>
      <c r="O280"/>
      <c r="P280"/>
    </row>
    <row r="281" spans="1:16">
      <c r="A281">
        <f t="shared" si="46"/>
        <v>251</v>
      </c>
      <c r="B281">
        <f t="shared" si="48"/>
        <v>8100</v>
      </c>
      <c r="C281" t="str">
        <f t="shared" si="37"/>
        <v>0.0165504459037733-0.506684907576524i</v>
      </c>
      <c r="D281" t="str">
        <f t="shared" si="38"/>
        <v>1</v>
      </c>
      <c r="E281" t="str">
        <f t="shared" si="39"/>
        <v>0.0165504459037733-0.506684907576524i</v>
      </c>
      <c r="F281" t="str">
        <f t="shared" si="40"/>
        <v>0.145367412140575</v>
      </c>
      <c r="G281" t="str">
        <f t="shared" si="42"/>
        <v>31.9779311163872-22.6370901929494i</v>
      </c>
      <c r="H281" t="str">
        <f t="shared" si="41"/>
        <v>0.0024058954908041-0.0736554737850857i</v>
      </c>
      <c r="I281" t="str">
        <f t="shared" si="43"/>
        <v>-1.59041004299925-2.40981214026448i</v>
      </c>
      <c r="J281" s="4">
        <f t="shared" si="44"/>
        <v>9.2098889402716004</v>
      </c>
      <c r="K281" s="4">
        <f t="shared" si="45"/>
        <v>56.576281402182332</v>
      </c>
      <c r="O281"/>
      <c r="P281"/>
    </row>
    <row r="282" spans="1:16">
      <c r="A282">
        <f t="shared" si="46"/>
        <v>252</v>
      </c>
      <c r="B282">
        <f t="shared" si="48"/>
        <v>8200</v>
      </c>
      <c r="C282" t="str">
        <f t="shared" si="37"/>
        <v>0.0161496551472071-0.500518755185869i</v>
      </c>
      <c r="D282" t="str">
        <f t="shared" si="38"/>
        <v>1</v>
      </c>
      <c r="E282" t="str">
        <f t="shared" si="39"/>
        <v>0.0161496551472071-0.500518755185869i</v>
      </c>
      <c r="F282" t="str">
        <f t="shared" si="40"/>
        <v>0.145367412140575</v>
      </c>
      <c r="G282" t="str">
        <f t="shared" si="42"/>
        <v>31.9733692089469-22.4137283263795i</v>
      </c>
      <c r="H282" t="str">
        <f t="shared" si="41"/>
        <v>0.00234763357571221-0.0727591161691918i</v>
      </c>
      <c r="I282" t="str">
        <f t="shared" si="43"/>
        <v>-1.55574130800018-2.37897330577013i</v>
      </c>
      <c r="J282" s="4">
        <f t="shared" si="44"/>
        <v>9.0740302992597606</v>
      </c>
      <c r="K282" s="4">
        <f t="shared" si="45"/>
        <v>56.817122868943102</v>
      </c>
      <c r="O282"/>
      <c r="P282"/>
    </row>
    <row r="283" spans="1:16">
      <c r="A283">
        <f t="shared" si="46"/>
        <v>253</v>
      </c>
      <c r="B283">
        <f t="shared" si="48"/>
        <v>8300</v>
      </c>
      <c r="C283" t="str">
        <f t="shared" si="37"/>
        <v>0.0157632437488597-0.494500726408447i</v>
      </c>
      <c r="D283" t="str">
        <f t="shared" si="38"/>
        <v>1</v>
      </c>
      <c r="E283" t="str">
        <f t="shared" si="39"/>
        <v>0.0157632437488597-0.494500726408447i</v>
      </c>
      <c r="F283" t="str">
        <f t="shared" si="40"/>
        <v>0.145367412140575</v>
      </c>
      <c r="G283" t="str">
        <f t="shared" si="42"/>
        <v>31.9688012750156-22.1963758562271i</v>
      </c>
      <c r="H283" t="str">
        <f t="shared" si="41"/>
        <v>0.00229146195071283-0.0718842908996304i</v>
      </c>
      <c r="I283" t="str">
        <f t="shared" si="43"/>
        <v>-1.52231544723496-2.34891676128396i</v>
      </c>
      <c r="J283" s="4">
        <f t="shared" si="44"/>
        <v>8.9403092303675606</v>
      </c>
      <c r="K283" s="4">
        <f t="shared" si="45"/>
        <v>57.053028234755118</v>
      </c>
      <c r="O283"/>
      <c r="P283"/>
    </row>
    <row r="284" spans="1:16">
      <c r="A284">
        <f t="shared" si="46"/>
        <v>254</v>
      </c>
      <c r="B284">
        <f t="shared" si="48"/>
        <v>8400</v>
      </c>
      <c r="C284" t="str">
        <f t="shared" si="37"/>
        <v>0.0153905322079864-0.488625552517856i</v>
      </c>
      <c r="D284" t="str">
        <f t="shared" si="38"/>
        <v>1</v>
      </c>
      <c r="E284" t="str">
        <f t="shared" si="39"/>
        <v>0.0153905322079864-0.488625552517856i</v>
      </c>
      <c r="F284" t="str">
        <f t="shared" si="40"/>
        <v>0.145367412140575</v>
      </c>
      <c r="G284" t="str">
        <f t="shared" si="42"/>
        <v>31.9642256084698-21.9848177507399i</v>
      </c>
      <c r="H284" t="str">
        <f t="shared" si="41"/>
        <v>0.00223728183854115-0.0710302320752794i</v>
      </c>
      <c r="I284" t="str">
        <f t="shared" si="43"/>
        <v>-1.49007372553092-2.31961259655357i</v>
      </c>
      <c r="J284" s="4">
        <f t="shared" si="44"/>
        <v>8.8086629332464188</v>
      </c>
      <c r="K284" s="4">
        <f t="shared" si="45"/>
        <v>57.284104738303469</v>
      </c>
      <c r="O284"/>
      <c r="P284"/>
    </row>
    <row r="285" spans="1:16">
      <c r="A285">
        <f t="shared" si="46"/>
        <v>255</v>
      </c>
      <c r="B285">
        <f t="shared" si="48"/>
        <v>8500</v>
      </c>
      <c r="C285" t="str">
        <f t="shared" ref="C285:C348" si="49">IF(Modep,IMPRODUCT(Ro/(Rs*m*(1+Ro*T/(PI()*Q*L*uu))),IMDIV(IMSUM(1,IMPRODUCT(s,$B285/wz)),IMSUM(1,IMPRODUCT(s,$B285/wp)))),IMDIV(Ro*SQRT(Kt*(1-md/(mc+md)))/(Rs*m),IMSUM((2*(1-md/(mc+md))-md/(mc+md)+(2-md/(mc+md))*(L*uu*ms/(E*(1-md/(mc+md))))),IMPRODUCT(s,$B285,Co*uu,Ro,(1-md/(mc+md)),L*uu*ms/(E*(1-md/(mc+md)))+1))))</f>
        <v>0.0150308806795665-0.482888211493396i</v>
      </c>
      <c r="D285" t="str">
        <f t="shared" ref="D285:D348" si="50">IMDIV(1,IMSUM(1,IMPRODUCT($B285/(wn*Q),s,Mode),IMPRODUCT($B285/wn,$B285/wn,s,s,Mode)))</f>
        <v>1</v>
      </c>
      <c r="E285" t="str">
        <f t="shared" ref="E285:E348" si="51">IMPRODUCT($C285,$D285)</f>
        <v>0.0150308806795665-0.482888211493396i</v>
      </c>
      <c r="F285" t="str">
        <f t="shared" ref="F285:F348" si="52">IMPRODUCT((_Rf12*k/(_Rf12*k+_Rf11*k)),IMDIV(IMSUM(1,IMPRODUCT(s,$B285,_Rf11*k,Czz*p)),IMSUM(1,IMPRODUCT(s,$B285,Czz*p,(_Rf12*k*_Rf11*k/(_Rf12*k+_Rf11*k))))))</f>
        <v>0.145367412140575</v>
      </c>
      <c r="G285" t="str">
        <f t="shared" si="42"/>
        <v>31.9596406049476-21.7788490923805i</v>
      </c>
      <c r="H285" t="str">
        <f t="shared" ref="H285:H348" si="53">IMPRODUCT($E285,$F285)</f>
        <v>0.00218500022658235-0.0701962096579856i</v>
      </c>
      <c r="I285" t="str">
        <f t="shared" si="43"/>
        <v>-1.45896083503507-2.29103242270033i</v>
      </c>
      <c r="J285" s="4">
        <f t="shared" si="44"/>
        <v>8.6790311240078406</v>
      </c>
      <c r="K285" s="4">
        <f t="shared" si="45"/>
        <v>57.510457334391489</v>
      </c>
      <c r="O285"/>
      <c r="P285"/>
    </row>
    <row r="286" spans="1:16">
      <c r="A286">
        <f t="shared" si="46"/>
        <v>256</v>
      </c>
      <c r="B286">
        <f t="shared" si="48"/>
        <v>8600</v>
      </c>
      <c r="C286" t="str">
        <f t="shared" si="49"/>
        <v>0.0146836862300606-0.477283913761139i</v>
      </c>
      <c r="D286" t="str">
        <f t="shared" si="50"/>
        <v>1</v>
      </c>
      <c r="E286" t="str">
        <f t="shared" si="51"/>
        <v>0.0146836862300606-0.477283913761139i</v>
      </c>
      <c r="F286" t="str">
        <f t="shared" si="52"/>
        <v>0.145367412140575</v>
      </c>
      <c r="G286" t="str">
        <f t="shared" ref="G286:G349" si="54">IMDIV(IMDIV(IMPRODUCT(Gm,Rea,IMSUM(1,IMPRODUCT(Rz*k,Cz*p,$B286,s))),IMSUM(1,IMPRODUCT($B286,s,(Cz*p),(Rea+Rz*k)),IMPRODUCT($B286,s,Rea,(Cea+Cp*p)),IMPRODUCT(s,s,$B286,$B286,(Cea+Cp*p),(Cz*p),Rea,(Rz*k)))),IMSUM(1,IMPRODUCT(s,$B286,0.000000022)))</f>
        <v>31.9550447548109-21.5782744898124i</v>
      </c>
      <c r="H286" t="str">
        <f t="shared" si="53"/>
        <v>0.00213452946794811-0.0693815273997822i</v>
      </c>
      <c r="I286" t="str">
        <f t="shared" ref="I286:I349" si="55">IMPRODUCT($G286,$H286)</f>
        <v>-1.4289246580762-2.26314927598316i</v>
      </c>
      <c r="J286" s="4">
        <f t="shared" ref="J286:J349" si="56">-$F$9+$F$10+20*(IMREAL(IMLOG10($I286)))</f>
        <v>8.5513559115926192</v>
      </c>
      <c r="K286" s="4">
        <f t="shared" ref="K286:K349" si="57">IF((180/PI())*IMARGUMENT($I286)&lt;0,180+(180/PI())*IMARGUMENT($I286),-180+(180/PI())*IMARGUMENT($I286))</f>
        <v>57.732188706900033</v>
      </c>
      <c r="O286"/>
      <c r="P286"/>
    </row>
    <row r="287" spans="1:16">
      <c r="A287">
        <f t="shared" ref="A287:A350" si="58">A286+1</f>
        <v>257</v>
      </c>
      <c r="B287">
        <f t="shared" si="48"/>
        <v>8700</v>
      </c>
      <c r="C287" t="str">
        <f t="shared" si="49"/>
        <v>0.014348380312129-0.471808088911718i</v>
      </c>
      <c r="D287" t="str">
        <f t="shared" si="50"/>
        <v>1</v>
      </c>
      <c r="E287" t="str">
        <f t="shared" si="51"/>
        <v>0.014348380312129-0.471808088911718i</v>
      </c>
      <c r="F287" t="str">
        <f t="shared" si="52"/>
        <v>0.145367412140575</v>
      </c>
      <c r="G287" t="str">
        <f t="shared" si="54"/>
        <v>31.9504366366749-21.3829075304375i</v>
      </c>
      <c r="H287" t="str">
        <f t="shared" si="53"/>
        <v>0.00208578691438297-0.0685855209120868i</v>
      </c>
      <c r="I287" t="str">
        <f t="shared" si="55"/>
        <v>-1.39991604894444-2.23593752881342i</v>
      </c>
      <c r="J287" s="4">
        <f t="shared" si="56"/>
        <v>8.4255816812233988</v>
      </c>
      <c r="K287" s="4">
        <f t="shared" si="57"/>
        <v>57.949399286188594</v>
      </c>
      <c r="O287"/>
      <c r="P287"/>
    </row>
    <row r="288" spans="1:16">
      <c r="A288">
        <f t="shared" si="58"/>
        <v>258</v>
      </c>
      <c r="B288">
        <f t="shared" si="48"/>
        <v>8800</v>
      </c>
      <c r="C288" t="str">
        <f t="shared" si="49"/>
        <v>0.0140244264385772-0.466456373317727i</v>
      </c>
      <c r="D288" t="str">
        <f t="shared" si="50"/>
        <v>1</v>
      </c>
      <c r="E288" t="str">
        <f t="shared" si="51"/>
        <v>0.0140244264385772-0.466456373317727i</v>
      </c>
      <c r="F288" t="str">
        <f t="shared" si="52"/>
        <v>0.145367412140575</v>
      </c>
      <c r="G288" t="str">
        <f t="shared" si="54"/>
        <v>31.9458149114446-21.19257027026i</v>
      </c>
      <c r="H288" t="str">
        <f t="shared" si="53"/>
        <v>0.00203869457813183-0.0678075558656759i</v>
      </c>
      <c r="I288" t="str">
        <f t="shared" si="55"/>
        <v>-1.37188863288395-2.20937280738898i</v>
      </c>
      <c r="J288" s="4">
        <f t="shared" si="56"/>
        <v>8.3016549844784606</v>
      </c>
      <c r="K288" s="4">
        <f t="shared" si="57"/>
        <v>58.162187270355716</v>
      </c>
      <c r="O288"/>
      <c r="P288"/>
    </row>
    <row r="289" spans="1:16">
      <c r="A289">
        <f t="shared" si="58"/>
        <v>259</v>
      </c>
      <c r="B289">
        <f t="shared" si="48"/>
        <v>8900</v>
      </c>
      <c r="C289" t="str">
        <f t="shared" si="49"/>
        <v>0.0137113180377688-0.461224598580518i</v>
      </c>
      <c r="D289" t="str">
        <f t="shared" si="50"/>
        <v>1</v>
      </c>
      <c r="E289" t="str">
        <f t="shared" si="51"/>
        <v>0.0137113180377688-0.461224598580518i</v>
      </c>
      <c r="F289" t="str">
        <f t="shared" si="52"/>
        <v>0.145367412140575</v>
      </c>
      <c r="G289" t="str">
        <f t="shared" si="54"/>
        <v>31.9411783168221-21.0070927581401i</v>
      </c>
      <c r="H289" t="str">
        <f t="shared" si="53"/>
        <v>0.00199317882018684-0.0670470263112254i</v>
      </c>
      <c r="I289" t="str">
        <f t="shared" si="55"/>
        <v>-1.34479862076447-2.18343191537874i</v>
      </c>
      <c r="J289" s="4">
        <f t="shared" si="56"/>
        <v>8.1795244355594789</v>
      </c>
      <c r="K289" s="4">
        <f t="shared" si="57"/>
        <v>58.370648649855823</v>
      </c>
      <c r="O289"/>
      <c r="P289"/>
    </row>
    <row r="290" spans="1:16">
      <c r="A290">
        <f t="shared" si="58"/>
        <v>260</v>
      </c>
      <c r="B290">
        <f t="shared" si="48"/>
        <v>9000</v>
      </c>
      <c r="C290" t="str">
        <f t="shared" si="49"/>
        <v>0.0134085764745119-0.456108780742335i</v>
      </c>
      <c r="D290" t="str">
        <f t="shared" si="50"/>
        <v>1</v>
      </c>
      <c r="E290" t="str">
        <f t="shared" si="51"/>
        <v>0.0134085764745119-0.456108780742335i</v>
      </c>
      <c r="F290" t="str">
        <f t="shared" si="52"/>
        <v>0.145367412140575</v>
      </c>
      <c r="G290" t="str">
        <f t="shared" si="54"/>
        <v>31.9365256622349-20.8263125917647i</v>
      </c>
      <c r="H290" t="str">
        <f t="shared" si="53"/>
        <v>0.00194917006258879-0.0663033531111062i</v>
      </c>
      <c r="I290" t="str">
        <f t="shared" si="55"/>
        <v>-1.31860463805013-2.15809276314305i</v>
      </c>
      <c r="J290" s="4">
        <f t="shared" si="56"/>
        <v>8.0591406133554599</v>
      </c>
      <c r="K290" s="4">
        <f t="shared" si="57"/>
        <v>58.574877234999263</v>
      </c>
      <c r="O290"/>
      <c r="P290"/>
    </row>
    <row r="291" spans="1:16">
      <c r="A291">
        <f t="shared" si="58"/>
        <v>261</v>
      </c>
      <c r="B291">
        <f t="shared" si="48"/>
        <v>9100</v>
      </c>
      <c r="C291" t="str">
        <f t="shared" si="49"/>
        <v>0.0131157492219877-0.451105110205347i</v>
      </c>
      <c r="D291" t="str">
        <f t="shared" si="50"/>
        <v>1</v>
      </c>
      <c r="E291" t="str">
        <f t="shared" si="51"/>
        <v>0.0131157492219877-0.451105110205347i</v>
      </c>
      <c r="F291" t="str">
        <f t="shared" si="52"/>
        <v>0.145367412140575</v>
      </c>
      <c r="G291" t="str">
        <f t="shared" si="54"/>
        <v>31.9318558241554-20.6500745028923i</v>
      </c>
      <c r="H291" t="str">
        <f t="shared" si="53"/>
        <v>0.00190660252268511-0.0655759824739402i</v>
      </c>
      <c r="I291" t="str">
        <f t="shared" si="55"/>
        <v>-1.29326756681887-2.13333430202605i</v>
      </c>
      <c r="J291" s="4">
        <f t="shared" si="56"/>
        <v>7.9404559689352805</v>
      </c>
      <c r="K291" s="4">
        <f t="shared" si="57"/>
        <v>58.774964685930172</v>
      </c>
      <c r="O291"/>
      <c r="P291"/>
    </row>
    <row r="292" spans="1:16">
      <c r="A292">
        <f t="shared" si="58"/>
        <v>262</v>
      </c>
      <c r="B292">
        <f t="shared" si="48"/>
        <v>9200</v>
      </c>
      <c r="C292" t="str">
        <f t="shared" si="49"/>
        <v>0.0128324081716959-0.446209942304177i</v>
      </c>
      <c r="D292" t="str">
        <f t="shared" si="50"/>
        <v>1</v>
      </c>
      <c r="E292" t="str">
        <f t="shared" si="51"/>
        <v>0.0128324081716959-0.446209942304177i</v>
      </c>
      <c r="F292" t="str">
        <f t="shared" si="52"/>
        <v>0.145367412140575</v>
      </c>
      <c r="G292" t="str">
        <f t="shared" si="54"/>
        <v>31.9271677417712-20.4782299696486i</v>
      </c>
      <c r="H292" t="str">
        <f t="shared" si="53"/>
        <v>0.001865413967451-0.0648643845841535i</v>
      </c>
      <c r="I292" t="str">
        <f t="shared" si="55"/>
        <v>-1.26875039970737-2.10913646329908i</v>
      </c>
      <c r="J292" s="4">
        <f t="shared" si="56"/>
        <v>7.8234247381268593</v>
      </c>
      <c r="K292" s="4">
        <f t="shared" si="57"/>
        <v>58.97100054469567</v>
      </c>
      <c r="O292"/>
      <c r="P292"/>
    </row>
    <row r="293" spans="1:16">
      <c r="A293">
        <f t="shared" si="58"/>
        <v>263</v>
      </c>
      <c r="B293">
        <f t="shared" si="48"/>
        <v>9300</v>
      </c>
      <c r="C293" t="str">
        <f t="shared" si="49"/>
        <v>0.0125581480696368-0.441419788483051i</v>
      </c>
      <c r="D293" t="str">
        <f t="shared" si="50"/>
        <v>1</v>
      </c>
      <c r="E293" t="str">
        <f t="shared" si="51"/>
        <v>0.0125581480696368-0.441419788483051i</v>
      </c>
      <c r="F293" t="str">
        <f t="shared" si="52"/>
        <v>0.145367412140575</v>
      </c>
      <c r="G293" t="str">
        <f t="shared" si="54"/>
        <v>31.9224604129828-20.310636853833i</v>
      </c>
      <c r="H293" t="str">
        <f t="shared" si="53"/>
        <v>0.00182554548616126-0.0641680523194211i</v>
      </c>
      <c r="I293" t="str">
        <f t="shared" si="55"/>
        <v>-1.24501810476344-2.0854801013745i</v>
      </c>
      <c r="J293" s="4">
        <f t="shared" si="56"/>
        <v>7.7080028588649796</v>
      </c>
      <c r="K293" s="4">
        <f t="shared" si="57"/>
        <v>59.163072269085731</v>
      </c>
      <c r="O293"/>
      <c r="P293"/>
    </row>
    <row r="294" spans="1:16">
      <c r="A294">
        <f t="shared" si="58"/>
        <v>264</v>
      </c>
      <c r="B294">
        <f t="shared" si="48"/>
        <v>9400</v>
      </c>
      <c r="C294" t="str">
        <f t="shared" si="49"/>
        <v>0.0122925850680706-0.436731308032858i</v>
      </c>
      <c r="D294" t="str">
        <f t="shared" si="50"/>
        <v>1</v>
      </c>
      <c r="E294" t="str">
        <f t="shared" si="51"/>
        <v>0.0122925850680706-0.436731308032858i</v>
      </c>
      <c r="F294" t="str">
        <f t="shared" si="52"/>
        <v>0.145367412140575</v>
      </c>
      <c r="G294" t="str">
        <f t="shared" si="54"/>
        <v>31.9177328906943-20.1471590613763i</v>
      </c>
      <c r="H294" t="str">
        <f t="shared" si="53"/>
        <v>0.0017869412798633-0.0634865000495049i</v>
      </c>
      <c r="I294" t="str">
        <f t="shared" si="55"/>
        <v>-1.22203750028542-2.06234694094389i</v>
      </c>
      <c r="J294" s="4">
        <f t="shared" si="56"/>
        <v>7.5941478930117405</v>
      </c>
      <c r="K294" s="4">
        <f t="shared" si="57"/>
        <v>59.351265267930216</v>
      </c>
      <c r="O294"/>
      <c r="P294"/>
    </row>
    <row r="295" spans="1:16">
      <c r="A295">
        <f t="shared" si="58"/>
        <v>265</v>
      </c>
      <c r="B295">
        <f t="shared" si="48"/>
        <v>9500</v>
      </c>
      <c r="C295" t="str">
        <f t="shared" si="49"/>
        <v>0.012035355383198-0.432141300347132i</v>
      </c>
      <c r="D295" t="str">
        <f t="shared" si="50"/>
        <v>1</v>
      </c>
      <c r="E295" t="str">
        <f t="shared" si="51"/>
        <v>0.012035355383198-0.432141300347132i</v>
      </c>
      <c r="F295" t="str">
        <f t="shared" si="52"/>
        <v>0.145367412140575</v>
      </c>
      <c r="G295" t="str">
        <f t="shared" si="54"/>
        <v>31.9129842793798-19.9876662242428i</v>
      </c>
      <c r="H295" t="str">
        <f t="shared" si="53"/>
        <v>0.00174954846624763-0.0628192625105255i</v>
      </c>
      <c r="I295" t="str">
        <f t="shared" si="55"/>
        <v>-1.1997771388141-2.03971952772713i</v>
      </c>
      <c r="J295" s="4">
        <f t="shared" si="56"/>
        <v>7.4818189523763206</v>
      </c>
      <c r="K295" s="4">
        <f t="shared" si="57"/>
        <v>59.535662937591397</v>
      </c>
      <c r="O295"/>
      <c r="P295"/>
    </row>
    <row r="296" spans="1:16">
      <c r="A296">
        <f t="shared" si="58"/>
        <v>266</v>
      </c>
      <c r="B296">
        <f t="shared" si="48"/>
        <v>9600</v>
      </c>
      <c r="C296" t="str">
        <f t="shared" si="49"/>
        <v>0.01178611405-0.427646697659357i</v>
      </c>
      <c r="D296" t="str">
        <f t="shared" si="50"/>
        <v>1</v>
      </c>
      <c r="E296" t="str">
        <f t="shared" si="51"/>
        <v>0.01178611405-0.427646697659357i</v>
      </c>
      <c r="F296" t="str">
        <f t="shared" si="52"/>
        <v>0.145367412140575</v>
      </c>
      <c r="G296" t="str">
        <f t="shared" si="54"/>
        <v>31.9082137318942-19.8320334022125i</v>
      </c>
      <c r="H296" t="str">
        <f t="shared" si="53"/>
        <v>0.00171331689864217-0.0621658937492036i</v>
      </c>
      <c r="I296" t="str">
        <f t="shared" si="55"/>
        <v>-1.17820719952026-2.01758118254626i</v>
      </c>
      <c r="J296" s="4">
        <f t="shared" si="56"/>
        <v>7.3709766286756198</v>
      </c>
      <c r="K296" s="4">
        <f t="shared" si="57"/>
        <v>59.716346699407396</v>
      </c>
      <c r="O296"/>
      <c r="P296"/>
    </row>
    <row r="297" spans="1:16">
      <c r="A297">
        <f t="shared" si="58"/>
        <v>267</v>
      </c>
      <c r="B297">
        <f t="shared" si="48"/>
        <v>9700</v>
      </c>
      <c r="C297" t="str">
        <f t="shared" si="49"/>
        <v>0.0115445337662857-0.423244558227079i</v>
      </c>
      <c r="D297" t="str">
        <f t="shared" si="50"/>
        <v>1</v>
      </c>
      <c r="E297" t="str">
        <f t="shared" si="51"/>
        <v>0.0115445337662857-0.423244558227079i</v>
      </c>
      <c r="F297" t="str">
        <f t="shared" si="52"/>
        <v>0.145367412140575</v>
      </c>
      <c r="G297" t="str">
        <f t="shared" si="54"/>
        <v>31.9034204465179-19.6801408031103i</v>
      </c>
      <c r="H297" t="str">
        <f t="shared" si="53"/>
        <v>0.00167819899797444-0.0615259661320514i</v>
      </c>
      <c r="I297" t="str">
        <f t="shared" si="55"/>
        <v>-1.15729938830086-1.99591595846483i</v>
      </c>
      <c r="J297" s="4">
        <f t="shared" si="56"/>
        <v>7.2615829271997203</v>
      </c>
      <c r="K297" s="4">
        <f t="shared" si="57"/>
        <v>59.89339603787657</v>
      </c>
      <c r="O297"/>
      <c r="P297"/>
    </row>
    <row r="298" spans="1:16">
      <c r="A298">
        <f t="shared" si="58"/>
        <v>268</v>
      </c>
      <c r="B298">
        <f t="shared" si="48"/>
        <v>9800</v>
      </c>
      <c r="C298" t="str">
        <f t="shared" si="49"/>
        <v>0.0113103038187193-0.418932059931096i</v>
      </c>
      <c r="D298" t="str">
        <f t="shared" si="50"/>
        <v>1</v>
      </c>
      <c r="E298" t="str">
        <f t="shared" si="51"/>
        <v>0.0113103038187193-0.418932059931096i</v>
      </c>
      <c r="F298" t="str">
        <f t="shared" si="52"/>
        <v>0.145367412140575</v>
      </c>
      <c r="G298" t="str">
        <f t="shared" si="54"/>
        <v>31.898603664207-19.531873520163i</v>
      </c>
      <c r="H298" t="str">
        <f t="shared" si="53"/>
        <v>0.00164414959665089-0.0608990694149037i</v>
      </c>
      <c r="I298" t="str">
        <f t="shared" si="55"/>
        <v>-1.13702684495929-1.97470860075506i</v>
      </c>
      <c r="J298" s="4">
        <f t="shared" si="56"/>
        <v>7.15360120395734</v>
      </c>
      <c r="K298" s="4">
        <f t="shared" si="57"/>
        <v>60.066888539383598</v>
      </c>
      <c r="O298"/>
      <c r="P298"/>
    </row>
    <row r="299" spans="1:16">
      <c r="A299">
        <f t="shared" si="58"/>
        <v>269</v>
      </c>
      <c r="B299">
        <f t="shared" si="48"/>
        <v>9900</v>
      </c>
      <c r="C299" t="str">
        <f t="shared" si="49"/>
        <v>0.0110831290842494-0.414706494260571i</v>
      </c>
      <c r="D299" t="str">
        <f t="shared" si="50"/>
        <v>1</v>
      </c>
      <c r="E299" t="str">
        <f t="shared" si="51"/>
        <v>0.0110831290842494-0.414706494260571i</v>
      </c>
      <c r="F299" t="str">
        <f t="shared" si="52"/>
        <v>0.145367412140575</v>
      </c>
      <c r="G299" t="str">
        <f t="shared" si="54"/>
        <v>31.8937626660393-19.387121285274i</v>
      </c>
      <c r="H299" t="str">
        <f t="shared" si="53"/>
        <v>0.00161112579339728-0.0602848098685494i</v>
      </c>
      <c r="I299" t="str">
        <f t="shared" si="55"/>
        <v>-1.1173640569015-1.95394450947724i</v>
      </c>
      <c r="J299" s="4">
        <f t="shared" si="56"/>
        <v>7.0469961060954001</v>
      </c>
      <c r="K299" s="4">
        <f t="shared" si="57"/>
        <v>60.236899931304194</v>
      </c>
      <c r="O299"/>
      <c r="P299"/>
    </row>
    <row r="300" spans="1:16">
      <c r="A300">
        <f t="shared" si="58"/>
        <v>270</v>
      </c>
      <c r="B300">
        <f t="shared" si="48"/>
        <v>10000</v>
      </c>
      <c r="C300" t="str">
        <f t="shared" si="49"/>
        <v>0.010862729100953-0.410565260657199i</v>
      </c>
      <c r="D300" t="str">
        <f t="shared" si="50"/>
        <v>1</v>
      </c>
      <c r="E300" t="str">
        <f t="shared" si="51"/>
        <v>0.010862729100953-0.410565260657199i</v>
      </c>
      <c r="F300" t="str">
        <f t="shared" si="52"/>
        <v>0.145367412140575</v>
      </c>
      <c r="G300" t="str">
        <f t="shared" si="54"/>
        <v>31.8888967708386-19.2457782371019i</v>
      </c>
      <c r="H300" t="str">
        <f t="shared" si="53"/>
        <v>0.00157908681818965-0.0596828094565576i</v>
      </c>
      <c r="I300" t="str">
        <f t="shared" si="55"/>
        <v>-1.09828677883067-1.9336097044738i</v>
      </c>
      <c r="J300" s="4">
        <f t="shared" si="56"/>
        <v>6.9417335153992399</v>
      </c>
      <c r="K300" s="4">
        <f t="shared" si="57"/>
        <v>60.403504121333938</v>
      </c>
      <c r="O300"/>
      <c r="P300"/>
    </row>
    <row r="301" spans="1:16">
      <c r="A301">
        <f t="shared" si="58"/>
        <v>271</v>
      </c>
      <c r="B301">
        <f t="shared" ref="B301:B332" si="59">B300+1000</f>
        <v>11000</v>
      </c>
      <c r="C301" t="str">
        <f t="shared" si="49"/>
        <v>0.00897855212544251-0.373286465619533i</v>
      </c>
      <c r="D301" t="str">
        <f t="shared" si="50"/>
        <v>1</v>
      </c>
      <c r="E301" t="str">
        <f t="shared" si="51"/>
        <v>0.00897855212544251-0.373286465619533i</v>
      </c>
      <c r="F301" t="str">
        <f t="shared" si="52"/>
        <v>0.145367412140575</v>
      </c>
      <c r="G301" t="str">
        <f t="shared" si="54"/>
        <v>31.8387415972315-17.9993133656288i</v>
      </c>
      <c r="H301" t="str">
        <f t="shared" si="53"/>
        <v>0.00130518888724484-0.0542636874942132i</v>
      </c>
      <c r="I301" t="str">
        <f t="shared" si="55"/>
        <v>-0.93515354386633-1.75118002802403i</v>
      </c>
      <c r="J301" s="4">
        <f t="shared" si="56"/>
        <v>5.9562226369701596</v>
      </c>
      <c r="K301" s="4">
        <f t="shared" si="57"/>
        <v>61.897187046157597</v>
      </c>
      <c r="O301"/>
      <c r="P301"/>
    </row>
    <row r="302" spans="1:16">
      <c r="A302">
        <f t="shared" si="58"/>
        <v>272</v>
      </c>
      <c r="B302">
        <f t="shared" si="59"/>
        <v>12000</v>
      </c>
      <c r="C302" t="str">
        <f t="shared" si="49"/>
        <v>0.00754517463315739-0.34221086371688i</v>
      </c>
      <c r="D302" t="str">
        <f t="shared" si="50"/>
        <v>1</v>
      </c>
      <c r="E302" t="str">
        <f t="shared" si="51"/>
        <v>0.00754517463315739-0.34221086371688i</v>
      </c>
      <c r="F302" t="str">
        <f t="shared" si="52"/>
        <v>0.145367412140575</v>
      </c>
      <c r="G302" t="str">
        <f t="shared" si="54"/>
        <v>31.7855585796732-17.0030378697764i</v>
      </c>
      <c r="H302" t="str">
        <f t="shared" si="53"/>
        <v>0.0010968225105708-0.0497463076649138i</v>
      </c>
      <c r="I302" t="str">
        <f t="shared" si="55"/>
        <v>-0.810975236946825-1.59986349108922i</v>
      </c>
      <c r="J302" s="4">
        <f t="shared" si="56"/>
        <v>5.0748400299653191</v>
      </c>
      <c r="K302" s="4">
        <f t="shared" si="57"/>
        <v>63.119423502156735</v>
      </c>
      <c r="O302"/>
      <c r="P302"/>
    </row>
    <row r="303" spans="1:16">
      <c r="A303">
        <f t="shared" si="58"/>
        <v>273</v>
      </c>
      <c r="B303">
        <f t="shared" si="59"/>
        <v>13000</v>
      </c>
      <c r="C303" t="str">
        <f t="shared" si="49"/>
        <v>0.00642948667521758-0.315909657934158i</v>
      </c>
      <c r="D303" t="str">
        <f t="shared" si="50"/>
        <v>1</v>
      </c>
      <c r="E303" t="str">
        <f t="shared" si="51"/>
        <v>0.00642948667521758-0.315909657934158i</v>
      </c>
      <c r="F303" t="str">
        <f t="shared" si="52"/>
        <v>0.145367412140575</v>
      </c>
      <c r="G303" t="str">
        <f t="shared" si="54"/>
        <v>31.7290475980918-16.198851387967i</v>
      </c>
      <c r="H303" t="str">
        <f t="shared" si="53"/>
        <v>0.000934637839368689-0.0459229694441028i</v>
      </c>
      <c r="I303" t="str">
        <f t="shared" si="55"/>
        <v>-0.714244188826864-1.47223214279916i</v>
      </c>
      <c r="J303" s="4">
        <f t="shared" si="56"/>
        <v>4.2774768519529403</v>
      </c>
      <c r="K303" s="4">
        <f t="shared" si="57"/>
        <v>64.119948386533224</v>
      </c>
      <c r="O303"/>
      <c r="P303"/>
    </row>
    <row r="304" spans="1:16">
      <c r="A304">
        <f t="shared" si="58"/>
        <v>274</v>
      </c>
      <c r="B304">
        <f t="shared" si="59"/>
        <v>14000</v>
      </c>
      <c r="C304" t="str">
        <f t="shared" si="49"/>
        <v>0.00554410830002143-0.293361414743784i</v>
      </c>
      <c r="D304" t="str">
        <f t="shared" si="50"/>
        <v>1</v>
      </c>
      <c r="E304" t="str">
        <f t="shared" si="51"/>
        <v>0.00554410830002143-0.293361414743784i</v>
      </c>
      <c r="F304" t="str">
        <f t="shared" si="52"/>
        <v>0.145367412140575</v>
      </c>
      <c r="G304" t="str">
        <f t="shared" si="54"/>
        <v>31.669028124695-15.545227005721i</v>
      </c>
      <c r="H304" t="str">
        <f t="shared" si="53"/>
        <v>0.000805932676201198-0.0426451896832018i</v>
      </c>
      <c r="I304" t="str">
        <f t="shared" si="55"/>
        <v>-0.637406049738177-1.36306011786315i</v>
      </c>
      <c r="J304" s="4">
        <f t="shared" si="56"/>
        <v>3.5491849892340799</v>
      </c>
      <c r="K304" s="4">
        <f t="shared" si="57"/>
        <v>64.93785942048153</v>
      </c>
      <c r="O304"/>
      <c r="P304"/>
    </row>
    <row r="305" spans="1:16">
      <c r="A305">
        <f t="shared" si="58"/>
        <v>275</v>
      </c>
      <c r="B305">
        <f t="shared" si="59"/>
        <v>15000</v>
      </c>
      <c r="C305" t="str">
        <f t="shared" si="49"/>
        <v>0.00482975659201674-0.273816587298243i</v>
      </c>
      <c r="D305" t="str">
        <f t="shared" si="50"/>
        <v>1</v>
      </c>
      <c r="E305" t="str">
        <f t="shared" si="51"/>
        <v>0.00482975659201674-0.273816587298243i</v>
      </c>
      <c r="F305" t="str">
        <f t="shared" si="52"/>
        <v>0.145367412140575</v>
      </c>
      <c r="G305" t="str">
        <f t="shared" si="54"/>
        <v>31.6053941646245-15.0116874787763i</v>
      </c>
      <c r="H305" t="str">
        <f t="shared" si="53"/>
        <v>0.000702089217050356-0.0398040086967094i</v>
      </c>
      <c r="I305" t="str">
        <f t="shared" si="55"/>
        <v>-0.575335532513886-1.26856092810022i</v>
      </c>
      <c r="J305" s="4">
        <f t="shared" si="56"/>
        <v>2.8785943874537203</v>
      </c>
      <c r="K305" s="4">
        <f t="shared" si="57"/>
        <v>65.604091521635041</v>
      </c>
      <c r="O305"/>
      <c r="P305"/>
    </row>
    <row r="306" spans="1:16">
      <c r="A306">
        <f t="shared" si="58"/>
        <v>276</v>
      </c>
      <c r="B306">
        <f t="shared" si="59"/>
        <v>16000</v>
      </c>
      <c r="C306" t="str">
        <f t="shared" si="49"/>
        <v>0.00424506313750978-0.256712719223395i</v>
      </c>
      <c r="D306" t="str">
        <f t="shared" si="50"/>
        <v>1</v>
      </c>
      <c r="E306" t="str">
        <f t="shared" si="51"/>
        <v>0.00424506313750978-0.256712719223395i</v>
      </c>
      <c r="F306" t="str">
        <f t="shared" si="52"/>
        <v>0.145367412140575</v>
      </c>
      <c r="G306" t="str">
        <f t="shared" si="54"/>
        <v>31.5380882132048-14.5753528911531i</v>
      </c>
      <c r="H306" t="str">
        <f t="shared" si="53"/>
        <v>0.000617093842673147-0.037317663657075i</v>
      </c>
      <c r="I306" t="str">
        <f t="shared" si="55"/>
        <v>-0.524456156829176-1.18592212885146i</v>
      </c>
      <c r="J306" s="4">
        <f t="shared" si="56"/>
        <v>2.2568797546662198</v>
      </c>
      <c r="K306" s="4">
        <f t="shared" si="57"/>
        <v>66.143313052750642</v>
      </c>
      <c r="O306"/>
      <c r="P306"/>
    </row>
    <row r="307" spans="1:16">
      <c r="A307">
        <f t="shared" si="58"/>
        <v>277</v>
      </c>
      <c r="B307">
        <f t="shared" si="59"/>
        <v>17000</v>
      </c>
      <c r="C307" t="str">
        <f t="shared" si="49"/>
        <v>0.00376045012913721-0.241619513318036i</v>
      </c>
      <c r="D307" t="str">
        <f t="shared" si="50"/>
        <v>1</v>
      </c>
      <c r="E307" t="str">
        <f t="shared" si="51"/>
        <v>0.00376045012913721-0.241619513318036i</v>
      </c>
      <c r="F307" t="str">
        <f t="shared" si="52"/>
        <v>0.145367412140575</v>
      </c>
      <c r="G307" t="str">
        <f t="shared" si="54"/>
        <v>31.4670855626613-14.2187068106988i</v>
      </c>
      <c r="H307" t="str">
        <f t="shared" si="53"/>
        <v>0.000546646903756367-0.0351236033737081i</v>
      </c>
      <c r="I307" t="str">
        <f t="shared" si="55"/>
        <v>-0.482210833612961-1.11301004468294i</v>
      </c>
      <c r="J307" s="4">
        <f t="shared" si="56"/>
        <v>1.6770673929178961</v>
      </c>
      <c r="K307" s="4">
        <f t="shared" si="57"/>
        <v>66.575360427381</v>
      </c>
      <c r="O307"/>
      <c r="P307"/>
    </row>
    <row r="308" spans="1:16">
      <c r="A308">
        <f t="shared" si="58"/>
        <v>278</v>
      </c>
      <c r="B308">
        <f t="shared" si="59"/>
        <v>18000</v>
      </c>
      <c r="C308" t="str">
        <f t="shared" si="49"/>
        <v>0.0033543164126321-0.228202176733354i</v>
      </c>
      <c r="D308" t="str">
        <f t="shared" si="50"/>
        <v>1</v>
      </c>
      <c r="E308" t="str">
        <f t="shared" si="51"/>
        <v>0.0033543164126321-0.228202176733354i</v>
      </c>
      <c r="F308" t="str">
        <f t="shared" si="52"/>
        <v>0.145367412140575</v>
      </c>
      <c r="G308" t="str">
        <f t="shared" si="54"/>
        <v>31.3923844938728-13.9281070839914i</v>
      </c>
      <c r="H308" t="str">
        <f t="shared" si="53"/>
        <v>0.000487608296404986-0.0331731598765738i</v>
      </c>
      <c r="I308" t="str">
        <f t="shared" si="55"/>
        <v>-0.446732135952139-1.04817605028949i</v>
      </c>
      <c r="J308" s="4">
        <f t="shared" si="56"/>
        <v>1.133558670609474</v>
      </c>
      <c r="K308" s="4">
        <f t="shared" si="57"/>
        <v>66.916320084301688</v>
      </c>
      <c r="O308"/>
      <c r="P308"/>
    </row>
    <row r="309" spans="1:16">
      <c r="A309">
        <f t="shared" si="58"/>
        <v>279</v>
      </c>
      <c r="B309">
        <f t="shared" si="59"/>
        <v>19000</v>
      </c>
      <c r="C309" t="str">
        <f t="shared" si="49"/>
        <v>0.00301058886281932-0.216196322346343i</v>
      </c>
      <c r="D309" t="str">
        <f t="shared" si="50"/>
        <v>1</v>
      </c>
      <c r="E309" t="str">
        <f t="shared" si="51"/>
        <v>0.00301058886281932-0.216196322346343i</v>
      </c>
      <c r="F309" t="str">
        <f t="shared" si="52"/>
        <v>0.145367412140575</v>
      </c>
      <c r="G309" t="str">
        <f t="shared" si="54"/>
        <v>31.3139999433809-13.6927669298144i</v>
      </c>
      <c r="H309" t="str">
        <f t="shared" si="53"/>
        <v>0.000437641512007281-0.0314278998937974i</v>
      </c>
      <c r="I309" t="str">
        <f t="shared" si="55"/>
        <v>-0.416630602057089-0.99012577871768i</v>
      </c>
      <c r="J309" s="4">
        <f t="shared" si="56"/>
        <v>0.62179508087262003</v>
      </c>
      <c r="K309" s="4">
        <f t="shared" si="57"/>
        <v>67.179346212351192</v>
      </c>
      <c r="O309"/>
      <c r="P309"/>
    </row>
    <row r="310" spans="1:16">
      <c r="A310">
        <f t="shared" si="58"/>
        <v>280</v>
      </c>
      <c r="B310">
        <f t="shared" si="59"/>
        <v>20000</v>
      </c>
      <c r="C310" t="str">
        <f t="shared" si="49"/>
        <v>0.00271710780970695-0.205390388687531i</v>
      </c>
      <c r="D310" t="str">
        <f t="shared" si="50"/>
        <v>1</v>
      </c>
      <c r="E310" t="str">
        <f t="shared" si="51"/>
        <v>0.00271710780970695-0.205390388687531i</v>
      </c>
      <c r="F310" t="str">
        <f t="shared" si="52"/>
        <v>0.145367412140575</v>
      </c>
      <c r="G310" t="str">
        <f t="shared" si="54"/>
        <v>31.2319592912482-13.5040417257979i</v>
      </c>
      <c r="H310" t="str">
        <f t="shared" si="53"/>
        <v>0.000394978930804045-0.0298570692820532i</v>
      </c>
      <c r="I310" t="str">
        <f t="shared" si="55"/>
        <v>-0.390855143507112-0.937828584335452i</v>
      </c>
      <c r="J310" s="4">
        <f t="shared" si="56"/>
        <v>0.13801803060102338</v>
      </c>
      <c r="K310" s="4">
        <f t="shared" si="57"/>
        <v>67.375281820599625</v>
      </c>
      <c r="O310"/>
      <c r="P310"/>
    </row>
    <row r="311" spans="1:16">
      <c r="A311">
        <f t="shared" si="58"/>
        <v>281</v>
      </c>
      <c r="B311">
        <f t="shared" si="59"/>
        <v>21000</v>
      </c>
      <c r="C311" t="str">
        <f t="shared" si="49"/>
        <v>0.00246453697158914-0.195613076138219i</v>
      </c>
      <c r="D311" t="str">
        <f t="shared" si="50"/>
        <v>1</v>
      </c>
      <c r="E311" t="str">
        <f t="shared" si="51"/>
        <v>0.00246453697158914-0.195613076138219i</v>
      </c>
      <c r="F311" t="str">
        <f t="shared" si="52"/>
        <v>0.145367412140575</v>
      </c>
      <c r="G311" t="str">
        <f t="shared" si="54"/>
        <v>31.1462994811464-13.3549195891457i</v>
      </c>
      <c r="H311" t="str">
        <f t="shared" si="53"/>
        <v>0.000358263361684683-0.0284357666590702i</v>
      </c>
      <c r="I311" t="str">
        <f t="shared" si="55"/>
        <v>-0.368598799231439-0.890453482726434i</v>
      </c>
      <c r="J311" s="4">
        <f t="shared" si="56"/>
        <v>-0.32090661587626801</v>
      </c>
      <c r="K311" s="4">
        <f t="shared" si="57"/>
        <v>67.513133516050189</v>
      </c>
      <c r="O311"/>
      <c r="P311"/>
    </row>
    <row r="312" spans="1:16">
      <c r="A312">
        <f t="shared" si="58"/>
        <v>282</v>
      </c>
      <c r="B312">
        <f t="shared" si="59"/>
        <v>22000</v>
      </c>
      <c r="C312" t="str">
        <f t="shared" si="49"/>
        <v>0.00224561183837943-0.18672420554906i</v>
      </c>
      <c r="D312" t="str">
        <f t="shared" si="50"/>
        <v>1</v>
      </c>
      <c r="E312" t="str">
        <f t="shared" si="51"/>
        <v>0.00224561183837943-0.18672420554906i</v>
      </c>
      <c r="F312" t="str">
        <f t="shared" si="52"/>
        <v>0.145367412140575</v>
      </c>
      <c r="G312" t="str">
        <f t="shared" si="54"/>
        <v>31.0570649989889-13.2396509063054i</v>
      </c>
      <c r="H312" t="str">
        <f t="shared" si="53"/>
        <v>0.000326438781617457-0.0271436145446716i</v>
      </c>
      <c r="I312" t="str">
        <f t="shared" si="55"/>
        <v>-0.349233750447882-0.847322936732261i</v>
      </c>
      <c r="J312" s="4">
        <f t="shared" si="56"/>
        <v>-0.757618851635664</v>
      </c>
      <c r="K312" s="4">
        <f t="shared" si="57"/>
        <v>67.600437100003177</v>
      </c>
      <c r="O312"/>
      <c r="P312"/>
    </row>
    <row r="313" spans="1:16">
      <c r="A313">
        <f t="shared" si="58"/>
        <v>283</v>
      </c>
      <c r="B313">
        <f t="shared" si="59"/>
        <v>23000</v>
      </c>
      <c r="C313" t="str">
        <f t="shared" si="49"/>
        <v>0.00205461153170706-0.178607958996083i</v>
      </c>
      <c r="D313" t="str">
        <f t="shared" si="50"/>
        <v>1</v>
      </c>
      <c r="E313" t="str">
        <f t="shared" si="51"/>
        <v>0.00205461153170706-0.178607958996083i</v>
      </c>
      <c r="F313" t="str">
        <f t="shared" si="52"/>
        <v>0.145367412140575</v>
      </c>
      <c r="G313" t="str">
        <f t="shared" si="54"/>
        <v>30.9643064176233-13.1534745211206i</v>
      </c>
      <c r="H313" t="str">
        <f t="shared" si="53"/>
        <v>0.000298673561318438-0.0259637767869705i</v>
      </c>
      <c r="I313" t="str">
        <f t="shared" si="55"/>
        <v>-0.332265656767972-0.807878935269464i</v>
      </c>
      <c r="J313" s="4">
        <f t="shared" si="56"/>
        <v>-1.1743628013685441</v>
      </c>
      <c r="K313" s="4">
        <f t="shared" si="57"/>
        <v>67.643541246191859</v>
      </c>
      <c r="O313"/>
      <c r="P313"/>
    </row>
    <row r="314" spans="1:16">
      <c r="A314">
        <f t="shared" si="58"/>
        <v>284</v>
      </c>
      <c r="B314">
        <f t="shared" si="59"/>
        <v>24000</v>
      </c>
      <c r="C314" t="str">
        <f t="shared" si="49"/>
        <v>0.00188698131042749-0.171167808686961i</v>
      </c>
      <c r="D314" t="str">
        <f t="shared" si="50"/>
        <v>1</v>
      </c>
      <c r="E314" t="str">
        <f t="shared" si="51"/>
        <v>0.00188698131042749-0.171167808686961i</v>
      </c>
      <c r="F314" t="str">
        <f t="shared" si="52"/>
        <v>0.145367412140575</v>
      </c>
      <c r="G314" t="str">
        <f t="shared" si="54"/>
        <v>30.8680793224986-13.0924123877358i</v>
      </c>
      <c r="H314" t="str">
        <f t="shared" si="53"/>
        <v>0.000274305589854475-0.0248822213905966i</v>
      </c>
      <c r="I314" t="str">
        <f t="shared" si="55"/>
        <v>-0.317301016862399-0.771657705507543i</v>
      </c>
      <c r="J314" s="4">
        <f t="shared" si="56"/>
        <v>-1.5730618742124038</v>
      </c>
      <c r="K314" s="4">
        <f t="shared" si="57"/>
        <v>67.647829317632613</v>
      </c>
      <c r="O314"/>
      <c r="P314"/>
    </row>
    <row r="315" spans="1:16">
      <c r="A315">
        <f t="shared" si="58"/>
        <v>285</v>
      </c>
      <c r="B315">
        <f t="shared" si="59"/>
        <v>25000</v>
      </c>
      <c r="C315" t="str">
        <f t="shared" si="49"/>
        <v>0.0017390585436296-0.164322661834762i</v>
      </c>
      <c r="D315" t="str">
        <f t="shared" si="50"/>
        <v>1</v>
      </c>
      <c r="E315" t="str">
        <f t="shared" si="51"/>
        <v>0.0017390585436296-0.164322661834762i</v>
      </c>
      <c r="F315" t="str">
        <f t="shared" si="52"/>
        <v>0.145367412140575</v>
      </c>
      <c r="G315" t="str">
        <f t="shared" si="54"/>
        <v>30.7684434985564-13.0531135164665i</v>
      </c>
      <c r="H315" t="str">
        <f t="shared" si="53"/>
        <v>0.000252802440048392-0.0238871601069702i</v>
      </c>
      <c r="I315" t="str">
        <f t="shared" si="55"/>
        <v>-0.304023474869366-0.738270595039475i</v>
      </c>
      <c r="J315" s="4">
        <f t="shared" si="56"/>
        <v>-1.9553769753813679</v>
      </c>
      <c r="K315" s="4">
        <f t="shared" si="57"/>
        <v>67.617894137140937</v>
      </c>
      <c r="O315"/>
      <c r="P315"/>
    </row>
    <row r="316" spans="1:16">
      <c r="A316">
        <f t="shared" si="58"/>
        <v>286</v>
      </c>
      <c r="B316">
        <f t="shared" si="59"/>
        <v>26000</v>
      </c>
      <c r="C316" t="str">
        <f t="shared" si="49"/>
        <v>0.00160787096631035-0.158003894440664i</v>
      </c>
      <c r="D316" t="str">
        <f t="shared" si="50"/>
        <v>1</v>
      </c>
      <c r="E316" t="str">
        <f t="shared" si="51"/>
        <v>0.00160787096631035-0.158003894440664i</v>
      </c>
      <c r="F316" t="str">
        <f t="shared" si="52"/>
        <v>0.145367412140575</v>
      </c>
      <c r="G316" t="str">
        <f t="shared" si="54"/>
        <v>30.6654622993366-13.032733939843i</v>
      </c>
      <c r="H316" t="str">
        <f t="shared" si="53"/>
        <v>0.000233732041428501-0.0229686172429719i</v>
      </c>
      <c r="I316" t="str">
        <f t="shared" si="55"/>
        <v>-0.29217637638917-0.707389433641401i</v>
      </c>
      <c r="J316" s="4">
        <f t="shared" si="56"/>
        <v>-2.3227521291462199</v>
      </c>
      <c r="K316" s="4">
        <f t="shared" si="57"/>
        <v>67.557676715251219</v>
      </c>
      <c r="O316"/>
      <c r="P316"/>
    </row>
    <row r="317" spans="1:16">
      <c r="A317">
        <f t="shared" si="58"/>
        <v>287</v>
      </c>
      <c r="B317">
        <f t="shared" si="59"/>
        <v>27000</v>
      </c>
      <c r="C317" t="str">
        <f t="shared" si="49"/>
        <v>0.00149098622146664-0.152153043733495i</v>
      </c>
      <c r="D317" t="str">
        <f t="shared" si="50"/>
        <v>1</v>
      </c>
      <c r="E317" t="str">
        <f t="shared" si="51"/>
        <v>0.00149098622146664-0.152153043733495i</v>
      </c>
      <c r="F317" t="str">
        <f t="shared" si="52"/>
        <v>0.145367412140575</v>
      </c>
      <c r="G317" t="str">
        <f t="shared" si="54"/>
        <v>30.5592021452186-13.0288433587028i</v>
      </c>
      <c r="H317" t="str">
        <f t="shared" si="53"/>
        <v>0.00021674080855186-0.0221180942168499i</v>
      </c>
      <c r="I317" t="str">
        <f t="shared" si="55"/>
        <v>-0.281549758762713-0.678735194283767i</v>
      </c>
      <c r="J317" s="4">
        <f t="shared" si="56"/>
        <v>-2.6764506251572402</v>
      </c>
      <c r="K317" s="4">
        <f t="shared" si="57"/>
        <v>67.47057716100035</v>
      </c>
      <c r="O317"/>
      <c r="P317"/>
    </row>
    <row r="318" spans="1:16">
      <c r="A318">
        <f t="shared" si="58"/>
        <v>288</v>
      </c>
      <c r="B318">
        <f t="shared" si="59"/>
        <v>28000</v>
      </c>
      <c r="C318" t="str">
        <f t="shared" si="49"/>
        <v>0.00138639831232582-0.146719994737738i</v>
      </c>
      <c r="D318" t="str">
        <f t="shared" si="50"/>
        <v>1</v>
      </c>
      <c r="E318" t="str">
        <f t="shared" si="51"/>
        <v>0.00138639831232582-0.146719994737738i</v>
      </c>
      <c r="F318" t="str">
        <f t="shared" si="52"/>
        <v>0.145367412140575</v>
      </c>
      <c r="G318" t="str">
        <f t="shared" si="54"/>
        <v>30.4497321145735-13.0393517968276i</v>
      </c>
      <c r="H318" t="str">
        <f t="shared" si="53"/>
        <v>0.000201537134858865-0.0213283059443038i</v>
      </c>
      <c r="I318" t="str">
        <f t="shared" si="55"/>
        <v>-0.271970532670555-0.652069116063266i</v>
      </c>
      <c r="J318" s="4">
        <f t="shared" si="56"/>
        <v>-3.0175839444935799</v>
      </c>
      <c r="K318" s="4">
        <f t="shared" si="57"/>
        <v>67.359543966517776</v>
      </c>
      <c r="O318"/>
      <c r="P318"/>
    </row>
    <row r="319" spans="1:16">
      <c r="A319">
        <f t="shared" si="58"/>
        <v>289</v>
      </c>
      <c r="B319">
        <f t="shared" si="59"/>
        <v>29000</v>
      </c>
      <c r="C319" t="str">
        <f t="shared" si="49"/>
        <v>0.00129244096802813-0.14166154178882i</v>
      </c>
      <c r="D319" t="str">
        <f t="shared" si="50"/>
        <v>1</v>
      </c>
      <c r="E319" t="str">
        <f t="shared" si="51"/>
        <v>0.00129244096802813-0.14166154178882i</v>
      </c>
      <c r="F319" t="str">
        <f t="shared" si="52"/>
        <v>0.145367412140575</v>
      </c>
      <c r="G319" t="str">
        <f t="shared" si="54"/>
        <v>30.3371236027318-13.0624514330457i</v>
      </c>
      <c r="H319" t="str">
        <f t="shared" si="53"/>
        <v>0.000187878798866709-0.0205929717296847i</v>
      </c>
      <c r="I319" t="str">
        <f t="shared" si="55"/>
        <v>-0.263294990737537-0.627185686396502i</v>
      </c>
      <c r="J319" s="4">
        <f t="shared" si="56"/>
        <v>-3.3471351228898198</v>
      </c>
      <c r="K319" s="4">
        <f t="shared" si="57"/>
        <v>67.227146358069561</v>
      </c>
      <c r="O319"/>
      <c r="P319"/>
    </row>
    <row r="320" spans="1:16">
      <c r="A320">
        <f t="shared" si="58"/>
        <v>290</v>
      </c>
      <c r="B320">
        <f t="shared" si="59"/>
        <v>30000</v>
      </c>
      <c r="C320" t="str">
        <f t="shared" si="49"/>
        <v>0.00120772087192165-0.136940237570175i</v>
      </c>
      <c r="D320" t="str">
        <f t="shared" si="50"/>
        <v>1</v>
      </c>
      <c r="E320" t="str">
        <f t="shared" si="51"/>
        <v>0.00120772087192165-0.136940237570175i</v>
      </c>
      <c r="F320" t="str">
        <f t="shared" si="52"/>
        <v>0.145367412140575</v>
      </c>
      <c r="G320" t="str">
        <f t="shared" si="54"/>
        <v>30.2214500311759-13.0965700680382i</v>
      </c>
      <c r="H320" t="str">
        <f t="shared" si="53"/>
        <v>0.000175563257739409-0.0199066479534919i</v>
      </c>
      <c r="I320" t="str">
        <f t="shared" si="55"/>
        <v>-0.255403033521594-0.603907042921023i</v>
      </c>
      <c r="J320" s="4">
        <f t="shared" si="56"/>
        <v>-3.6659777834743998</v>
      </c>
      <c r="K320" s="4">
        <f t="shared" si="57"/>
        <v>67.075633295810988</v>
      </c>
      <c r="O320"/>
      <c r="P320"/>
    </row>
    <row r="321" spans="1:16">
      <c r="A321">
        <f t="shared" si="58"/>
        <v>291</v>
      </c>
      <c r="B321">
        <f t="shared" si="59"/>
        <v>31000</v>
      </c>
      <c r="C321" t="str">
        <f t="shared" si="49"/>
        <v>0.00113106571361247-0.1325234647908i</v>
      </c>
      <c r="D321" t="str">
        <f t="shared" si="50"/>
        <v>1</v>
      </c>
      <c r="E321" t="str">
        <f t="shared" si="51"/>
        <v>0.00113106571361247-0.1325234647908i</v>
      </c>
      <c r="F321" t="str">
        <f t="shared" si="52"/>
        <v>0.145367412140575</v>
      </c>
      <c r="G321" t="str">
        <f t="shared" si="54"/>
        <v>30.1027865944647-13.1403335973734i</v>
      </c>
      <c r="H321" t="str">
        <f t="shared" si="53"/>
        <v>0.000164420095748778-0.0192645931245412i</v>
      </c>
      <c r="I321" t="str">
        <f t="shared" si="55"/>
        <v>-0.24819367721997-0.582078470565507i</v>
      </c>
      <c r="J321" s="4">
        <f t="shared" si="56"/>
        <v>-3.9748917656945797</v>
      </c>
      <c r="K321" s="4">
        <f t="shared" si="57"/>
        <v>66.906981876096879</v>
      </c>
      <c r="O321"/>
      <c r="P321"/>
    </row>
    <row r="322" spans="1:16">
      <c r="A322">
        <f t="shared" si="58"/>
        <v>292</v>
      </c>
      <c r="B322">
        <f t="shared" si="59"/>
        <v>32000</v>
      </c>
      <c r="C322" t="str">
        <f t="shared" si="49"/>
        <v>0.00106148341964409-0.128382681830844i</v>
      </c>
      <c r="D322" t="str">
        <f t="shared" si="50"/>
        <v>1</v>
      </c>
      <c r="E322" t="str">
        <f t="shared" si="51"/>
        <v>0.00106148341964409-0.128382681830844i</v>
      </c>
      <c r="F322" t="str">
        <f t="shared" si="52"/>
        <v>0.145367412140575</v>
      </c>
      <c r="G322" t="str">
        <f t="shared" si="54"/>
        <v>29.9812100359418-13.1925355194488i</v>
      </c>
      <c r="H322" t="str">
        <f t="shared" si="53"/>
        <v>0.000154305097743789-0.0186626582214166i</v>
      </c>
      <c r="I322" t="str">
        <f t="shared" si="55"/>
        <v>-0.241581527928299-0.561564751448104i</v>
      </c>
      <c r="J322" s="4">
        <f t="shared" si="56"/>
        <v>-4.2745760546422398</v>
      </c>
      <c r="K322" s="4">
        <f t="shared" si="57"/>
        <v>66.722937267957064</v>
      </c>
      <c r="O322"/>
      <c r="P322"/>
    </row>
    <row r="323" spans="1:16">
      <c r="A323">
        <f t="shared" si="58"/>
        <v>293</v>
      </c>
      <c r="B323">
        <f t="shared" si="59"/>
        <v>33000</v>
      </c>
      <c r="C323" t="str">
        <f t="shared" si="49"/>
        <v>0.000998129895886196-0.124492805474308i</v>
      </c>
      <c r="D323" t="str">
        <f t="shared" si="50"/>
        <v>1</v>
      </c>
      <c r="E323" t="str">
        <f t="shared" si="51"/>
        <v>0.000998129895886196-0.124492805474308i</v>
      </c>
      <c r="F323" t="str">
        <f t="shared" si="52"/>
        <v>0.145367412140575</v>
      </c>
      <c r="G323" t="str">
        <f t="shared" si="54"/>
        <v>29.8567984457496-13.2521119849518i</v>
      </c>
      <c r="H323" t="str">
        <f t="shared" si="53"/>
        <v>0.000145095559945118-0.0180971969619202i</v>
      </c>
      <c r="I323" t="str">
        <f t="shared" si="55"/>
        <v>-0.235493991864441-0.542247184733995i</v>
      </c>
      <c r="J323" s="4">
        <f t="shared" si="56"/>
        <v>-4.5656595512528</v>
      </c>
      <c r="K323" s="4">
        <f t="shared" si="57"/>
        <v>66.525045844764108</v>
      </c>
      <c r="O323"/>
      <c r="P323"/>
    </row>
    <row r="324" spans="1:16">
      <c r="A324">
        <f t="shared" si="58"/>
        <v>294</v>
      </c>
      <c r="B324">
        <f t="shared" si="59"/>
        <v>34000</v>
      </c>
      <c r="C324" t="str">
        <f t="shared" si="49"/>
        <v>0.000940283309710414-0.120831702520373i</v>
      </c>
      <c r="D324" t="str">
        <f t="shared" si="50"/>
        <v>1</v>
      </c>
      <c r="E324" t="str">
        <f t="shared" si="51"/>
        <v>0.000940283309710414-0.120831702520373i</v>
      </c>
      <c r="F324" t="str">
        <f t="shared" si="52"/>
        <v>0.145367412140575</v>
      </c>
      <c r="G324" t="str">
        <f t="shared" si="54"/>
        <v>29.729631076437-13.3181212458796i</v>
      </c>
      <c r="H324" t="str">
        <f t="shared" si="53"/>
        <v>0.000136686551411578-0.0175649918999264i</v>
      </c>
      <c r="I324" t="str">
        <f t="shared" si="55"/>
        <v>-0.229869051059536-0.524021137109797i</v>
      </c>
      <c r="J324" s="4">
        <f t="shared" si="56"/>
        <v>-4.8487101020304806</v>
      </c>
      <c r="K324" s="4">
        <f t="shared" si="57"/>
        <v>66.314682813825584</v>
      </c>
      <c r="O324"/>
      <c r="P324"/>
    </row>
    <row r="325" spans="1:16">
      <c r="A325">
        <f t="shared" si="58"/>
        <v>295</v>
      </c>
      <c r="B325">
        <f t="shared" si="59"/>
        <v>35000</v>
      </c>
      <c r="C325" t="str">
        <f t="shared" si="49"/>
        <v>0.000887323439467858-0.117379768508763i</v>
      </c>
      <c r="D325" t="str">
        <f t="shared" si="50"/>
        <v>1</v>
      </c>
      <c r="E325" t="str">
        <f t="shared" si="51"/>
        <v>0.000887323439467858-0.117379768508763i</v>
      </c>
      <c r="F325" t="str">
        <f t="shared" si="52"/>
        <v>0.145367412140575</v>
      </c>
      <c r="G325" t="str">
        <f t="shared" si="54"/>
        <v>29.5997881726952-13.3897266232168i</v>
      </c>
      <c r="H325" t="str">
        <f t="shared" si="53"/>
        <v>0.000128987912127117-0.0170631931857786i</v>
      </c>
      <c r="I325" t="str">
        <f t="shared" si="55"/>
        <v>-0.22465347720091-0.506794016729904i</v>
      </c>
      <c r="J325" s="4">
        <f t="shared" si="56"/>
        <v>-5.1242421154193796</v>
      </c>
      <c r="K325" s="4">
        <f t="shared" si="57"/>
        <v>66.093075372035202</v>
      </c>
      <c r="O325"/>
      <c r="P325"/>
    </row>
    <row r="326" spans="1:16">
      <c r="A326">
        <f t="shared" si="58"/>
        <v>296</v>
      </c>
      <c r="B326">
        <f t="shared" si="59"/>
        <v>36000</v>
      </c>
      <c r="C326" t="str">
        <f t="shared" si="49"/>
        <v>0.000838714981528782-0.114119576628465i</v>
      </c>
      <c r="D326" t="str">
        <f t="shared" si="50"/>
        <v>1</v>
      </c>
      <c r="E326" t="str">
        <f t="shared" si="51"/>
        <v>0.000838714981528782-0.114119576628465i</v>
      </c>
      <c r="F326" t="str">
        <f t="shared" si="52"/>
        <v>0.145367412140575</v>
      </c>
      <c r="G326" t="str">
        <f t="shared" si="54"/>
        <v>29.4673508126752-13.466182308173i</v>
      </c>
      <c r="H326" t="str">
        <f t="shared" si="53"/>
        <v>0.000121921826388369-0.016589267529058i</v>
      </c>
      <c r="I326" t="str">
        <f t="shared" si="55"/>
        <v>-0.219801387675442-0.490483587545565i</v>
      </c>
      <c r="J326" s="4">
        <f t="shared" si="56"/>
        <v>-5.3927230225069405</v>
      </c>
      <c r="K326" s="4">
        <f t="shared" si="57"/>
        <v>65.861322203887397</v>
      </c>
      <c r="O326"/>
      <c r="P326"/>
    </row>
    <row r="327" spans="1:16">
      <c r="A327">
        <f t="shared" si="58"/>
        <v>297</v>
      </c>
      <c r="B327">
        <f t="shared" si="59"/>
        <v>37000</v>
      </c>
      <c r="C327" t="str">
        <f t="shared" si="49"/>
        <v>0.000793993971251609-0.111035583537905i</v>
      </c>
      <c r="D327" t="str">
        <f t="shared" si="50"/>
        <v>1</v>
      </c>
      <c r="E327" t="str">
        <f t="shared" si="51"/>
        <v>0.000793993971251609-0.111035583537905i</v>
      </c>
      <c r="F327" t="str">
        <f t="shared" si="52"/>
        <v>0.145367412140575</v>
      </c>
      <c r="G327" t="str">
        <f t="shared" si="54"/>
        <v>29.3324007589957-13.5468214600569i</v>
      </c>
      <c r="H327" t="str">
        <f t="shared" si="53"/>
        <v>0.000115420848856065-0.0161409554344239i</v>
      </c>
      <c r="I327" t="str">
        <f t="shared" si="55"/>
        <v>-0.215273070870286-0.475016559067833i</v>
      </c>
      <c r="J327" s="4">
        <f t="shared" si="56"/>
        <v>-5.6545787866164403</v>
      </c>
      <c r="K327" s="4">
        <f t="shared" si="57"/>
        <v>65.620409973735931</v>
      </c>
      <c r="O327"/>
      <c r="P327"/>
    </row>
    <row r="328" spans="1:16">
      <c r="A328">
        <f t="shared" si="58"/>
        <v>298</v>
      </c>
      <c r="B328">
        <f t="shared" si="59"/>
        <v>38000</v>
      </c>
      <c r="C328" t="str">
        <f t="shared" si="49"/>
        <v>0.000752756671300001-0.108113881617387i</v>
      </c>
      <c r="D328" t="str">
        <f t="shared" si="50"/>
        <v>1</v>
      </c>
      <c r="E328" t="str">
        <f t="shared" si="51"/>
        <v>0.000752756671300001-0.108113881617387i</v>
      </c>
      <c r="F328" t="str">
        <f t="shared" si="52"/>
        <v>0.145367412140575</v>
      </c>
      <c r="G328" t="str">
        <f t="shared" si="54"/>
        <v>29.1950203180421-13.6310461769461i</v>
      </c>
      <c r="H328" t="str">
        <f t="shared" si="53"/>
        <v>0.000109426289278435-0.015716235187192i</v>
      </c>
      <c r="I328" t="str">
        <f t="shared" si="55"/>
        <v>-0.211034024825547-0.460327400415325i</v>
      </c>
      <c r="J328" s="4">
        <f t="shared" si="56"/>
        <v>-5.9101986253439396</v>
      </c>
      <c r="K328" s="4">
        <f t="shared" si="57"/>
        <v>65.371227335774918</v>
      </c>
      <c r="O328"/>
      <c r="P328"/>
    </row>
    <row r="329" spans="1:16">
      <c r="A329">
        <f t="shared" si="58"/>
        <v>299</v>
      </c>
      <c r="B329">
        <f t="shared" si="59"/>
        <v>39000</v>
      </c>
      <c r="C329" t="str">
        <f t="shared" si="49"/>
        <v>0.00071465042793504-0.105341989323192i</v>
      </c>
      <c r="D329" t="str">
        <f t="shared" si="50"/>
        <v>1</v>
      </c>
      <c r="E329" t="str">
        <f t="shared" si="51"/>
        <v>0.00071465042793504-0.105341989323192i</v>
      </c>
      <c r="F329" t="str">
        <f t="shared" si="52"/>
        <v>0.145367412140575</v>
      </c>
      <c r="G329" t="str">
        <f t="shared" si="54"/>
        <v>29.0552922065108-13.718319002301i</v>
      </c>
      <c r="H329" t="str">
        <f t="shared" si="53"/>
        <v>0.000103886883294071-0.0153132923776525i</v>
      </c>
      <c r="I329" t="str">
        <f t="shared" si="55"/>
        <v>-0.207054166061608-0.446357338081611i</v>
      </c>
      <c r="J329" s="4">
        <f t="shared" si="56"/>
        <v>-6.1599390767075599</v>
      </c>
      <c r="K329" s="4">
        <f t="shared" si="57"/>
        <v>65.114576884352616</v>
      </c>
      <c r="O329"/>
      <c r="P329"/>
    </row>
    <row r="330" spans="1:16">
      <c r="A330">
        <f t="shared" si="58"/>
        <v>300</v>
      </c>
      <c r="B330">
        <f t="shared" si="59"/>
        <v>40000</v>
      </c>
      <c r="C330" t="str">
        <f t="shared" si="49"/>
        <v>0.000679366106799746-0.102708672978113i</v>
      </c>
      <c r="D330" t="str">
        <f t="shared" si="50"/>
        <v>1</v>
      </c>
      <c r="E330" t="str">
        <f t="shared" si="51"/>
        <v>0.000679366106799746-0.102708672978113i</v>
      </c>
      <c r="F330" t="str">
        <f t="shared" si="52"/>
        <v>0.145367412140575</v>
      </c>
      <c r="G330" t="str">
        <f t="shared" si="54"/>
        <v>28.9132994244259-13.80815569809i</v>
      </c>
      <c r="H330" t="str">
        <f t="shared" si="53"/>
        <v>0.0000987576928414966-0.0149304939952209i</v>
      </c>
      <c r="I330" t="str">
        <f t="shared" si="55"/>
        <v>-0.203307174991816-0.433053505037554i</v>
      </c>
      <c r="J330" s="4">
        <f t="shared" si="56"/>
        <v>-6.4041275160896403</v>
      </c>
      <c r="K330" s="4">
        <f t="shared" si="57"/>
        <v>64.85118538754719</v>
      </c>
      <c r="O330"/>
      <c r="P330"/>
    </row>
    <row r="331" spans="1:16">
      <c r="A331">
        <f t="shared" si="58"/>
        <v>301</v>
      </c>
      <c r="B331">
        <f t="shared" si="59"/>
        <v>41000</v>
      </c>
      <c r="C331" t="str">
        <f t="shared" si="49"/>
        <v>0.000646631803903844-0.100203794633199i</v>
      </c>
      <c r="D331" t="str">
        <f t="shared" si="50"/>
        <v>1</v>
      </c>
      <c r="E331" t="str">
        <f t="shared" si="51"/>
        <v>0.000646631803903844-0.100203794633199i</v>
      </c>
      <c r="F331" t="str">
        <f t="shared" si="52"/>
        <v>0.145367412140575</v>
      </c>
      <c r="G331" t="str">
        <f t="shared" si="54"/>
        <v>28.7691251340476-13.9001190676091i</v>
      </c>
      <c r="H331" t="str">
        <f t="shared" si="53"/>
        <v>0.0000939991919412936-0.0145663663124938i</v>
      </c>
      <c r="I331" t="str">
        <f t="shared" si="55"/>
        <v>-0.199769951610616-0.420368215152753i</v>
      </c>
      <c r="J331" s="4">
        <f t="shared" si="56"/>
        <v>-6.6430652109331803</v>
      </c>
      <c r="K331" s="4">
        <f t="shared" si="57"/>
        <v>64.581712583649022</v>
      </c>
      <c r="O331"/>
      <c r="P331"/>
    </row>
    <row r="332" spans="1:16">
      <c r="A332">
        <f t="shared" si="58"/>
        <v>302</v>
      </c>
      <c r="B332">
        <f t="shared" si="59"/>
        <v>42000</v>
      </c>
      <c r="C332" t="str">
        <f t="shared" si="49"/>
        <v>0.000616207591912141-0.0978181816570071i</v>
      </c>
      <c r="D332" t="str">
        <f t="shared" si="50"/>
        <v>1</v>
      </c>
      <c r="E332" t="str">
        <f t="shared" si="51"/>
        <v>0.000616207591912141-0.0978181816570071i</v>
      </c>
      <c r="F332" t="str">
        <f t="shared" si="52"/>
        <v>0.145367412140575</v>
      </c>
      <c r="G332" t="str">
        <f t="shared" si="54"/>
        <v>28.6228525442432-13.99381365253i</v>
      </c>
      <c r="H332" t="str">
        <f t="shared" si="53"/>
        <v>0.0000895765029776434-0.0142195759277758i</v>
      </c>
      <c r="I332" t="str">
        <f t="shared" si="55"/>
        <v>-0.196422160715138-0.408258341912711i</v>
      </c>
      <c r="J332" s="4">
        <f t="shared" si="56"/>
        <v>-6.8770299844928591</v>
      </c>
      <c r="K332" s="4">
        <f t="shared" si="57"/>
        <v>64.306758769653172</v>
      </c>
      <c r="O332"/>
      <c r="P332"/>
    </row>
    <row r="333" spans="1:16">
      <c r="A333">
        <f t="shared" si="58"/>
        <v>303</v>
      </c>
      <c r="B333">
        <f t="shared" ref="B333:B364" si="60">B332+1000</f>
        <v>43000</v>
      </c>
      <c r="C333" t="str">
        <f t="shared" si="49"/>
        <v>0.000587881111442526-0.0955435145165108i</v>
      </c>
      <c r="D333" t="str">
        <f t="shared" si="50"/>
        <v>1</v>
      </c>
      <c r="E333" t="str">
        <f t="shared" si="51"/>
        <v>0.000587881111442526-0.0955435145165108i</v>
      </c>
      <c r="F333" t="str">
        <f t="shared" si="52"/>
        <v>0.145367412140575</v>
      </c>
      <c r="G333" t="str">
        <f t="shared" si="54"/>
        <v>28.4745647999989-14.0888811613942i</v>
      </c>
      <c r="H333" t="str">
        <f t="shared" si="53"/>
        <v>0.000085458755816725-0.0138889134520806i</v>
      </c>
      <c r="I333" t="str">
        <f t="shared" si="55"/>
        <v>-0.193245850207022-0.396684784347748i</v>
      </c>
      <c r="J333" s="4">
        <f t="shared" si="56"/>
        <v>-7.1062785474147203</v>
      </c>
      <c r="K333" s="4">
        <f t="shared" si="57"/>
        <v>64.026871370323789</v>
      </c>
      <c r="O333"/>
      <c r="P333"/>
    </row>
    <row r="334" spans="1:16">
      <c r="A334">
        <f t="shared" si="58"/>
        <v>304</v>
      </c>
      <c r="B334">
        <f t="shared" si="60"/>
        <v>44000</v>
      </c>
      <c r="C334" t="str">
        <f t="shared" si="49"/>
        <v>0.000561463855542855-0.0933722298564387i</v>
      </c>
      <c r="D334" t="str">
        <f t="shared" si="50"/>
        <v>1</v>
      </c>
      <c r="E334" t="str">
        <f t="shared" si="51"/>
        <v>0.000561463855542855-0.0933722298564387i</v>
      </c>
      <c r="F334" t="str">
        <f t="shared" si="52"/>
        <v>0.145367412140575</v>
      </c>
      <c r="G334" t="str">
        <f t="shared" si="54"/>
        <v>28.324344876835-14.1849965127816i</v>
      </c>
      <c r="H334" t="str">
        <f t="shared" si="53"/>
        <v>0.0000816185476907345-0.0135732794200254i</v>
      </c>
      <c r="I334" t="str">
        <f t="shared" si="55"/>
        <v>-0.190225129346932-0.385612006216818i</v>
      </c>
      <c r="J334" s="4">
        <f t="shared" si="56"/>
        <v>-7.3310485458502805</v>
      </c>
      <c r="K334" s="4">
        <f t="shared" si="57"/>
        <v>63.742550643685348</v>
      </c>
      <c r="O334"/>
      <c r="P334"/>
    </row>
    <row r="335" spans="1:16">
      <c r="A335">
        <f t="shared" si="58"/>
        <v>305</v>
      </c>
      <c r="B335">
        <f t="shared" si="60"/>
        <v>45000</v>
      </c>
      <c r="C335" t="str">
        <f t="shared" si="49"/>
        <v>0.000536788025531137-0.0912974364980102i</v>
      </c>
      <c r="D335" t="str">
        <f t="shared" si="50"/>
        <v>1</v>
      </c>
      <c r="E335" t="str">
        <f t="shared" si="51"/>
        <v>0.000536788025531137-0.0912974364980102i</v>
      </c>
      <c r="F335" t="str">
        <f t="shared" si="52"/>
        <v>0.145367412140575</v>
      </c>
      <c r="G335" t="str">
        <f t="shared" si="54"/>
        <v>28.1722754799447-14.2818643971825i</v>
      </c>
      <c r="H335" t="str">
        <f t="shared" si="53"/>
        <v>0.0000780314861395103-0.0132716720787842i</v>
      </c>
      <c r="I335" t="str">
        <f t="shared" si="55"/>
        <v>-0.187345896429437-0.375007636986754i</v>
      </c>
      <c r="J335" s="4">
        <f t="shared" si="56"/>
        <v>-7.55156036666218</v>
      </c>
      <c r="K335" s="4">
        <f t="shared" si="57"/>
        <v>63.454254652305664</v>
      </c>
      <c r="O335"/>
      <c r="P335"/>
    </row>
    <row r="336" spans="1:16">
      <c r="A336">
        <f t="shared" si="58"/>
        <v>306</v>
      </c>
      <c r="B336">
        <f t="shared" si="60"/>
        <v>46000</v>
      </c>
      <c r="C336" t="str">
        <f t="shared" si="49"/>
        <v>0.000513703859947859-0.0893128423916371i</v>
      </c>
      <c r="D336" t="str">
        <f t="shared" si="50"/>
        <v>1</v>
      </c>
      <c r="E336" t="str">
        <f t="shared" si="51"/>
        <v>0.000513703859947859-0.0893128423916371i</v>
      </c>
      <c r="F336" t="str">
        <f t="shared" si="52"/>
        <v>0.145367412140575</v>
      </c>
      <c r="G336" t="str">
        <f t="shared" si="54"/>
        <v>28.0184389479215-14.3792162783351i</v>
      </c>
      <c r="H336" t="str">
        <f t="shared" si="53"/>
        <v>0.0000746758007272446-0.0129831767693913i</v>
      </c>
      <c r="I336" t="str">
        <f t="shared" si="55"/>
        <v>-0.18459560738337-0.364842125152678i</v>
      </c>
      <c r="J336" s="4">
        <f t="shared" si="56"/>
        <v>-7.7680187336530206</v>
      </c>
      <c r="K336" s="4">
        <f t="shared" si="57"/>
        <v>63.162403608173989</v>
      </c>
      <c r="O336"/>
      <c r="P336"/>
    </row>
    <row r="337" spans="1:16">
      <c r="A337">
        <f t="shared" si="58"/>
        <v>307</v>
      </c>
      <c r="B337">
        <f t="shared" si="60"/>
        <v>47000</v>
      </c>
      <c r="C337" t="str">
        <f t="shared" si="49"/>
        <v>0.000492077356975448-0.0874126908925957i</v>
      </c>
      <c r="D337" t="str">
        <f t="shared" si="50"/>
        <v>1</v>
      </c>
      <c r="E337" t="str">
        <f t="shared" si="51"/>
        <v>0.000492077356975448-0.0874126908925957i</v>
      </c>
      <c r="F337" t="str">
        <f t="shared" si="52"/>
        <v>0.145367412140575</v>
      </c>
      <c r="G337" t="str">
        <f t="shared" si="54"/>
        <v>27.862917160973-14.4768077683173i</v>
      </c>
      <c r="H337" t="str">
        <f t="shared" si="53"/>
        <v>0.0000715320119564948-0.0127069566633006i</v>
      </c>
      <c r="I337" t="str">
        <f t="shared" si="55"/>
        <v>-0.18196307841144-0.355088436063994i</v>
      </c>
      <c r="J337" s="4">
        <f t="shared" si="56"/>
        <v>-7.9806141233338002</v>
      </c>
      <c r="K337" s="4">
        <f t="shared" si="57"/>
        <v>62.867383681363933</v>
      </c>
      <c r="O337"/>
      <c r="P337"/>
    </row>
    <row r="338" spans="1:16">
      <c r="A338">
        <f t="shared" si="58"/>
        <v>308</v>
      </c>
      <c r="B338">
        <f t="shared" si="60"/>
        <v>48000</v>
      </c>
      <c r="C338" t="str">
        <f t="shared" si="49"/>
        <v>0.000471788325452051-0.0855917050004315i</v>
      </c>
      <c r="D338" t="str">
        <f t="shared" si="50"/>
        <v>1</v>
      </c>
      <c r="E338" t="str">
        <f t="shared" si="51"/>
        <v>0.000471788325452051-0.0855917050004315i</v>
      </c>
      <c r="F338" t="str">
        <f t="shared" si="52"/>
        <v>0.145367412140575</v>
      </c>
      <c r="G338" t="str">
        <f t="shared" si="54"/>
        <v>27.7057914535386-14.574416321678i</v>
      </c>
      <c r="H338" t="str">
        <f t="shared" si="53"/>
        <v>0.0000685826479491-0.0124422446566122i</v>
      </c>
      <c r="I338" t="str">
        <f t="shared" si="55"/>
        <v>-0.179438317060231-0.345721787733656i</v>
      </c>
      <c r="J338" s="4">
        <f t="shared" si="56"/>
        <v>-8.1895240242964</v>
      </c>
      <c r="K338" s="4">
        <f t="shared" si="57"/>
        <v>62.56955034819191</v>
      </c>
      <c r="O338"/>
      <c r="P338"/>
    </row>
    <row r="339" spans="1:16">
      <c r="A339">
        <f t="shared" si="58"/>
        <v>309</v>
      </c>
      <c r="B339">
        <f t="shared" si="60"/>
        <v>49000</v>
      </c>
      <c r="C339" t="str">
        <f t="shared" si="49"/>
        <v>0.000452728711396085-0.083845038424701i</v>
      </c>
      <c r="D339" t="str">
        <f t="shared" si="50"/>
        <v>1</v>
      </c>
      <c r="E339" t="str">
        <f t="shared" si="51"/>
        <v>0.000452728711396085-0.083845038424701i</v>
      </c>
      <c r="F339" t="str">
        <f t="shared" si="52"/>
        <v>0.145367412140575</v>
      </c>
      <c r="G339" t="str">
        <f t="shared" si="54"/>
        <v>27.5471425312465-14.6718392028554i</v>
      </c>
      <c r="H339" t="str">
        <f t="shared" si="53"/>
        <v>0.0000658120011773861-0.0121883362566259i</v>
      </c>
      <c r="I339" t="str">
        <f t="shared" si="55"/>
        <v>-0.177012377130848-0.336719419178926i</v>
      </c>
      <c r="J339" s="4">
        <f t="shared" si="56"/>
        <v>-8.3949140605835204</v>
      </c>
      <c r="K339" s="4">
        <f t="shared" si="57"/>
        <v>62.269231342686226</v>
      </c>
      <c r="O339"/>
      <c r="P339"/>
    </row>
    <row r="340" spans="1:16">
      <c r="A340">
        <f t="shared" si="58"/>
        <v>310</v>
      </c>
      <c r="B340">
        <f t="shared" si="60"/>
        <v>50000</v>
      </c>
      <c r="C340" t="str">
        <f t="shared" si="49"/>
        <v>0.00043480115641421-0.0821682325215997i</v>
      </c>
      <c r="D340" t="str">
        <f t="shared" si="50"/>
        <v>1</v>
      </c>
      <c r="E340" t="str">
        <f t="shared" si="51"/>
        <v>0.00043480115641421-0.0821682325215997i</v>
      </c>
      <c r="F340" t="str">
        <f t="shared" si="52"/>
        <v>0.145367412140575</v>
      </c>
      <c r="G340" t="str">
        <f t="shared" si="54"/>
        <v>27.3870503921518-14.7688916884928i</v>
      </c>
      <c r="H340" t="str">
        <f t="shared" si="53"/>
        <v>0.0000632059189036631-0.01194458332183i</v>
      </c>
      <c r="I340" t="str">
        <f t="shared" si="55"/>
        <v>-0.174677233658188-0.328060386718574i</v>
      </c>
      <c r="J340" s="4">
        <f t="shared" si="56"/>
        <v>-8.5969389964027396</v>
      </c>
      <c r="K340" s="4">
        <f t="shared" si="57"/>
        <v>61.966729265303812</v>
      </c>
      <c r="O340"/>
      <c r="P340"/>
    </row>
    <row r="341" spans="1:16">
      <c r="A341">
        <f t="shared" si="58"/>
        <v>311</v>
      </c>
      <c r="B341">
        <f t="shared" si="60"/>
        <v>51000</v>
      </c>
      <c r="C341" t="str">
        <f t="shared" si="49"/>
        <v>0.000417917751986122-0.0805571782958515i</v>
      </c>
      <c r="D341" t="str">
        <f t="shared" si="50"/>
        <v>1</v>
      </c>
      <c r="E341" t="str">
        <f t="shared" si="51"/>
        <v>0.000417917751986122-0.0805571782958515i</v>
      </c>
      <c r="F341" t="str">
        <f t="shared" si="52"/>
        <v>0.145367412140575</v>
      </c>
      <c r="G341" t="str">
        <f t="shared" si="54"/>
        <v>27.2255942522052-14.8654054723152i</v>
      </c>
      <c r="H341" t="str">
        <f t="shared" si="53"/>
        <v>0.0000607516220938292-0.0117103885382148i</v>
      </c>
      <c r="I341" t="str">
        <f t="shared" si="55"/>
        <v>-0.172425674845626-0.319725384372636i</v>
      </c>
      <c r="J341" s="4">
        <f t="shared" si="56"/>
        <v>-8.7957436369947395</v>
      </c>
      <c r="K341" s="4">
        <f t="shared" si="57"/>
        <v>61.662323894658414</v>
      </c>
      <c r="O341"/>
      <c r="P341"/>
    </row>
    <row r="342" spans="1:16">
      <c r="A342">
        <f t="shared" si="58"/>
        <v>312</v>
      </c>
      <c r="B342">
        <f t="shared" si="60"/>
        <v>52000</v>
      </c>
      <c r="C342" t="str">
        <f t="shared" si="49"/>
        <v>0.000401998959789579-0.0790080827861523i</v>
      </c>
      <c r="D342" t="str">
        <f t="shared" si="50"/>
        <v>1</v>
      </c>
      <c r="E342" t="str">
        <f t="shared" si="51"/>
        <v>0.000401998959789579-0.0790080827861523i</v>
      </c>
      <c r="F342" t="str">
        <f t="shared" si="52"/>
        <v>0.145367412140575</v>
      </c>
      <c r="G342" t="str">
        <f t="shared" si="54"/>
        <v>27.0628524749015-14.9612272452353i</v>
      </c>
      <c r="H342" t="str">
        <f t="shared" si="53"/>
        <v>0.0000584375484678142-0.0114852005328113i</v>
      </c>
      <c r="I342" t="str">
        <f t="shared" si="55"/>
        <v>-0.170251208375308-0.311696585106414i</v>
      </c>
      <c r="J342" s="4">
        <f t="shared" si="56"/>
        <v>-8.9914636383474598</v>
      </c>
      <c r="K342" s="4">
        <f t="shared" si="57"/>
        <v>61.3562742411996</v>
      </c>
      <c r="O342"/>
      <c r="P342"/>
    </row>
    <row r="343" spans="1:16">
      <c r="A343">
        <f t="shared" si="58"/>
        <v>313</v>
      </c>
      <c r="B343">
        <f t="shared" si="60"/>
        <v>53000</v>
      </c>
      <c r="C343" t="str">
        <f t="shared" si="49"/>
        <v>0.000386972673246182-0.0775174392553286i</v>
      </c>
      <c r="D343" t="str">
        <f t="shared" si="50"/>
        <v>1</v>
      </c>
      <c r="E343" t="str">
        <f t="shared" si="51"/>
        <v>0.000386972673246182-0.0775174392553286i</v>
      </c>
      <c r="F343" t="str">
        <f t="shared" si="52"/>
        <v>0.145367412140575</v>
      </c>
      <c r="G343" t="str">
        <f t="shared" si="54"/>
        <v>26.8989025050606-15.0562174275191i</v>
      </c>
      <c r="H343" t="str">
        <f t="shared" si="53"/>
        <v>0.0000562532160789178-0.0112685095403113i</v>
      </c>
      <c r="I343" t="str">
        <f t="shared" si="55"/>
        <v>-0.168147979948097-0.30395750015446i</v>
      </c>
      <c r="J343" s="4">
        <f t="shared" si="56"/>
        <v>-9.18422623666536</v>
      </c>
      <c r="K343" s="4">
        <f t="shared" si="57"/>
        <v>61.048820376072939</v>
      </c>
      <c r="O343"/>
      <c r="P343"/>
    </row>
    <row r="344" spans="1:16">
      <c r="A344">
        <f t="shared" si="58"/>
        <v>314</v>
      </c>
      <c r="B344">
        <f t="shared" si="60"/>
        <v>54000</v>
      </c>
      <c r="C344" t="str">
        <f t="shared" si="49"/>
        <v>0.000372773399565522-0.0760820006921106i</v>
      </c>
      <c r="D344" t="str">
        <f t="shared" si="50"/>
        <v>1</v>
      </c>
      <c r="E344" t="str">
        <f t="shared" si="51"/>
        <v>0.000372773399565522-0.0760820006921106i</v>
      </c>
      <c r="F344" t="str">
        <f t="shared" si="52"/>
        <v>0.145367412140575</v>
      </c>
      <c r="G344" t="str">
        <f t="shared" si="54"/>
        <v>26.733820806685-15.1502490332916i</v>
      </c>
      <c r="H344" t="str">
        <f t="shared" si="53"/>
        <v>0.0000541891044096845-0.0110598435510896i</v>
      </c>
      <c r="I344" t="str">
        <f t="shared" si="55"/>
        <v>-0.166110702261288-0.296492854071498i</v>
      </c>
      <c r="J344" s="4">
        <f t="shared" si="56"/>
        <v>-9.3741509070043207</v>
      </c>
      <c r="K344" s="4">
        <f t="shared" si="57"/>
        <v>60.740185063621283</v>
      </c>
      <c r="O344"/>
      <c r="P344"/>
    </row>
    <row r="345" spans="1:16">
      <c r="A345">
        <f t="shared" si="58"/>
        <v>315</v>
      </c>
      <c r="B345">
        <f t="shared" si="60"/>
        <v>55000</v>
      </c>
      <c r="C345" t="str">
        <f t="shared" si="49"/>
        <v>0.000359341544924415-0.0746987562031259i</v>
      </c>
      <c r="D345" t="str">
        <f t="shared" si="50"/>
        <v>1</v>
      </c>
      <c r="E345" t="str">
        <f t="shared" si="51"/>
        <v>0.000359341544924415-0.0746987562031259i</v>
      </c>
      <c r="F345" t="str">
        <f t="shared" si="52"/>
        <v>0.145367412140575</v>
      </c>
      <c r="G345" t="str">
        <f t="shared" si="54"/>
        <v>26.5676828048444-15.2432066505708i</v>
      </c>
      <c r="H345" t="str">
        <f t="shared" si="53"/>
        <v>0.0000522365504602584-0.0108587648793681i</v>
      </c>
      <c r="I345" t="str">
        <f t="shared" si="55"/>
        <v>-0.164134592922721-0.289288473500815i</v>
      </c>
      <c r="J345" s="4">
        <f t="shared" si="56"/>
        <v>-9.5613499592149189</v>
      </c>
      <c r="K345" s="4">
        <f t="shared" si="57"/>
        <v>60.430575221940984</v>
      </c>
      <c r="O345"/>
      <c r="P345"/>
    </row>
    <row r="346" spans="1:16">
      <c r="A346">
        <f t="shared" si="58"/>
        <v>316</v>
      </c>
      <c r="B346">
        <f t="shared" si="60"/>
        <v>56000</v>
      </c>
      <c r="C346" t="str">
        <f t="shared" si="49"/>
        <v>0.000346622788182722-0.0733649099339026i</v>
      </c>
      <c r="D346" t="str">
        <f t="shared" si="50"/>
        <v>1</v>
      </c>
      <c r="E346" t="str">
        <f t="shared" si="51"/>
        <v>0.000346622788182722-0.0733649099339026i</v>
      </c>
      <c r="F346" t="str">
        <f t="shared" si="52"/>
        <v>0.145367412140575</v>
      </c>
      <c r="G346" t="str">
        <f t="shared" si="54"/>
        <v>26.4005628315206-15.3349855224314i</v>
      </c>
      <c r="H346" t="str">
        <f t="shared" si="53"/>
        <v>0.000050387657707073-0.0106648670990178i</v>
      </c>
      <c r="I346" t="str">
        <f t="shared" si="55"/>
        <v>-0.162215320038864-0.282331187938883i</v>
      </c>
      <c r="J346" s="4">
        <f t="shared" si="56"/>
        <v>-9.7459290782586407</v>
      </c>
      <c r="K346" s="4">
        <f t="shared" si="57"/>
        <v>60.120183232522479</v>
      </c>
      <c r="O346"/>
      <c r="P346"/>
    </row>
    <row r="347" spans="1:16">
      <c r="A347">
        <f t="shared" si="58"/>
        <v>317</v>
      </c>
      <c r="B347">
        <f t="shared" si="60"/>
        <v>57000</v>
      </c>
      <c r="C347" t="str">
        <f t="shared" si="49"/>
        <v>0.000334567530821507-0.0720778622083617i</v>
      </c>
      <c r="D347" t="str">
        <f t="shared" si="50"/>
        <v>1</v>
      </c>
      <c r="E347" t="str">
        <f t="shared" si="51"/>
        <v>0.000334567530821507-0.0720778622083617i</v>
      </c>
      <c r="F347" t="str">
        <f t="shared" si="52"/>
        <v>0.145367412140575</v>
      </c>
      <c r="G347" t="str">
        <f t="shared" si="54"/>
        <v>26.2325340753587-15.4254907169533i</v>
      </c>
      <c r="H347" t="str">
        <f t="shared" si="53"/>
        <v>0.0000486352161417845-0.0104777723018545i</v>
      </c>
      <c r="I347" t="str">
        <f t="shared" si="55"/>
        <v>-0.160348954411905-0.27560874101736i</v>
      </c>
      <c r="J347" s="4">
        <f t="shared" si="56"/>
        <v>-9.9279878150469205</v>
      </c>
      <c r="K347" s="4">
        <f t="shared" si="57"/>
        <v>59.80918811711895</v>
      </c>
      <c r="O347"/>
      <c r="P347"/>
    </row>
    <row r="348" spans="1:16">
      <c r="A348">
        <f t="shared" si="58"/>
        <v>318</v>
      </c>
      <c r="B348">
        <f t="shared" si="60"/>
        <v>58000</v>
      </c>
      <c r="C348" t="str">
        <f t="shared" si="49"/>
        <v>0.000323130412683069-0.0708351926190949i</v>
      </c>
      <c r="D348" t="str">
        <f t="shared" si="50"/>
        <v>1</v>
      </c>
      <c r="E348" t="str">
        <f t="shared" si="51"/>
        <v>0.000323130412683069-0.0708351926190949i</v>
      </c>
      <c r="F348" t="str">
        <f t="shared" si="52"/>
        <v>0.145367412140575</v>
      </c>
      <c r="G348" t="str">
        <f t="shared" si="54"/>
        <v>26.0636685352426-15.5146363753245i</v>
      </c>
      <c r="H348" t="str">
        <f t="shared" si="53"/>
        <v>0.0000469726318756538-0.010297128639517i</v>
      </c>
      <c r="I348" t="str">
        <f t="shared" si="55"/>
        <v>-0.158531927444611-0.269109711028267i</v>
      </c>
      <c r="J348" s="4">
        <f t="shared" si="56"/>
        <v>-10.107620033170559</v>
      </c>
      <c r="K348" s="4">
        <f t="shared" si="57"/>
        <v>59.49775659753854</v>
      </c>
      <c r="O348"/>
      <c r="P348"/>
    </row>
    <row r="349" spans="1:16">
      <c r="A349">
        <f t="shared" si="58"/>
        <v>319</v>
      </c>
      <c r="B349">
        <f t="shared" si="60"/>
        <v>59000</v>
      </c>
      <c r="C349" t="str">
        <f t="shared" ref="C349:C412" si="61">IF(Modep,IMPRODUCT(Ro/(Rs*m*(1+Ro*T/(PI()*Q*L*uu))),IMDIV(IMSUM(1,IMPRODUCT(s,$B349/wz)),IMSUM(1,IMPRODUCT(s,$B349/wp)))),IMDIV(Ro*SQRT(Kt*(1-md/(mc+md)))/(Rs*m),IMSUM((2*(1-md/(mc+md))-md/(mc+md)+(2-md/(mc+md))*(L*uu*ms/(E*(1-md/(mc+md))))),IMPRODUCT(s,$B349,Co*uu,Ro,(1-md/(mc+md)),L*uu*ms/(E*(1-md/(mc+md)))+1))))</f>
        <v>0.00031226988466816-0.0696346448370215i</v>
      </c>
      <c r="D349" t="str">
        <f t="shared" ref="D349:D412" si="62">IMDIV(1,IMSUM(1,IMPRODUCT($B349/(wn*Q),s,Mode),IMPRODUCT($B349/wn,$B349/wn,s,s,Mode)))</f>
        <v>1</v>
      </c>
      <c r="E349" t="str">
        <f t="shared" ref="E349:E412" si="63">IMPRODUCT($C349,$D349)</f>
        <v>0.00031226988466816-0.0696346448370215i</v>
      </c>
      <c r="F349" t="str">
        <f t="shared" ref="F349:F412" si="64">IMPRODUCT((_Rf12*k/(_Rf12*k+_Rf11*k)),IMDIV(IMSUM(1,IMPRODUCT(s,$B349,_Rf11*k,Czz*p)),IMSUM(1,IMPRODUCT(s,$B349,Czz*p,(_Rf12*k*_Rf11*k/(_Rf12*k+_Rf11*k))))))</f>
        <v>0.145367412140575</v>
      </c>
      <c r="G349" t="str">
        <f t="shared" si="54"/>
        <v>25.8940369776359-15.6023450289381i</v>
      </c>
      <c r="H349" t="str">
        <f t="shared" ref="H349:H412" si="65">IMPRODUCT($E349,$F349)</f>
        <v>0.0000453938650236462-0.0101226081152859i</v>
      </c>
      <c r="I349" t="str">
        <f t="shared" si="55"/>
        <v>-0.156760993987939-0.262823439591626i</v>
      </c>
      <c r="J349" s="4">
        <f t="shared" si="56"/>
        <v>-10.284914316211859</v>
      </c>
      <c r="K349" s="4">
        <f t="shared" si="57"/>
        <v>59.186044051982492</v>
      </c>
      <c r="O349"/>
      <c r="P349"/>
    </row>
    <row r="350" spans="1:16">
      <c r="A350">
        <f t="shared" si="58"/>
        <v>320</v>
      </c>
      <c r="B350">
        <f t="shared" si="60"/>
        <v>60000</v>
      </c>
      <c r="C350" t="str">
        <f t="shared" si="61"/>
        <v>0.000301947830860931-0.0684741129398602i</v>
      </c>
      <c r="D350" t="str">
        <f t="shared" si="62"/>
        <v>1</v>
      </c>
      <c r="E350" t="str">
        <f t="shared" si="63"/>
        <v>0.000301947830860931-0.0684741129398602i</v>
      </c>
      <c r="F350" t="str">
        <f t="shared" si="64"/>
        <v>0.145367412140575</v>
      </c>
      <c r="G350" t="str">
        <f t="shared" ref="G350:G413" si="66">IMDIV(IMDIV(IMPRODUCT(Gm,Rea,IMSUM(1,IMPRODUCT(Rz*k,Cz*p,$B350,s))),IMSUM(1,IMPRODUCT($B350,s,(Cz*p),(Rea+Rz*k)),IMPRODUCT($B350,s,Rea,(Cea+Cp*p)),IMPRODUCT(s,s,$B350,$B350,(Cea+Cp*p),(Cz*p),Rea,(Rz*k)))),IMSUM(1,IMPRODUCT(s,$B350,0.000000022)))</f>
        <v>25.7237088975935-15.6885469775515i</v>
      </c>
      <c r="H350" t="str">
        <f t="shared" si="65"/>
        <v>0.0000438933747737136-0.00995390459668894i</v>
      </c>
      <c r="I350" t="str">
        <f t="shared" ref="I350:I413" si="67">IMPRODUCT($G350,$H350)</f>
        <v>-0.155033199480008-0.256739967511785i</v>
      </c>
      <c r="J350" s="4">
        <f t="shared" ref="J350:J413" si="68">-$F$9+$F$10+20*(IMREAL(IMLOG10($I350)))</f>
        <v>-10.4599543397639</v>
      </c>
      <c r="K350" s="4">
        <f t="shared" ref="K350:K413" si="69">IF((180/PI())*IMARGUMENT($I350)&lt;0,180+(180/PI())*IMARGUMENT($I350),-180+(180/PI())*IMARGUMENT($I350))</f>
        <v>58.874195379758845</v>
      </c>
      <c r="O350"/>
      <c r="P350"/>
    </row>
    <row r="351" spans="1:16">
      <c r="A351">
        <f t="shared" ref="A351:A414" si="70">A350+1</f>
        <v>321</v>
      </c>
      <c r="B351">
        <f t="shared" si="60"/>
        <v>61000</v>
      </c>
      <c r="C351" t="str">
        <f t="shared" si="61"/>
        <v>0.000292129233653756-0.0673516290851557i</v>
      </c>
      <c r="D351" t="str">
        <f t="shared" si="62"/>
        <v>1</v>
      </c>
      <c r="E351" t="str">
        <f t="shared" si="63"/>
        <v>0.000292129233653756-0.0673516290851557i</v>
      </c>
      <c r="F351" t="str">
        <f t="shared" si="64"/>
        <v>0.145367412140575</v>
      </c>
      <c r="G351" t="str">
        <f t="shared" si="66"/>
        <v>25.5527524833737-15.7731797216387i</v>
      </c>
      <c r="H351" t="str">
        <f t="shared" si="65"/>
        <v>0.0000424660707068559-0.00979073202356097i</v>
      </c>
      <c r="I351" t="str">
        <f t="shared" si="67"/>
        <v>-0.153345850820317-0.250849976994425i</v>
      </c>
      <c r="J351" s="4">
        <f t="shared" si="68"/>
        <v>-10.632819211774899</v>
      </c>
      <c r="K351" s="4">
        <f t="shared" si="69"/>
        <v>58.562345784699687</v>
      </c>
      <c r="O351"/>
      <c r="P351"/>
    </row>
    <row r="352" spans="1:16">
      <c r="A352">
        <f t="shared" si="70"/>
        <v>322</v>
      </c>
      <c r="B352">
        <f t="shared" si="60"/>
        <v>62000</v>
      </c>
      <c r="C352" t="str">
        <f t="shared" si="61"/>
        <v>0.000282781876369387-0.0662653523760772i</v>
      </c>
      <c r="D352" t="str">
        <f t="shared" si="62"/>
        <v>1</v>
      </c>
      <c r="E352" t="str">
        <f t="shared" si="63"/>
        <v>0.000282781876369387-0.0662653523760772i</v>
      </c>
      <c r="F352" t="str">
        <f t="shared" si="64"/>
        <v>0.145367412140575</v>
      </c>
      <c r="G352" t="str">
        <f t="shared" si="66"/>
        <v>25.3812345845499-15.8561874429643i</v>
      </c>
      <c r="H352" t="str">
        <f t="shared" si="65"/>
        <v>0.0000411072695680738-0.00963282278949365i</v>
      </c>
      <c r="I352" t="str">
        <f t="shared" si="67"/>
        <v>-0.151696490503032-0.245144739503077i</v>
      </c>
      <c r="J352" s="4">
        <f t="shared" si="68"/>
        <v>-10.803583784415521</v>
      </c>
      <c r="K352" s="4">
        <f t="shared" si="69"/>
        <v>58.250621486278106</v>
      </c>
      <c r="O352"/>
      <c r="P352"/>
    </row>
    <row r="353" spans="1:16">
      <c r="A353">
        <f t="shared" si="70"/>
        <v>323</v>
      </c>
      <c r="B353">
        <f t="shared" si="60"/>
        <v>63000</v>
      </c>
      <c r="C353" t="str">
        <f t="shared" si="61"/>
        <v>0.000273876078657585-0.0652135587874813i</v>
      </c>
      <c r="D353" t="str">
        <f t="shared" si="62"/>
        <v>1</v>
      </c>
      <c r="E353" t="str">
        <f t="shared" si="63"/>
        <v>0.000273876078657585-0.0652135587874813i</v>
      </c>
      <c r="F353" t="str">
        <f t="shared" si="64"/>
        <v>0.145367412140575</v>
      </c>
      <c r="G353" t="str">
        <f t="shared" si="66"/>
        <v>25.2092206835389-15.937520528179i</v>
      </c>
      <c r="H353" t="str">
        <f t="shared" si="65"/>
        <v>0.0000398126568016617-0.00947992627741341i</v>
      </c>
      <c r="I353" t="str">
        <f t="shared" si="67"/>
        <v>-0.150082873600589-0.239616068626052i</v>
      </c>
      <c r="J353" s="4">
        <f t="shared" si="68"/>
        <v>-10.97231894028714</v>
      </c>
      <c r="K353" s="4">
        <f t="shared" si="69"/>
        <v>57.939140366317829</v>
      </c>
      <c r="O353"/>
      <c r="P353"/>
    </row>
    <row r="354" spans="1:16">
      <c r="A354">
        <f t="shared" si="70"/>
        <v>324</v>
      </c>
      <c r="B354">
        <f t="shared" si="60"/>
        <v>64000</v>
      </c>
      <c r="C354" t="str">
        <f t="shared" si="61"/>
        <v>0.000265384460602144-0.0641946320362855i</v>
      </c>
      <c r="D354" t="str">
        <f t="shared" si="62"/>
        <v>1</v>
      </c>
      <c r="E354" t="str">
        <f t="shared" si="63"/>
        <v>0.000265384460602144-0.0641946320362855i</v>
      </c>
      <c r="F354" t="str">
        <f t="shared" si="64"/>
        <v>0.145367412140575</v>
      </c>
      <c r="G354" t="str">
        <f t="shared" si="66"/>
        <v>25.0367748704401-16.0171351308959i</v>
      </c>
      <c r="H354" t="str">
        <f t="shared" si="65"/>
        <v>0.0000385782522600561-0.00933180753243127i</v>
      </c>
      <c r="I354" t="str">
        <f t="shared" si="67"/>
        <v>-0.148502947245734-0.234256277403322i</v>
      </c>
      <c r="J354" s="4">
        <f t="shared" si="68"/>
        <v>-11.139091855472961</v>
      </c>
      <c r="K354" s="4">
        <f t="shared" si="69"/>
        <v>57.628012558207502</v>
      </c>
      <c r="O354"/>
      <c r="P354"/>
    </row>
    <row r="355" spans="1:16">
      <c r="A355">
        <f t="shared" si="70"/>
        <v>325</v>
      </c>
      <c r="B355">
        <f t="shared" si="60"/>
        <v>65000</v>
      </c>
      <c r="C355" t="str">
        <f t="shared" si="61"/>
        <v>0.000257281732032561-0.0632070552944754i</v>
      </c>
      <c r="D355" t="str">
        <f t="shared" si="62"/>
        <v>1</v>
      </c>
      <c r="E355" t="str">
        <f t="shared" si="63"/>
        <v>0.000257281732032561-0.0632070552944754i</v>
      </c>
      <c r="F355" t="str">
        <f t="shared" si="64"/>
        <v>0.145367412140575</v>
      </c>
      <c r="G355" t="str">
        <f t="shared" si="66"/>
        <v>24.8639598210914-16.0949927682767i</v>
      </c>
      <c r="H355" t="str">
        <f t="shared" si="65"/>
        <v>0.0000374003795766183-0.00918824605718412i</v>
      </c>
      <c r="I355" t="str">
        <f t="shared" si="67"/>
        <v>-0.146954832308439-0.229058139630944i</v>
      </c>
      <c r="J355" s="4">
        <f t="shared" si="68"/>
        <v>-11.30396624164716</v>
      </c>
      <c r="K355" s="4">
        <f t="shared" si="69"/>
        <v>57.317340984697296</v>
      </c>
      <c r="O355"/>
      <c r="P355"/>
    </row>
    <row r="356" spans="1:16">
      <c r="A356">
        <f t="shared" si="70"/>
        <v>326</v>
      </c>
      <c r="B356">
        <f t="shared" si="60"/>
        <v>66000</v>
      </c>
      <c r="C356" t="str">
        <f t="shared" si="61"/>
        <v>0.000249544504008909-0.0622494036553856i</v>
      </c>
      <c r="D356" t="str">
        <f t="shared" si="62"/>
        <v>1</v>
      </c>
      <c r="E356" t="str">
        <f t="shared" si="63"/>
        <v>0.000249544504008909-0.0622494036553856i</v>
      </c>
      <c r="F356" t="str">
        <f t="shared" si="64"/>
        <v>0.145367412140575</v>
      </c>
      <c r="G356" t="str">
        <f t="shared" si="66"/>
        <v>24.690836778232-16.1710599486477i</v>
      </c>
      <c r="H356" t="str">
        <f t="shared" si="65"/>
        <v>0.0000362756387616784-0.00904903471667745i</v>
      </c>
      <c r="I356" t="str">
        <f t="shared" si="67"/>
        <v>-0.145436807005095-0.224014854719128i</v>
      </c>
      <c r="J356" s="4">
        <f t="shared" si="68"/>
        <v>-11.467002569215442</v>
      </c>
      <c r="K356" s="4">
        <f t="shared" si="69"/>
        <v>57.007221849623605</v>
      </c>
      <c r="O356"/>
      <c r="P356"/>
    </row>
    <row r="357" spans="1:16">
      <c r="A357">
        <f t="shared" si="70"/>
        <v>327</v>
      </c>
      <c r="B357">
        <f t="shared" si="60"/>
        <v>67000</v>
      </c>
      <c r="C357" t="str">
        <f t="shared" si="61"/>
        <v>0.000242151119852555-0.0613203372745649i</v>
      </c>
      <c r="D357" t="str">
        <f t="shared" si="62"/>
        <v>1</v>
      </c>
      <c r="E357" t="str">
        <f t="shared" si="63"/>
        <v>0.000242151119852555-0.0613203372745649i</v>
      </c>
      <c r="F357" t="str">
        <f t="shared" si="64"/>
        <v>0.145367412140575</v>
      </c>
      <c r="G357" t="str">
        <f t="shared" si="66"/>
        <v>24.5174655356692-16.2453078270825i</v>
      </c>
      <c r="H357" t="str">
        <f t="shared" si="65"/>
        <v>0.0000352008816399081-0.00891397874119074i</v>
      </c>
      <c r="I357" t="str">
        <f t="shared" si="67"/>
        <v>-0.143947292212281-0.219120015730857i</v>
      </c>
      <c r="J357" s="4">
        <f t="shared" si="68"/>
        <v>-11.6282582732431</v>
      </c>
      <c r="K357" s="4">
        <f t="shared" si="69"/>
        <v>56.697745088289864</v>
      </c>
      <c r="O357"/>
      <c r="P357"/>
    </row>
    <row r="358" spans="1:16">
      <c r="A358">
        <f t="shared" si="70"/>
        <v>328</v>
      </c>
      <c r="B358">
        <f t="shared" si="60"/>
        <v>68000</v>
      </c>
      <c r="C358" t="str">
        <f t="shared" si="61"/>
        <v>0.000235081503440504-0.0604185951157917i</v>
      </c>
      <c r="D358" t="str">
        <f t="shared" si="62"/>
        <v>1</v>
      </c>
      <c r="E358" t="str">
        <f t="shared" si="63"/>
        <v>0.000235081503440504-0.0604185951157917i</v>
      </c>
      <c r="F358" t="str">
        <f t="shared" si="64"/>
        <v>0.145367412140575</v>
      </c>
      <c r="G358" t="str">
        <f t="shared" si="66"/>
        <v>24.3439044253385-16.3177118862632i</v>
      </c>
      <c r="H358" t="str">
        <f t="shared" si="65"/>
        <v>0.0000341731897972617-0.00878289481715182i</v>
      </c>
      <c r="I358" t="str">
        <f t="shared" si="67"/>
        <v>-0.142484838287304-0.214367580271891i</v>
      </c>
      <c r="J358" s="4">
        <f t="shared" si="68"/>
        <v>-11.787787943739721</v>
      </c>
      <c r="K358" s="4">
        <f t="shared" si="69"/>
        <v>56.388994780663509</v>
      </c>
      <c r="O358"/>
      <c r="P358"/>
    </row>
    <row r="359" spans="1:16">
      <c r="A359">
        <f t="shared" si="70"/>
        <v>329</v>
      </c>
      <c r="B359">
        <f t="shared" si="60"/>
        <v>69000</v>
      </c>
      <c r="C359" t="str">
        <f t="shared" si="61"/>
        <v>0.0002283170227766-0.0595429892408557i</v>
      </c>
      <c r="D359" t="str">
        <f t="shared" si="62"/>
        <v>1</v>
      </c>
      <c r="E359" t="str">
        <f t="shared" si="63"/>
        <v>0.0002283170227766-0.0595429892408557i</v>
      </c>
      <c r="F359" t="str">
        <f t="shared" si="64"/>
        <v>0.145367412140575</v>
      </c>
      <c r="G359" t="str">
        <f t="shared" si="66"/>
        <v>24.1702103071454-16.3882516402382i</v>
      </c>
      <c r="H359" t="str">
        <f t="shared" si="65"/>
        <v>0.0000331898547486751-0.00865561025705729i</v>
      </c>
      <c r="I359" t="str">
        <f t="shared" si="67"/>
        <v>-0.141048113223143-0.209751843941284i</v>
      </c>
      <c r="J359" s="4">
        <f t="shared" si="68"/>
        <v>-11.94564350170382</v>
      </c>
      <c r="K359" s="4">
        <f t="shared" si="69"/>
        <v>56.081049531094052</v>
      </c>
      <c r="O359"/>
      <c r="P359"/>
    </row>
    <row r="360" spans="1:16">
      <c r="A360">
        <f t="shared" si="70"/>
        <v>330</v>
      </c>
      <c r="B360">
        <f t="shared" si="60"/>
        <v>70000</v>
      </c>
      <c r="C360" t="str">
        <f t="shared" si="61"/>
        <v>0.000221840367106413-0.0586923995887366i</v>
      </c>
      <c r="D360" t="str">
        <f t="shared" si="62"/>
        <v>1</v>
      </c>
      <c r="E360" t="str">
        <f t="shared" si="63"/>
        <v>0.000221840367106413-0.0586923995887366i</v>
      </c>
      <c r="F360" t="str">
        <f t="shared" si="64"/>
        <v>0.145367412140575</v>
      </c>
      <c r="G360" t="str">
        <f t="shared" si="66"/>
        <v>23.996438561477-16.4569103589797i</v>
      </c>
      <c r="H360" t="str">
        <f t="shared" si="65"/>
        <v>0.0000322483600745744-0.00853196224053519i</v>
      </c>
      <c r="I360" t="str">
        <f t="shared" si="67"/>
        <v>-0.139635891987449-0.205267416084816i</v>
      </c>
      <c r="J360" s="4">
        <f t="shared" si="68"/>
        <v>-12.101874362184379</v>
      </c>
      <c r="K360" s="4">
        <f t="shared" si="69"/>
        <v>55.773982817816389</v>
      </c>
      <c r="O360"/>
      <c r="P360"/>
    </row>
    <row r="361" spans="1:16">
      <c r="A361">
        <f t="shared" si="70"/>
        <v>331</v>
      </c>
      <c r="B361">
        <f t="shared" si="60"/>
        <v>71000</v>
      </c>
      <c r="C361" t="str">
        <f t="shared" si="61"/>
        <v>0.000215635436060715-0.0578657691959328i</v>
      </c>
      <c r="D361" t="str">
        <f t="shared" si="62"/>
        <v>1</v>
      </c>
      <c r="E361" t="str">
        <f t="shared" si="63"/>
        <v>0.000215635436060715-0.0578657691959328i</v>
      </c>
      <c r="F361" t="str">
        <f t="shared" si="64"/>
        <v>0.145367412140575</v>
      </c>
      <c r="G361" t="str">
        <f t="shared" si="66"/>
        <v>23.8226430842688-16.5236748118766i</v>
      </c>
      <c r="H361" t="str">
        <f t="shared" si="65"/>
        <v>0.0000313463653059506-0.00841179711953655i</v>
      </c>
      <c r="I361" t="str">
        <f t="shared" si="67"/>
        <v>-0.138247046914029-0.200909197622849i</v>
      </c>
      <c r="J361" s="4">
        <f t="shared" si="68"/>
        <v>-12.25652758548836</v>
      </c>
      <c r="K361" s="4">
        <f t="shared" si="69"/>
        <v>55.467863315153508</v>
      </c>
      <c r="O361"/>
      <c r="P361"/>
    </row>
    <row r="362" spans="1:16">
      <c r="A362">
        <f t="shared" si="70"/>
        <v>332</v>
      </c>
      <c r="B362">
        <f t="shared" si="60"/>
        <v>72000</v>
      </c>
      <c r="C362" t="str">
        <f t="shared" si="61"/>
        <v>0.00020968723950051-0.0570620998150573i</v>
      </c>
      <c r="D362" t="str">
        <f t="shared" si="62"/>
        <v>1</v>
      </c>
      <c r="E362" t="str">
        <f t="shared" si="63"/>
        <v>0.00020968723950051-0.0570620998150573i</v>
      </c>
      <c r="F362" t="str">
        <f t="shared" si="64"/>
        <v>0.145367412140575</v>
      </c>
      <c r="G362" t="str">
        <f t="shared" si="66"/>
        <v>23.6488762845147-16.5885350285105i</v>
      </c>
      <c r="H362" t="str">
        <f t="shared" si="65"/>
        <v>0.0000304816913650901-0.00829496978142206i</v>
      </c>
      <c r="I362" t="str">
        <f t="shared" si="67"/>
        <v>-0.13688053903152-0.196672360749576i</v>
      </c>
      <c r="J362" s="4">
        <f t="shared" si="68"/>
        <v>-12.409648017549099</v>
      </c>
      <c r="K362" s="4">
        <f t="shared" si="69"/>
        <v>55.162755191011556</v>
      </c>
      <c r="O362"/>
      <c r="P362"/>
    </row>
    <row r="363" spans="1:16">
      <c r="A363">
        <f t="shared" si="70"/>
        <v>333</v>
      </c>
      <c r="B363">
        <f t="shared" si="60"/>
        <v>73000</v>
      </c>
      <c r="C363" t="str">
        <f t="shared" si="61"/>
        <v>0.000203981806899069-0.0562804478935146i</v>
      </c>
      <c r="D363" t="str">
        <f t="shared" si="62"/>
        <v>1</v>
      </c>
      <c r="E363" t="str">
        <f t="shared" si="63"/>
        <v>0.000203981806899069-0.0562804478935146i</v>
      </c>
      <c r="F363" t="str">
        <f t="shared" si="64"/>
        <v>0.145367412140575</v>
      </c>
      <c r="G363" t="str">
        <f t="shared" si="66"/>
        <v>23.4751890841022-16.6514840752437i</v>
      </c>
      <c r="H363" t="str">
        <f t="shared" si="65"/>
        <v>0.0000296523073926761-0.00818134306439269i</v>
      </c>
      <c r="I363" t="str">
        <f t="shared" si="67"/>
        <v>-0.135535410228017-0.19255233032287i</v>
      </c>
      <c r="J363" s="4">
        <f t="shared" si="68"/>
        <v>-12.561278420370341</v>
      </c>
      <c r="K363" s="4">
        <f t="shared" si="69"/>
        <v>54.858718381966696</v>
      </c>
      <c r="O363"/>
      <c r="P363"/>
    </row>
    <row r="364" spans="1:16">
      <c r="A364">
        <f t="shared" si="70"/>
        <v>334</v>
      </c>
      <c r="B364">
        <f t="shared" si="60"/>
        <v>74000</v>
      </c>
      <c r="C364" t="str">
        <f t="shared" si="61"/>
        <v>0.000198506105237016-0.0555199208782005i</v>
      </c>
      <c r="D364" t="str">
        <f t="shared" si="62"/>
        <v>1</v>
      </c>
      <c r="E364" t="str">
        <f t="shared" si="63"/>
        <v>0.000198506105237016-0.0555199208782005i</v>
      </c>
      <c r="F364" t="str">
        <f t="shared" si="64"/>
        <v>0.145367412140575</v>
      </c>
      <c r="G364" t="str">
        <f t="shared" si="66"/>
        <v>23.3016309198621-16.7125178463092i</v>
      </c>
      <c r="H364" t="str">
        <f t="shared" si="65"/>
        <v>0.0000288563188124097-0.00807078722031349i</v>
      </c>
      <c r="I364" t="str">
        <f t="shared" si="67"/>
        <v>-0.134210776162581-0.188544766783616i</v>
      </c>
      <c r="J364" s="4">
        <f t="shared" si="68"/>
        <v>-12.711459593369581</v>
      </c>
      <c r="K364" s="4">
        <f t="shared" si="69"/>
        <v>54.555808848007885</v>
      </c>
      <c r="O364"/>
      <c r="P364"/>
    </row>
    <row r="365" spans="1:16">
      <c r="A365">
        <f t="shared" si="70"/>
        <v>335</v>
      </c>
      <c r="B365">
        <f t="shared" ref="B365:B390" si="71">B364+1000</f>
        <v>75000</v>
      </c>
      <c r="C365" t="str">
        <f t="shared" si="61"/>
        <v>0.000193247964508596-0.0547796738157983i</v>
      </c>
      <c r="D365" t="str">
        <f t="shared" si="62"/>
        <v>1</v>
      </c>
      <c r="E365" t="str">
        <f t="shared" si="63"/>
        <v>0.000193247964508596-0.0547796738157983i</v>
      </c>
      <c r="F365" t="str">
        <f t="shared" si="64"/>
        <v>0.145367412140575</v>
      </c>
      <c r="G365" t="str">
        <f t="shared" si="66"/>
        <v>23.1282497477156-16.7716348682274i</v>
      </c>
      <c r="H365" t="str">
        <f t="shared" si="65"/>
        <v>0.0000280919565020483-0.00796317942050742i</v>
      </c>
      <c r="I365" t="str">
        <f t="shared" si="67"/>
        <v>-0.132905819845052-0.184645550460551i</v>
      </c>
      <c r="J365" s="4">
        <f t="shared" si="68"/>
        <v>-12.860230486368241</v>
      </c>
      <c r="K365" s="4">
        <f t="shared" si="69"/>
        <v>54.254078808780093</v>
      </c>
      <c r="O365"/>
      <c r="P365"/>
    </row>
    <row r="366" spans="1:16">
      <c r="A366">
        <f t="shared" si="70"/>
        <v>336</v>
      </c>
      <c r="B366">
        <f t="shared" si="71"/>
        <v>76000</v>
      </c>
      <c r="C366" t="str">
        <f t="shared" si="61"/>
        <v>0.000188196010043327-0.0540589062214497i</v>
      </c>
      <c r="D366" t="str">
        <f t="shared" si="62"/>
        <v>1</v>
      </c>
      <c r="E366" t="str">
        <f t="shared" si="63"/>
        <v>0.000188196010043327-0.0540589062214497i</v>
      </c>
      <c r="F366" t="str">
        <f t="shared" si="64"/>
        <v>0.145367412140575</v>
      </c>
      <c r="G366" t="str">
        <f t="shared" si="66"/>
        <v>22.9550920488094-16.8288361165043i</v>
      </c>
      <c r="H366" t="str">
        <f t="shared" si="65"/>
        <v>0.0000273575669551801-0.00785840330056217i</v>
      </c>
      <c r="I366" t="str">
        <f t="shared" si="67"/>
        <v>-0.13161978581487-0.180850767131907i</v>
      </c>
      <c r="J366" s="4">
        <f t="shared" si="68"/>
        <v>-13.00762830490066</v>
      </c>
      <c r="K366" s="4">
        <f t="shared" si="69"/>
        <v>53.95357696297043</v>
      </c>
      <c r="O366"/>
      <c r="P366"/>
    </row>
    <row r="367" spans="1:16">
      <c r="A367">
        <f t="shared" si="70"/>
        <v>337</v>
      </c>
      <c r="B367">
        <f t="shared" si="71"/>
        <v>77000</v>
      </c>
      <c r="C367" t="str">
        <f t="shared" si="61"/>
        <v>0.000183339600939617-0.0533568591914041i</v>
      </c>
      <c r="D367" t="str">
        <f t="shared" si="62"/>
        <v>1</v>
      </c>
      <c r="E367" t="str">
        <f t="shared" si="63"/>
        <v>0.000183339600939617-0.0533568591914041i</v>
      </c>
      <c r="F367" t="str">
        <f t="shared" si="64"/>
        <v>0.145367412140575</v>
      </c>
      <c r="G367" t="str">
        <f t="shared" si="66"/>
        <v>22.7822028375228-16.8841248436651i</v>
      </c>
      <c r="H367" t="str">
        <f t="shared" si="65"/>
        <v>0.0000266516033314779-0.00775634854060347i</v>
      </c>
      <c r="I367" t="str">
        <f t="shared" si="67"/>
        <v>-0.130351974857486-0.177156694728485i</v>
      </c>
      <c r="J367" s="4">
        <f t="shared" si="68"/>
        <v>-13.15368860845614</v>
      </c>
      <c r="K367" s="4">
        <f t="shared" si="69"/>
        <v>53.654348692321221</v>
      </c>
      <c r="O367"/>
      <c r="P367"/>
    </row>
    <row r="368" spans="1:16">
      <c r="A368">
        <f t="shared" si="70"/>
        <v>338</v>
      </c>
      <c r="B368">
        <f t="shared" si="71"/>
        <v>78000</v>
      </c>
      <c r="C368" t="str">
        <f t="shared" si="61"/>
        <v>0.000178668773987593-0.0526728127377534i</v>
      </c>
      <c r="D368" t="str">
        <f t="shared" si="62"/>
        <v>1</v>
      </c>
      <c r="E368" t="str">
        <f t="shared" si="63"/>
        <v>0.000178668773987593-0.0526728127377534i</v>
      </c>
      <c r="F368" t="str">
        <f t="shared" si="64"/>
        <v>0.145367412140575</v>
      </c>
      <c r="G368" t="str">
        <f t="shared" si="66"/>
        <v>22.609625671241-16.9375064177801i</v>
      </c>
      <c r="H368" t="str">
        <f t="shared" si="65"/>
        <v>0.0000259726173049057-0.00765691047785233i</v>
      </c>
      <c r="I368" t="str">
        <f t="shared" si="67"/>
        <v>-0.129101739204025-0.173559791074733i</v>
      </c>
      <c r="J368" s="4">
        <f t="shared" si="68"/>
        <v>-13.298445402206641</v>
      </c>
      <c r="K368" s="4">
        <f t="shared" si="69"/>
        <v>53.356436251594459</v>
      </c>
      <c r="O368"/>
      <c r="P368"/>
    </row>
    <row r="369" spans="1:16">
      <c r="A369">
        <f t="shared" si="70"/>
        <v>339</v>
      </c>
      <c r="B369">
        <f t="shared" si="71"/>
        <v>79000</v>
      </c>
      <c r="C369" t="str">
        <f t="shared" si="61"/>
        <v>0.000174174192528829-0.0520060833255749i</v>
      </c>
      <c r="D369" t="str">
        <f t="shared" si="62"/>
        <v>1</v>
      </c>
      <c r="E369" t="str">
        <f t="shared" si="63"/>
        <v>0.000174174192528829-0.0520060833255749i</v>
      </c>
      <c r="F369" t="str">
        <f t="shared" si="64"/>
        <v>0.145367412140575</v>
      </c>
      <c r="G369" t="str">
        <f t="shared" si="66"/>
        <v>22.4374026617813-16.9889881707137i</v>
      </c>
      <c r="H369" t="str">
        <f t="shared" si="65"/>
        <v>0.0000253192516295901-0.00755998974860593i</v>
      </c>
      <c r="I369" t="str">
        <f t="shared" si="67"/>
        <v>-0.127868478165875-0.170056682574836i</v>
      </c>
      <c r="J369" s="4">
        <f t="shared" si="68"/>
        <v>-13.44193122272684</v>
      </c>
      <c r="K369" s="4">
        <f t="shared" si="69"/>
        <v>53.059878945685711</v>
      </c>
      <c r="O369"/>
      <c r="P369"/>
    </row>
    <row r="370" spans="1:16">
      <c r="A370">
        <f t="shared" si="70"/>
        <v>340</v>
      </c>
      <c r="B370">
        <f t="shared" si="71"/>
        <v>80000</v>
      </c>
      <c r="C370" t="str">
        <f t="shared" si="61"/>
        <v>0.000169847099762452-0.051356021594774i</v>
      </c>
      <c r="D370" t="str">
        <f t="shared" si="62"/>
        <v>1</v>
      </c>
      <c r="E370" t="str">
        <f t="shared" si="63"/>
        <v>0.000169847099762452-0.051356021594774i</v>
      </c>
      <c r="F370" t="str">
        <f t="shared" si="64"/>
        <v>0.145367412140575</v>
      </c>
      <c r="G370" t="str">
        <f t="shared" si="66"/>
        <v>22.2655744883705-17.0385792554128i</v>
      </c>
      <c r="H370" t="str">
        <f t="shared" si="65"/>
        <v>0.0000246902333520497-0.00746549195706778i</v>
      </c>
      <c r="I370" t="str">
        <f t="shared" si="67"/>
        <v>-0.126651634161311-0.166644153760227i</v>
      </c>
      <c r="J370" s="4">
        <f t="shared" si="68"/>
        <v>-13.58417721816368</v>
      </c>
      <c r="K370" s="4">
        <f t="shared" si="69"/>
        <v>52.76471329495979</v>
      </c>
      <c r="O370"/>
      <c r="P370"/>
    </row>
    <row r="371" spans="1:16">
      <c r="A371">
        <f t="shared" si="70"/>
        <v>341</v>
      </c>
      <c r="B371">
        <f t="shared" si="71"/>
        <v>81000</v>
      </c>
      <c r="C371" t="str">
        <f t="shared" si="61"/>
        <v>0.000165679276061231-0.0507220102506673i</v>
      </c>
      <c r="D371" t="str">
        <f t="shared" si="62"/>
        <v>1</v>
      </c>
      <c r="E371" t="str">
        <f t="shared" si="63"/>
        <v>0.000165679276061231-0.0507220102506673i</v>
      </c>
      <c r="F371" t="str">
        <f t="shared" si="64"/>
        <v>0.145367412140575</v>
      </c>
      <c r="G371" t="str">
        <f t="shared" si="66"/>
        <v>22.0941804120649-17.0862905116037i</v>
      </c>
      <c r="H371" t="str">
        <f t="shared" si="65"/>
        <v>0.0000240843676063451-0.00737332736870722i</v>
      </c>
      <c r="I371" t="str">
        <f t="shared" si="67"/>
        <v>-0.125450689095885-0.163319137623143i</v>
      </c>
      <c r="J371" s="4">
        <f t="shared" si="68"/>
        <v>-13.72521322327572</v>
      </c>
      <c r="K371" s="4">
        <f t="shared" si="69"/>
        <v>52.470973189777794</v>
      </c>
      <c r="O371"/>
      <c r="P371"/>
    </row>
    <row r="372" spans="1:16">
      <c r="A372">
        <f t="shared" si="70"/>
        <v>342</v>
      </c>
      <c r="B372">
        <f t="shared" si="71"/>
        <v>82000</v>
      </c>
      <c r="C372" t="str">
        <f t="shared" si="61"/>
        <v>0.000161662999908845-0.0501034621088994i</v>
      </c>
      <c r="D372" t="str">
        <f t="shared" si="62"/>
        <v>1</v>
      </c>
      <c r="E372" t="str">
        <f t="shared" si="63"/>
        <v>0.000161662999908845-0.0501034621088994i</v>
      </c>
      <c r="F372" t="str">
        <f t="shared" si="64"/>
        <v>0.145367412140575</v>
      </c>
      <c r="G372" t="str">
        <f t="shared" si="66"/>
        <v>21.923258291511-17.1321343393327i</v>
      </c>
      <c r="H372" t="str">
        <f t="shared" si="65"/>
        <v>0.0000235005319356308-0.00728341062605406i</v>
      </c>
      <c r="I372" t="str">
        <f t="shared" si="67"/>
        <v>-0.124265161062469-0.160078706668286i</v>
      </c>
      <c r="J372" s="4">
        <f t="shared" si="68"/>
        <v>-13.865067829724079</v>
      </c>
      <c r="K372" s="4">
        <f t="shared" si="69"/>
        <v>52.178690035093481</v>
      </c>
      <c r="O372"/>
      <c r="P372"/>
    </row>
    <row r="373" spans="1:16">
      <c r="A373">
        <f t="shared" si="70"/>
        <v>343</v>
      </c>
      <c r="B373">
        <f t="shared" si="71"/>
        <v>83000</v>
      </c>
      <c r="C373" t="str">
        <f t="shared" si="61"/>
        <v>0.000157791012111464-0.0494998182816827i</v>
      </c>
      <c r="D373" t="str">
        <f t="shared" si="62"/>
        <v>1</v>
      </c>
      <c r="E373" t="str">
        <f t="shared" si="63"/>
        <v>0.000157791012111464-0.0494998182816827i</v>
      </c>
      <c r="F373" t="str">
        <f t="shared" si="64"/>
        <v>0.145367412140575</v>
      </c>
      <c r="G373" t="str">
        <f t="shared" si="66"/>
        <v>21.7528445999527-17.1761245798354i</v>
      </c>
      <c r="H373" t="str">
        <f t="shared" si="65"/>
        <v>0.0000229376710896856-0.00719566048503694i</v>
      </c>
      <c r="I373" t="str">
        <f t="shared" si="67"/>
        <v>-0.123094601330495-0.156920064621237i</v>
      </c>
      <c r="J373" s="4">
        <f t="shared" si="68"/>
        <v>-14.0037684519623</v>
      </c>
      <c r="K373" s="4">
        <f t="shared" si="69"/>
        <v>51.887892885910588</v>
      </c>
      <c r="O373"/>
      <c r="P373"/>
    </row>
    <row r="374" spans="1:16">
      <c r="A374">
        <f t="shared" si="70"/>
        <v>344</v>
      </c>
      <c r="B374">
        <f t="shared" si="71"/>
        <v>84000</v>
      </c>
      <c r="C374" t="str">
        <f t="shared" si="61"/>
        <v>0.00015405648297367-0.0489105464935808i</v>
      </c>
      <c r="D374" t="str">
        <f t="shared" si="62"/>
        <v>1</v>
      </c>
      <c r="E374" t="str">
        <f t="shared" si="63"/>
        <v>0.00015405648297367-0.0489105464935808i</v>
      </c>
      <c r="F374" t="str">
        <f t="shared" si="64"/>
        <v>0.145367412140575</v>
      </c>
      <c r="G374" t="str">
        <f t="shared" si="66"/>
        <v>21.5829744433793-17.2182764032587i</v>
      </c>
      <c r="H374" t="str">
        <f t="shared" si="65"/>
        <v>0.000022394792253361-0.00710999957015312i</v>
      </c>
      <c r="I374" t="str">
        <f t="shared" si="67"/>
        <v>-0.121938591597078-0.153840538738064i</v>
      </c>
      <c r="J374" s="4">
        <f t="shared" si="68"/>
        <v>-14.141341389047799</v>
      </c>
      <c r="K374" s="4">
        <f t="shared" si="69"/>
        <v>51.59860857431741</v>
      </c>
      <c r="O374"/>
      <c r="P374"/>
    </row>
    <row r="375" spans="1:16">
      <c r="A375">
        <f t="shared" si="70"/>
        <v>345</v>
      </c>
      <c r="B375">
        <f t="shared" si="71"/>
        <v>85000</v>
      </c>
      <c r="C375" t="str">
        <f t="shared" si="61"/>
        <v>0.000150452982161419-0.0483351395161701i</v>
      </c>
      <c r="D375" t="str">
        <f t="shared" si="62"/>
        <v>1</v>
      </c>
      <c r="E375" t="str">
        <f t="shared" si="63"/>
        <v>0.000150452982161419-0.0483351395161701i</v>
      </c>
      <c r="F375" t="str">
        <f t="shared" si="64"/>
        <v>0.145367412140575</v>
      </c>
      <c r="G375" t="str">
        <f t="shared" si="66"/>
        <v>21.4136815797293-17.2586062028117i</v>
      </c>
      <c r="H375" t="str">
        <f t="shared" si="65"/>
        <v>0.0000218709606656376-0.00702635414691929i</v>
      </c>
      <c r="I375" t="str">
        <f t="shared" si="67"/>
        <v>-0.120796741475636-0.150837572665946i</v>
      </c>
      <c r="J375" s="4">
        <f t="shared" si="68"/>
        <v>-14.27781188266362</v>
      </c>
      <c r="K375" s="4">
        <f t="shared" si="69"/>
        <v>51.31086182874941</v>
      </c>
      <c r="O375"/>
      <c r="P375"/>
    </row>
    <row r="376" spans="1:16">
      <c r="A376">
        <f t="shared" si="70"/>
        <v>346</v>
      </c>
      <c r="B376">
        <f t="shared" si="71"/>
        <v>86000</v>
      </c>
      <c r="C376" t="str">
        <f t="shared" si="61"/>
        <v>0.000146974451003529-0.0477731137119032i</v>
      </c>
      <c r="D376" t="str">
        <f t="shared" si="62"/>
        <v>1</v>
      </c>
      <c r="E376" t="str">
        <f t="shared" si="63"/>
        <v>0.000146974451003529-0.0477731137119032i</v>
      </c>
      <c r="F376" t="str">
        <f t="shared" si="64"/>
        <v>0.145367412140575</v>
      </c>
      <c r="G376" t="str">
        <f t="shared" si="66"/>
        <v>21.244998439051-17.2971314949453i</v>
      </c>
      <c r="H376" t="str">
        <f t="shared" si="65"/>
        <v>0.0000213652955931647-0.00694465391019679i</v>
      </c>
      <c r="I376" t="str">
        <f t="shared" si="67"/>
        <v>-0.119668686200033-0.147908719809184i</v>
      </c>
      <c r="J376" s="4">
        <f t="shared" si="68"/>
        <v>-14.413204171622819</v>
      </c>
      <c r="K376" s="4">
        <f t="shared" si="69"/>
        <v>51.024675386066292</v>
      </c>
      <c r="O376"/>
      <c r="P376"/>
    </row>
    <row r="377" spans="1:16">
      <c r="A377">
        <f t="shared" si="70"/>
        <v>347</v>
      </c>
      <c r="B377">
        <f t="shared" si="71"/>
        <v>87000</v>
      </c>
      <c r="C377" t="str">
        <f t="shared" si="61"/>
        <v>0.000143615177008806-0.0472240076783891i</v>
      </c>
      <c r="D377" t="str">
        <f t="shared" si="62"/>
        <v>1</v>
      </c>
      <c r="E377" t="str">
        <f t="shared" si="63"/>
        <v>0.000143615177008806-0.0472240076783891i</v>
      </c>
      <c r="F377" t="str">
        <f t="shared" si="64"/>
        <v>0.145367412140575</v>
      </c>
      <c r="G377" t="str">
        <f t="shared" si="66"/>
        <v>21.0769561445388-17.3338708252002i</v>
      </c>
      <c r="H377" t="str">
        <f t="shared" si="65"/>
        <v>0.0000208769666258807-0.00686483178711407i</v>
      </c>
      <c r="I377" t="str">
        <f t="shared" si="67"/>
        <v>-0.118554084524559-0.145051637159354i</v>
      </c>
      <c r="J377" s="4">
        <f t="shared" si="68"/>
        <v>-14.547541543098459</v>
      </c>
      <c r="K377" s="4">
        <f t="shared" si="69"/>
        <v>50.740070096990621</v>
      </c>
      <c r="O377"/>
      <c r="P377"/>
    </row>
    <row r="378" spans="1:16">
      <c r="A378">
        <f t="shared" si="70"/>
        <v>348</v>
      </c>
      <c r="B378">
        <f t="shared" si="71"/>
        <v>88000</v>
      </c>
      <c r="C378" t="str">
        <f t="shared" si="61"/>
        <v>0.000140369770398528-0.0466873809851024i</v>
      </c>
      <c r="D378" t="str">
        <f t="shared" si="62"/>
        <v>1</v>
      </c>
      <c r="E378" t="str">
        <f t="shared" si="63"/>
        <v>0.000140369770398528-0.0466873809851024i</v>
      </c>
      <c r="F378" t="str">
        <f t="shared" si="64"/>
        <v>0.145367412140575</v>
      </c>
      <c r="G378" t="str">
        <f t="shared" si="66"/>
        <v>20.9095845343542-17.3688436793896i</v>
      </c>
      <c r="H378" t="str">
        <f t="shared" si="65"/>
        <v>0.0000204051902656007-0.00678682375342543i</v>
      </c>
      <c r="I378" t="str">
        <f t="shared" si="67"/>
        <v>-0.117452616802016-0.142264079551984i</v>
      </c>
      <c r="J378" s="4">
        <f t="shared" si="68"/>
        <v>-14.68084638080828</v>
      </c>
      <c r="K378" s="4">
        <f t="shared" si="69"/>
        <v>50.457065025384026</v>
      </c>
      <c r="O378"/>
      <c r="P378"/>
    </row>
    <row r="379" spans="1:16">
      <c r="A379">
        <f t="shared" si="70"/>
        <v>349</v>
      </c>
      <c r="B379">
        <f t="shared" si="71"/>
        <v>89000</v>
      </c>
      <c r="C379" t="str">
        <f t="shared" si="61"/>
        <v>0.000137233142474179-0.0461628129952531i</v>
      </c>
      <c r="D379" t="str">
        <f t="shared" si="62"/>
        <v>1</v>
      </c>
      <c r="E379" t="str">
        <f t="shared" si="63"/>
        <v>0.000137233142474179-0.0461628129952531i</v>
      </c>
      <c r="F379" t="str">
        <f t="shared" si="64"/>
        <v>0.145367412140575</v>
      </c>
      <c r="G379" t="str">
        <f t="shared" si="66"/>
        <v>20.7429121841546-17.4020703998091i</v>
      </c>
      <c r="H379" t="str">
        <f t="shared" si="65"/>
        <v>0.0000199492267813902-0.00671056866224925i</v>
      </c>
      <c r="I379" t="str">
        <f t="shared" si="67"/>
        <v>-0.116363983223946-0.139543894315648i</v>
      </c>
      <c r="J379" s="4">
        <f t="shared" si="68"/>
        <v>-14.81314021036056</v>
      </c>
      <c r="K379" s="4">
        <f t="shared" si="69"/>
        <v>50.175677541810472</v>
      </c>
      <c r="O379"/>
      <c r="P379"/>
    </row>
    <row r="380" spans="1:16">
      <c r="A380">
        <f t="shared" si="70"/>
        <v>350</v>
      </c>
      <c r="B380">
        <f t="shared" si="71"/>
        <v>90000</v>
      </c>
      <c r="C380" t="str">
        <f t="shared" si="61"/>
        <v>0.000134200485658211-0.0456499017661932i</v>
      </c>
      <c r="D380" t="str">
        <f t="shared" si="62"/>
        <v>1</v>
      </c>
      <c r="E380" t="str">
        <f t="shared" si="63"/>
        <v>0.000134200485658211-0.0456499017661932i</v>
      </c>
      <c r="F380" t="str">
        <f t="shared" si="64"/>
        <v>0.145367412140575</v>
      </c>
      <c r="G380" t="str">
        <f t="shared" si="66"/>
        <v>20.5769664302471-17.4335721061861i</v>
      </c>
      <c r="H380" t="str">
        <f t="shared" si="65"/>
        <v>0.0000195083773081425-0.00663600808422297i</v>
      </c>
      <c r="I380" t="str">
        <f t="shared" si="67"/>
        <v>-0.115287902208557-0.136889016282381i</v>
      </c>
      <c r="J380" s="4">
        <f t="shared" si="68"/>
        <v>-14.944443741954959</v>
      </c>
      <c r="K380" s="4">
        <f t="shared" si="69"/>
        <v>49.895923411798691</v>
      </c>
      <c r="O380"/>
      <c r="P380"/>
    </row>
    <row r="381" spans="1:16">
      <c r="A381">
        <f t="shared" si="70"/>
        <v>351</v>
      </c>
      <c r="B381">
        <f t="shared" si="71"/>
        <v>91000</v>
      </c>
      <c r="C381" t="str">
        <f t="shared" si="61"/>
        <v>0.000131267255061582-0.0451482630223194i</v>
      </c>
      <c r="D381" t="str">
        <f t="shared" si="62"/>
        <v>1</v>
      </c>
      <c r="E381" t="str">
        <f t="shared" si="63"/>
        <v>0.000131267255061582-0.0451482630223194i</v>
      </c>
      <c r="F381" t="str">
        <f t="shared" si="64"/>
        <v>0.145367412140575</v>
      </c>
      <c r="G381" t="str">
        <f t="shared" si="66"/>
        <v>20.411773393297-17.4633706211092i</v>
      </c>
      <c r="H381" t="str">
        <f t="shared" si="65"/>
        <v>0.000019081981167099-0.00656308615819659i</v>
      </c>
      <c r="I381" t="str">
        <f t="shared" si="67"/>
        <v>-0.114224108923381-0.134297463131099i</v>
      </c>
      <c r="J381" s="4">
        <f t="shared" si="68"/>
        <v>-15.074776910613402</v>
      </c>
      <c r="K381" s="4">
        <f t="shared" si="69"/>
        <v>49.617816879165503</v>
      </c>
      <c r="O381"/>
      <c r="P381"/>
    </row>
    <row r="382" spans="1:16">
      <c r="A382">
        <f t="shared" si="70"/>
        <v>352</v>
      </c>
      <c r="B382">
        <f t="shared" si="71"/>
        <v>92000</v>
      </c>
      <c r="C382" t="str">
        <f t="shared" si="61"/>
        <v>0.00012842915144604-0.0446575291949572i</v>
      </c>
      <c r="D382" t="str">
        <f t="shared" si="62"/>
        <v>1</v>
      </c>
      <c r="E382" t="str">
        <f t="shared" si="63"/>
        <v>0.00012842915144604-0.0446575291949572i</v>
      </c>
      <c r="F382" t="str">
        <f t="shared" si="64"/>
        <v>0.145367412140575</v>
      </c>
      <c r="G382" t="str">
        <f t="shared" si="66"/>
        <v>20.2473580025122-17.4914883996868i</v>
      </c>
      <c r="H382" t="str">
        <f t="shared" si="65"/>
        <v>0.0000186694133891208-0.0064917494516631i</v>
      </c>
      <c r="I382" t="str">
        <f t="shared" si="67"/>
        <v>-0.113172353930852-0.13176733103816i</v>
      </c>
      <c r="J382" s="4">
        <f t="shared" si="68"/>
        <v>-15.204158914106561</v>
      </c>
      <c r="K382" s="4">
        <f t="shared" si="69"/>
        <v>49.341370744744609</v>
      </c>
      <c r="O382"/>
      <c r="P382"/>
    </row>
    <row r="383" spans="1:16">
      <c r="A383">
        <f t="shared" si="70"/>
        <v>353</v>
      </c>
      <c r="B383">
        <f t="shared" si="71"/>
        <v>93000</v>
      </c>
      <c r="C383" t="str">
        <f t="shared" si="61"/>
        <v>0.000125682105461827-0.0441773485241833i</v>
      </c>
      <c r="D383" t="str">
        <f t="shared" si="62"/>
        <v>1</v>
      </c>
      <c r="E383" t="str">
        <f t="shared" si="63"/>
        <v>0.000125682105461827-0.0441773485241833i</v>
      </c>
      <c r="F383" t="str">
        <f t="shared" si="64"/>
        <v>0.145367412140575</v>
      </c>
      <c r="G383" t="str">
        <f t="shared" si="66"/>
        <v>20.0837440202418-17.5179484632111i</v>
      </c>
      <c r="H383" t="str">
        <f t="shared" si="65"/>
        <v>0.0000182700824233646-0.00642194683019278i</v>
      </c>
      <c r="I383" t="str">
        <f t="shared" si="67"/>
        <v>-0.112132401946179-0.129296790611506i</v>
      </c>
      <c r="J383" s="4">
        <f t="shared" si="68"/>
        <v>-15.332608248725199</v>
      </c>
      <c r="K383" s="4">
        <f t="shared" si="69"/>
        <v>49.066596440831006</v>
      </c>
      <c r="O383"/>
      <c r="P383"/>
    </row>
    <row r="384" spans="1:16">
      <c r="A384">
        <f t="shared" si="70"/>
        <v>354</v>
      </c>
      <c r="B384">
        <f t="shared" si="71"/>
        <v>94000</v>
      </c>
      <c r="C384" t="str">
        <f t="shared" si="61"/>
        <v>0.000123022263052846-0.0437073842179759i</v>
      </c>
      <c r="D384" t="str">
        <f t="shared" si="62"/>
        <v>1</v>
      </c>
      <c r="E384" t="str">
        <f t="shared" si="63"/>
        <v>0.000123022263052846-0.0437073842179759i</v>
      </c>
      <c r="F384" t="str">
        <f t="shared" si="64"/>
        <v>0.145367412140575</v>
      </c>
      <c r="G384" t="str">
        <f t="shared" si="66"/>
        <v>19.9209540669174-17.54277433661i</v>
      </c>
      <c r="H384" t="str">
        <f t="shared" si="65"/>
        <v>0.0000178834280156693-0.00635362933520097i</v>
      </c>
      <c r="I384" t="str">
        <f t="shared" si="67"/>
        <v>-0.111104030697837-0.126884083086801i</v>
      </c>
      <c r="J384" s="4">
        <f t="shared" si="68"/>
        <v>-15.460142743037339</v>
      </c>
      <c r="K384" s="4">
        <f t="shared" si="69"/>
        <v>48.793504101626894</v>
      </c>
      <c r="O384"/>
      <c r="P384"/>
    </row>
    <row r="385" spans="1:16">
      <c r="A385">
        <f t="shared" si="70"/>
        <v>355</v>
      </c>
      <c r="B385">
        <f t="shared" si="71"/>
        <v>95000</v>
      </c>
      <c r="C385" t="str">
        <f t="shared" si="61"/>
        <v>0.000120445971931495-0.0432473136644676i</v>
      </c>
      <c r="D385" t="str">
        <f t="shared" si="62"/>
        <v>1</v>
      </c>
      <c r="E385" t="str">
        <f t="shared" si="63"/>
        <v>0.000120445971931495-0.0432473136644676i</v>
      </c>
      <c r="F385" t="str">
        <f t="shared" si="64"/>
        <v>0.145367412140575</v>
      </c>
      <c r="G385" t="str">
        <f t="shared" si="66"/>
        <v>19.7590096462789-17.5659899894924i</v>
      </c>
      <c r="H385" t="str">
        <f t="shared" si="65"/>
        <v>0.0000175089192424378-0.00628675006943538i</v>
      </c>
      <c r="I385" t="str">
        <f t="shared" si="67"/>
        <v>-0.110087029881935-0.124527516765858i</v>
      </c>
      <c r="J385" s="4">
        <f t="shared" si="68"/>
        <v>-15.58677958975942</v>
      </c>
      <c r="K385" s="4">
        <f t="shared" si="69"/>
        <v>48.522102629948563</v>
      </c>
      <c r="O385"/>
      <c r="P385"/>
    </row>
    <row r="386" spans="1:16">
      <c r="A386">
        <f t="shared" si="70"/>
        <v>356</v>
      </c>
      <c r="B386">
        <f t="shared" si="71"/>
        <v>96000</v>
      </c>
      <c r="C386" t="str">
        <f t="shared" si="61"/>
        <v>0.000117949769034523-0.0427968276934311i</v>
      </c>
      <c r="D386" t="str">
        <f t="shared" si="62"/>
        <v>1</v>
      </c>
      <c r="E386" t="str">
        <f t="shared" si="63"/>
        <v>0.000117949769034523-0.0427968276934311i</v>
      </c>
      <c r="F386" t="str">
        <f t="shared" si="64"/>
        <v>0.145367412140575</v>
      </c>
      <c r="G386" t="str">
        <f t="shared" si="66"/>
        <v>19.5979311708216-17.5876197805946i</v>
      </c>
      <c r="H386" t="str">
        <f t="shared" si="65"/>
        <v>0.0000171460526871271-0.00622126408962017i</v>
      </c>
      <c r="I386" t="str">
        <f t="shared" si="67"/>
        <v>-0.109081200202493-0.122225463679279i</v>
      </c>
      <c r="J386" s="4">
        <f t="shared" si="68"/>
        <v>-15.712535375862499</v>
      </c>
      <c r="K386" s="4">
        <f t="shared" si="69"/>
        <v>48.252399760434173</v>
      </c>
      <c r="O386"/>
      <c r="P386"/>
    </row>
    <row r="387" spans="1:16">
      <c r="A387">
        <f t="shared" si="70"/>
        <v>357</v>
      </c>
      <c r="B387">
        <f t="shared" si="71"/>
        <v>97000</v>
      </c>
      <c r="C387" t="str">
        <f t="shared" si="61"/>
        <v>0.000115530368879392-0.0423556298834422i</v>
      </c>
      <c r="D387" t="str">
        <f t="shared" si="62"/>
        <v>1</v>
      </c>
      <c r="E387" t="str">
        <f t="shared" si="63"/>
        <v>0.000115530368879392-0.0423556298834422i</v>
      </c>
      <c r="F387" t="str">
        <f t="shared" si="64"/>
        <v>0.145367412140575</v>
      </c>
      <c r="G387" t="str">
        <f t="shared" si="66"/>
        <v>19.4377379874137-17.6076884054574i</v>
      </c>
      <c r="H387" t="str">
        <f t="shared" si="65"/>
        <v>0.0000167943507476432-0.00615712830574i</v>
      </c>
      <c r="I387" t="str">
        <f t="shared" si="67"/>
        <v>-0.10808635249039-0.119976356456799i</v>
      </c>
      <c r="J387" s="4">
        <f t="shared" si="68"/>
        <v>-15.837426111023101</v>
      </c>
      <c r="K387" s="4">
        <f t="shared" si="69"/>
        <v>47.984402119483178</v>
      </c>
      <c r="O387"/>
      <c r="P387"/>
    </row>
    <row r="388" spans="1:16">
      <c r="A388">
        <f t="shared" si="70"/>
        <v>358</v>
      </c>
      <c r="B388">
        <f t="shared" si="71"/>
        <v>98000</v>
      </c>
      <c r="C388" t="str">
        <f t="shared" si="61"/>
        <v>0.00011318465274804-0.0419234359114601i</v>
      </c>
      <c r="D388" t="str">
        <f t="shared" si="62"/>
        <v>1</v>
      </c>
      <c r="E388" t="str">
        <f t="shared" si="63"/>
        <v>0.00011318465274804-0.0419234359114601i</v>
      </c>
      <c r="F388" t="str">
        <f t="shared" si="64"/>
        <v>0.145367412140575</v>
      </c>
      <c r="G388" t="str">
        <f t="shared" si="66"/>
        <v>19.2784484030244-17.6262208471661i</v>
      </c>
      <c r="H388" t="str">
        <f t="shared" si="65"/>
        <v>0.0000164533600640122-0.0060943013864902i</v>
      </c>
      <c r="I388" t="str">
        <f t="shared" si="67"/>
        <v>-0.107102306894416-0.117778685390098i</v>
      </c>
      <c r="J388" s="4">
        <f t="shared" si="68"/>
        <v>-15.961467254523621</v>
      </c>
      <c r="K388" s="4">
        <f t="shared" si="69"/>
        <v>47.718115282113757</v>
      </c>
      <c r="O388"/>
      <c r="P388"/>
    </row>
    <row r="389" spans="1:16">
      <c r="A389">
        <f t="shared" si="70"/>
        <v>359</v>
      </c>
      <c r="B389">
        <f t="shared" si="71"/>
        <v>99000</v>
      </c>
      <c r="C389" t="str">
        <f t="shared" si="61"/>
        <v>0.00011090965863151-0.041499972941825i</v>
      </c>
      <c r="D389" t="str">
        <f t="shared" si="62"/>
        <v>1</v>
      </c>
      <c r="E389" t="str">
        <f t="shared" si="63"/>
        <v>0.00011090965863151-0.041499972941825i</v>
      </c>
      <c r="F389" t="str">
        <f t="shared" si="64"/>
        <v>0.145367412140575</v>
      </c>
      <c r="G389" t="str">
        <f t="shared" si="66"/>
        <v>19.1200797105188-17.6432423299987i</v>
      </c>
      <c r="H389" t="str">
        <f t="shared" si="65"/>
        <v>0.0000161226500566572-0.00603274367045699i</v>
      </c>
      <c r="I389" t="str">
        <f t="shared" si="67"/>
        <v>-0.10612889213841-0.115630995674217i</v>
      </c>
      <c r="J389" s="4">
        <f t="shared" si="68"/>
        <v>-16.08467374069664</v>
      </c>
      <c r="K389" s="4">
        <f t="shared" si="69"/>
        <v>47.453543825947094</v>
      </c>
      <c r="O389"/>
      <c r="P389"/>
    </row>
    <row r="390" spans="1:16">
      <c r="A390">
        <f t="shared" si="70"/>
        <v>360</v>
      </c>
      <c r="B390">
        <f t="shared" si="71"/>
        <v>100000</v>
      </c>
      <c r="C390" t="str">
        <f t="shared" si="61"/>
        <v>0.000108702571874901-0.0410849790519133i</v>
      </c>
      <c r="D390" t="str">
        <f t="shared" si="62"/>
        <v>1</v>
      </c>
      <c r="E390" t="str">
        <f t="shared" si="63"/>
        <v>0.000108702571874901-0.0410849790519133i</v>
      </c>
      <c r="F390" t="str">
        <f t="shared" si="64"/>
        <v>0.145367412140575</v>
      </c>
      <c r="G390" t="str">
        <f t="shared" si="66"/>
        <v>18.9626482144694-17.6587782758384i</v>
      </c>
      <c r="H390" t="str">
        <f t="shared" si="65"/>
        <v>0.0000158018115664792-0.00597241708262637i</v>
      </c>
      <c r="I390" t="str">
        <f t="shared" si="67"/>
        <v>-0.105165944839042-0.113531884814741i</v>
      </c>
      <c r="J390" s="4">
        <f t="shared" si="68"/>
        <v>-16.207060003002482</v>
      </c>
      <c r="K390" s="4">
        <f t="shared" si="69"/>
        <v>47.190691382476842</v>
      </c>
      <c r="L390" s="4"/>
      <c r="O390"/>
      <c r="P390"/>
    </row>
    <row r="391" spans="1:16">
      <c r="A391">
        <f t="shared" si="70"/>
        <v>361</v>
      </c>
      <c r="B391">
        <f t="shared" ref="B391:B430" si="72">B390+10000</f>
        <v>110000</v>
      </c>
      <c r="C391" t="str">
        <f t="shared" si="61"/>
        <v>0.0000898369454041213-0.0373500263332342i</v>
      </c>
      <c r="D391" t="str">
        <f t="shared" si="62"/>
        <v>1</v>
      </c>
      <c r="E391" t="str">
        <f t="shared" si="63"/>
        <v>0.0000898369454041213-0.0373500263332342i</v>
      </c>
      <c r="F391" t="str">
        <f t="shared" si="64"/>
        <v>0.145367412140575</v>
      </c>
      <c r="G391" t="str">
        <f t="shared" si="66"/>
        <v>17.4428107242932-17.7380923716091i</v>
      </c>
      <c r="H391" t="str">
        <f t="shared" si="65"/>
        <v>0.0000130593642680112-0.00542947667144458i</v>
      </c>
      <c r="I391" t="str">
        <f t="shared" si="67"/>
        <v>-0.0960807667084742-0.0949369821216738i</v>
      </c>
      <c r="J391" s="4">
        <f t="shared" si="68"/>
        <v>-17.38866979545654</v>
      </c>
      <c r="K391" s="4">
        <f t="shared" si="69"/>
        <v>44.656925878936505</v>
      </c>
      <c r="L391" s="4"/>
      <c r="O391"/>
      <c r="P391"/>
    </row>
    <row r="392" spans="1:16">
      <c r="A392">
        <f t="shared" si="70"/>
        <v>362</v>
      </c>
      <c r="B392">
        <f t="shared" si="72"/>
        <v>120000</v>
      </c>
      <c r="C392" t="str">
        <f t="shared" si="61"/>
        <v>0.0000754880586005346-0.0342375557756829i</v>
      </c>
      <c r="D392" t="str">
        <f t="shared" si="62"/>
        <v>1</v>
      </c>
      <c r="E392" t="str">
        <f t="shared" si="63"/>
        <v>0.0000754880586005346-0.0342375557756829i</v>
      </c>
      <c r="F392" t="str">
        <f t="shared" si="64"/>
        <v>0.145367412140575</v>
      </c>
      <c r="G392" t="str">
        <f t="shared" si="66"/>
        <v>16.0282624023334-17.6969897405884i</v>
      </c>
      <c r="H392" t="str">
        <f t="shared" si="65"/>
        <v>0.0000109735037262758-0.00497702488112962i</v>
      </c>
      <c r="I392" t="str">
        <f t="shared" si="67"/>
        <v>-0.0879024720628064-0.07996725876055i</v>
      </c>
      <c r="J392" s="4">
        <f t="shared" si="68"/>
        <v>-18.501158768510859</v>
      </c>
      <c r="K392" s="4">
        <f t="shared" si="69"/>
        <v>42.293639256074073</v>
      </c>
      <c r="L392" s="4"/>
      <c r="O392"/>
      <c r="P392"/>
    </row>
    <row r="393" spans="1:16">
      <c r="A393">
        <f t="shared" si="70"/>
        <v>363</v>
      </c>
      <c r="B393">
        <f t="shared" si="72"/>
        <v>130000</v>
      </c>
      <c r="C393" t="str">
        <f t="shared" si="61"/>
        <v>0.0000643212322812643-0.0316039203661467i</v>
      </c>
      <c r="D393" t="str">
        <f t="shared" si="62"/>
        <v>1</v>
      </c>
      <c r="E393" t="str">
        <f t="shared" si="63"/>
        <v>0.0000643212322812643-0.0316039203661467i</v>
      </c>
      <c r="F393" t="str">
        <f t="shared" si="64"/>
        <v>0.145367412140575</v>
      </c>
      <c r="G393" t="str">
        <f t="shared" si="66"/>
        <v>14.7228471758563-17.5596471299771i</v>
      </c>
      <c r="H393" t="str">
        <f t="shared" si="65"/>
        <v>0.0000093502110824202-0.00459418011712356i</v>
      </c>
      <c r="I393" t="str">
        <f t="shared" si="67"/>
        <v>-0.0805345199794181-0.0678035981699659i</v>
      </c>
      <c r="J393" s="4">
        <f t="shared" si="68"/>
        <v>-19.553373049048478</v>
      </c>
      <c r="K393" s="4">
        <f t="shared" si="69"/>
        <v>40.094686013777419</v>
      </c>
      <c r="L393" s="4"/>
      <c r="O393"/>
      <c r="P393"/>
    </row>
    <row r="394" spans="1:16">
      <c r="A394">
        <f t="shared" si="70"/>
        <v>364</v>
      </c>
      <c r="B394">
        <f t="shared" si="72"/>
        <v>140000</v>
      </c>
      <c r="C394" t="str">
        <f t="shared" si="61"/>
        <v>0.0000554606860109022-0.029346514228007i</v>
      </c>
      <c r="D394" t="str">
        <f t="shared" si="62"/>
        <v>1</v>
      </c>
      <c r="E394" t="str">
        <f t="shared" si="63"/>
        <v>0.0000554606860109022-0.029346514228007i</v>
      </c>
      <c r="F394" t="str">
        <f t="shared" si="64"/>
        <v>0.145367412140575</v>
      </c>
      <c r="G394" t="str">
        <f t="shared" si="66"/>
        <v>13.5255431432407-17.3475762962483i</v>
      </c>
      <c r="H394" t="str">
        <f t="shared" si="65"/>
        <v>8.06217640094584E-06-0.00426602682867194i</v>
      </c>
      <c r="I394" t="str">
        <f t="shared" si="67"/>
        <v>-0.0738961805774892-0.0578401891416538i</v>
      </c>
      <c r="J394" s="4">
        <f t="shared" si="68"/>
        <v>-20.5521476042424</v>
      </c>
      <c r="K394" s="4">
        <f t="shared" si="69"/>
        <v>38.051079333967692</v>
      </c>
      <c r="L394" s="4"/>
      <c r="O394"/>
      <c r="P394"/>
    </row>
    <row r="395" spans="1:16">
      <c r="A395">
        <f t="shared" si="70"/>
        <v>365</v>
      </c>
      <c r="B395">
        <f t="shared" si="72"/>
        <v>150000</v>
      </c>
      <c r="C395" t="str">
        <f t="shared" si="61"/>
        <v>0.0000483124420537142-0.0273900925546815i</v>
      </c>
      <c r="D395" t="str">
        <f t="shared" si="62"/>
        <v>1</v>
      </c>
      <c r="E395" t="str">
        <f t="shared" si="63"/>
        <v>0.0000483124420537142-0.0273900925546815i</v>
      </c>
      <c r="F395" t="str">
        <f t="shared" si="64"/>
        <v>0.145367412140575</v>
      </c>
      <c r="G395" t="str">
        <f t="shared" si="66"/>
        <v>12.4321435956271-17.0791442837014i</v>
      </c>
      <c r="H395" t="str">
        <f t="shared" si="65"/>
        <v>7.02305467553992E-06-0.00398162687296488i</v>
      </c>
      <c r="I395" t="str">
        <f t="shared" si="67"/>
        <v>-0.0679154682230238-0.049620104793023i</v>
      </c>
      <c r="J395" s="4">
        <f t="shared" si="68"/>
        <v>-21.502940817749998</v>
      </c>
      <c r="K395" s="4">
        <f t="shared" si="69"/>
        <v>36.152449236579457</v>
      </c>
      <c r="L395" s="4"/>
      <c r="O395"/>
      <c r="P395"/>
    </row>
    <row r="396" spans="1:16">
      <c r="A396">
        <f t="shared" si="70"/>
        <v>366</v>
      </c>
      <c r="B396">
        <f t="shared" si="72"/>
        <v>160000</v>
      </c>
      <c r="C396" t="str">
        <f t="shared" si="61"/>
        <v>0.0000424621232713069-0.0256782214442414i</v>
      </c>
      <c r="D396" t="str">
        <f t="shared" si="62"/>
        <v>1</v>
      </c>
      <c r="E396" t="str">
        <f t="shared" si="63"/>
        <v>0.0000424621232713069-0.0256782214442414i</v>
      </c>
      <c r="F396" t="str">
        <f t="shared" si="64"/>
        <v>0.145367412140575</v>
      </c>
      <c r="G396" t="str">
        <f t="shared" si="66"/>
        <v>11.4365264535849-16.7695876815832i</v>
      </c>
      <c r="H396" t="str">
        <f t="shared" si="65"/>
        <v>6.17260897394397E-06-0.00373277659972199i</v>
      </c>
      <c r="I396" t="str">
        <f t="shared" si="67"/>
        <v>-0.0625265312789818-0.0427935104354559i</v>
      </c>
      <c r="J396" s="4">
        <f t="shared" si="68"/>
        <v>-22.410236757031598</v>
      </c>
      <c r="K396" s="4">
        <f t="shared" si="69"/>
        <v>34.387958398555639</v>
      </c>
      <c r="O396"/>
      <c r="P396"/>
    </row>
    <row r="397" spans="1:16">
      <c r="A397">
        <f t="shared" si="70"/>
        <v>367</v>
      </c>
      <c r="B397">
        <f t="shared" si="72"/>
        <v>170000</v>
      </c>
      <c r="C397" t="str">
        <f t="shared" si="61"/>
        <v>0.000037613518863663-0.0241677453760096i</v>
      </c>
      <c r="D397" t="str">
        <f t="shared" si="62"/>
        <v>1</v>
      </c>
      <c r="E397" t="str">
        <f t="shared" si="63"/>
        <v>0.000037613518863663-0.0241677453760096i</v>
      </c>
      <c r="F397" t="str">
        <f t="shared" si="64"/>
        <v>0.145367412140575</v>
      </c>
      <c r="G397" t="str">
        <f t="shared" si="66"/>
        <v>10.53156797203-16.4312772983766i</v>
      </c>
      <c r="H397" t="str">
        <f t="shared" si="65"/>
        <v>5.46777989871139E-06-0.00351320260258286i</v>
      </c>
      <c r="I397" t="str">
        <f t="shared" si="67"/>
        <v>-0.057668821872758-0.0370893746163363i</v>
      </c>
      <c r="J397" s="4">
        <f t="shared" si="68"/>
        <v>-23.277806743539401</v>
      </c>
      <c r="K397" s="4">
        <f t="shared" si="69"/>
        <v>32.746866889591871</v>
      </c>
      <c r="O397"/>
      <c r="P397"/>
    </row>
    <row r="398" spans="1:16">
      <c r="A398">
        <f t="shared" si="70"/>
        <v>368</v>
      </c>
      <c r="B398">
        <f t="shared" si="72"/>
        <v>180000</v>
      </c>
      <c r="C398" t="str">
        <f t="shared" si="61"/>
        <v>0.0000335503388763142-0.0228250988275396i</v>
      </c>
      <c r="D398" t="str">
        <f t="shared" si="62"/>
        <v>1</v>
      </c>
      <c r="E398" t="str">
        <f t="shared" si="63"/>
        <v>0.0000335503388763142-0.0228250988275396i</v>
      </c>
      <c r="F398" t="str">
        <f t="shared" si="64"/>
        <v>0.145367412140575</v>
      </c>
      <c r="G398" t="str">
        <f t="shared" si="66"/>
        <v>9.7097722475365-16.0740873381555i</v>
      </c>
      <c r="H398" t="str">
        <f t="shared" si="65"/>
        <v>4.87712593888912E-06-0.0033180255484123i</v>
      </c>
      <c r="I398" t="str">
        <f t="shared" si="67"/>
        <v>-0.0532868766733215-0.0322956677348917i</v>
      </c>
      <c r="J398" s="4">
        <f t="shared" si="68"/>
        <v>-24.108883812288198</v>
      </c>
      <c r="K398" s="4">
        <f t="shared" si="69"/>
        <v>31.218867486994554</v>
      </c>
      <c r="O398"/>
      <c r="P398"/>
    </row>
    <row r="399" spans="1:16">
      <c r="A399">
        <f t="shared" si="70"/>
        <v>369</v>
      </c>
      <c r="B399">
        <f t="shared" si="72"/>
        <v>190000</v>
      </c>
      <c r="C399" t="str">
        <f t="shared" si="61"/>
        <v>0.0000301116681525788-0.021623782625053i</v>
      </c>
      <c r="D399" t="str">
        <f t="shared" si="62"/>
        <v>1</v>
      </c>
      <c r="E399" t="str">
        <f t="shared" si="63"/>
        <v>0.0000301116681525788-0.021623782625053i</v>
      </c>
      <c r="F399" t="str">
        <f t="shared" si="64"/>
        <v>0.145367412140575</v>
      </c>
      <c r="G399" t="str">
        <f t="shared" si="66"/>
        <v>8.96368561077487-15.7057861896204i</v>
      </c>
      <c r="H399" t="str">
        <f t="shared" si="65"/>
        <v>4.37725527457615E-06-0.00314339332089428i</v>
      </c>
      <c r="I399" t="str">
        <f t="shared" si="67"/>
        <v>-0.049330227067727-0.0282451377149458i</v>
      </c>
      <c r="J399" s="4">
        <f t="shared" si="68"/>
        <v>-24.9062821553002</v>
      </c>
      <c r="K399" s="4">
        <f t="shared" si="69"/>
        <v>29.794271235401993</v>
      </c>
      <c r="O399"/>
      <c r="P399"/>
    </row>
    <row r="400" spans="1:16">
      <c r="A400">
        <f t="shared" si="70"/>
        <v>370</v>
      </c>
      <c r="B400">
        <f t="shared" si="72"/>
        <v>200000</v>
      </c>
      <c r="C400" t="str">
        <f t="shared" si="61"/>
        <v>0.0000271757856456795-0.0205425973776769i</v>
      </c>
      <c r="D400" t="str">
        <f t="shared" si="62"/>
        <v>1</v>
      </c>
      <c r="E400" t="str">
        <f t="shared" si="63"/>
        <v>0.0000271757856456795-0.0205425973776769i</v>
      </c>
      <c r="F400" t="str">
        <f t="shared" si="64"/>
        <v>0.145367412140575</v>
      </c>
      <c r="G400" t="str">
        <f t="shared" si="66"/>
        <v>8.28615471759548-15.3324053669328i</v>
      </c>
      <c r="H400" t="str">
        <f t="shared" si="65"/>
        <v>3.95047363219941E-06-0.00298622421943865i</v>
      </c>
      <c r="I400" t="str">
        <f t="shared" si="67"/>
        <v>-0.0457532660132617-0.0248048861668197i</v>
      </c>
      <c r="J400" s="4">
        <f t="shared" si="68"/>
        <v>-25.672481145185802</v>
      </c>
      <c r="K400" s="4">
        <f t="shared" si="69"/>
        <v>28.464096170998744</v>
      </c>
      <c r="O400"/>
      <c r="P400"/>
    </row>
    <row r="401" spans="1:16">
      <c r="A401">
        <f t="shared" si="70"/>
        <v>371</v>
      </c>
      <c r="B401">
        <f t="shared" si="72"/>
        <v>210000</v>
      </c>
      <c r="C401" t="str">
        <f t="shared" si="61"/>
        <v>0.0000246492426914171-0.0195643816381321i</v>
      </c>
      <c r="D401" t="str">
        <f t="shared" si="62"/>
        <v>1</v>
      </c>
      <c r="E401" t="str">
        <f t="shared" si="63"/>
        <v>0.0000246492426914171-0.0195643816381321i</v>
      </c>
      <c r="F401" t="str">
        <f t="shared" si="64"/>
        <v>0.145367412140575</v>
      </c>
      <c r="G401" t="str">
        <f t="shared" si="66"/>
        <v>7.67047487378437-14.9585668368644i</v>
      </c>
      <c r="H401" t="str">
        <f t="shared" si="65"/>
        <v>3.58319662127629E-06-0.00284402352886585i</v>
      </c>
      <c r="I401" t="str">
        <f t="shared" si="67"/>
        <v>-0.0425150312225034-0.021868610504766i</v>
      </c>
      <c r="J401" s="4">
        <f t="shared" si="68"/>
        <v>-26.409686105567598</v>
      </c>
      <c r="K401" s="4">
        <f t="shared" si="69"/>
        <v>27.220094534058575</v>
      </c>
      <c r="O401"/>
      <c r="P401"/>
    </row>
    <row r="402" spans="1:16">
      <c r="A402">
        <f t="shared" si="70"/>
        <v>372</v>
      </c>
      <c r="B402">
        <f t="shared" si="72"/>
        <v>220000</v>
      </c>
      <c r="C402" t="str">
        <f t="shared" si="61"/>
        <v>0.0000224593338014581-0.018675094197334i</v>
      </c>
      <c r="D402" t="str">
        <f t="shared" si="62"/>
        <v>1</v>
      </c>
      <c r="E402" t="str">
        <f t="shared" si="63"/>
        <v>0.0000224593338014581-0.018675094197334i</v>
      </c>
      <c r="F402" t="str">
        <f t="shared" si="64"/>
        <v>0.145367412140575</v>
      </c>
      <c r="G402" t="str">
        <f t="shared" si="66"/>
        <v>7.11046366659273-14.5877625142561i</v>
      </c>
      <c r="H402" t="str">
        <f t="shared" si="65"/>
        <v>3.26485523311931E-06-0.00271475011494791i</v>
      </c>
      <c r="I402" t="str">
        <f t="shared" si="67"/>
        <v>-0.0395789153278978-0.0193507589889997i</v>
      </c>
      <c r="J402" s="4">
        <f t="shared" si="68"/>
        <v>-27.119873499948998</v>
      </c>
      <c r="K402" s="4">
        <f t="shared" si="69"/>
        <v>26.05474201529691</v>
      </c>
      <c r="O402"/>
      <c r="P402"/>
    </row>
    <row r="403" spans="1:16">
      <c r="A403">
        <f t="shared" si="70"/>
        <v>373</v>
      </c>
      <c r="B403">
        <f t="shared" si="72"/>
        <v>230000</v>
      </c>
      <c r="C403" t="str">
        <f t="shared" si="61"/>
        <v>0.0000205488069892666-0.0178631357778276i</v>
      </c>
      <c r="D403" t="str">
        <f t="shared" si="62"/>
        <v>1</v>
      </c>
      <c r="E403" t="str">
        <f t="shared" si="63"/>
        <v>0.0000205488069892666-0.0178631357778276i</v>
      </c>
      <c r="F403" t="str">
        <f t="shared" si="64"/>
        <v>0.145367412140575</v>
      </c>
      <c r="G403" t="str">
        <f t="shared" si="66"/>
        <v>6.60048541903387-14.2225869426262i</v>
      </c>
      <c r="H403" t="str">
        <f t="shared" si="65"/>
        <v>2.98712689460585E-06-0.00259671782073852i</v>
      </c>
      <c r="I403" t="str">
        <f t="shared" si="67"/>
        <v>-0.0369123284834078-0.0171820827850972i</v>
      </c>
      <c r="J403" s="4">
        <f t="shared" si="68"/>
        <v>-27.804825450076201</v>
      </c>
      <c r="K403" s="4">
        <f t="shared" si="69"/>
        <v>24.961204636192946</v>
      </c>
      <c r="O403"/>
      <c r="P403"/>
    </row>
    <row r="404" spans="1:16">
      <c r="A404">
        <f t="shared" si="70"/>
        <v>374</v>
      </c>
      <c r="B404">
        <f t="shared" si="72"/>
        <v>240000</v>
      </c>
      <c r="C404" t="str">
        <f t="shared" si="61"/>
        <v>0.0000188720834567194-0.0171188403021983i</v>
      </c>
      <c r="D404" t="str">
        <f t="shared" si="62"/>
        <v>1</v>
      </c>
      <c r="E404" t="str">
        <f t="shared" si="63"/>
        <v>0.0000188720834567194-0.0171188403021983i</v>
      </c>
      <c r="F404" t="str">
        <f t="shared" si="64"/>
        <v>0.145367412140575</v>
      </c>
      <c r="G404" t="str">
        <f t="shared" si="66"/>
        <v>6.1354445188242-13.8649276338961i</v>
      </c>
      <c r="H404" t="str">
        <f t="shared" si="65"/>
        <v>2.74338593380426E-06-0.00248852151357835i</v>
      </c>
      <c r="I404" t="str">
        <f t="shared" si="67"/>
        <v>-0.0344863388089668-0.0153062225279044i</v>
      </c>
      <c r="J404" s="4">
        <f t="shared" si="68"/>
        <v>-28.466156776772401</v>
      </c>
      <c r="K404" s="4">
        <f t="shared" si="69"/>
        <v>23.933293493806559</v>
      </c>
      <c r="O404"/>
      <c r="P404"/>
    </row>
    <row r="405" spans="1:16">
      <c r="A405">
        <f t="shared" si="70"/>
        <v>375</v>
      </c>
      <c r="B405">
        <f t="shared" si="72"/>
        <v>250000</v>
      </c>
      <c r="C405" t="str">
        <f t="shared" si="61"/>
        <v>0.0000173925137708896-0.0164340882559676i</v>
      </c>
      <c r="D405" t="str">
        <f t="shared" si="62"/>
        <v>1</v>
      </c>
      <c r="E405" t="str">
        <f t="shared" si="63"/>
        <v>0.0000173925137708896-0.0164340882559676i</v>
      </c>
      <c r="F405" t="str">
        <f t="shared" si="64"/>
        <v>0.145367412140575</v>
      </c>
      <c r="G405" t="str">
        <f t="shared" si="66"/>
        <v>5.71076008901888-13.5161188361479i</v>
      </c>
      <c r="H405" t="str">
        <f t="shared" si="65"/>
        <v>2.52830471749353E-06-0.00238898088065983i</v>
      </c>
      <c r="I405" t="str">
        <f t="shared" si="67"/>
        <v>-0.03227531093861-0.013677069533717i</v>
      </c>
      <c r="J405" s="4">
        <f t="shared" si="68"/>
        <v>-29.105336673415199</v>
      </c>
      <c r="K405" s="4">
        <f t="shared" si="69"/>
        <v>22.965413978146586</v>
      </c>
      <c r="O405"/>
      <c r="P405"/>
    </row>
    <row r="406" spans="1:16">
      <c r="A406">
        <f t="shared" si="70"/>
        <v>376</v>
      </c>
      <c r="B406">
        <f t="shared" si="72"/>
        <v>260000</v>
      </c>
      <c r="C406" t="str">
        <f t="shared" si="61"/>
        <v>0.0000160803580256623-0.0158020092736995i</v>
      </c>
      <c r="D406" t="str">
        <f t="shared" si="62"/>
        <v>1</v>
      </c>
      <c r="E406" t="str">
        <f t="shared" si="63"/>
        <v>0.0000160803580256623-0.0158020092736995i</v>
      </c>
      <c r="F406" t="str">
        <f t="shared" si="64"/>
        <v>0.145367412140575</v>
      </c>
      <c r="G406" t="str">
        <f t="shared" si="66"/>
        <v>5.32233041439586-13.177064625896i</v>
      </c>
      <c r="H406" t="str">
        <f t="shared" si="65"/>
        <v>2.33756003248445E-06-0.00229709719473906i</v>
      </c>
      <c r="I406" t="str">
        <f t="shared" si="67"/>
        <v>-0.0302565569201846-0.0122567124439981i</v>
      </c>
      <c r="J406" s="4">
        <f t="shared" si="68"/>
        <v>-29.7237064312516</v>
      </c>
      <c r="K406" s="4">
        <f t="shared" si="69"/>
        <v>22.052513636947594</v>
      </c>
      <c r="O406"/>
      <c r="P406"/>
    </row>
    <row r="407" spans="1:16">
      <c r="A407">
        <f t="shared" si="70"/>
        <v>377</v>
      </c>
      <c r="B407">
        <f t="shared" si="72"/>
        <v>270000</v>
      </c>
      <c r="C407" t="str">
        <f t="shared" si="61"/>
        <v>0.0000149112796210311-0.0152167508165794i</v>
      </c>
      <c r="D407" t="str">
        <f t="shared" si="62"/>
        <v>1</v>
      </c>
      <c r="E407" t="str">
        <f t="shared" si="63"/>
        <v>0.0000149112796210311-0.0152167508165794i</v>
      </c>
      <c r="F407" t="str">
        <f t="shared" si="64"/>
        <v>0.145367412140575</v>
      </c>
      <c r="G407" t="str">
        <f t="shared" si="66"/>
        <v>4.9664926642589-12.8483367731376i</v>
      </c>
      <c r="H407" t="str">
        <f t="shared" si="65"/>
        <v>2.16761413021378E-06-0.00221201968739413i</v>
      </c>
      <c r="I407" t="str">
        <f t="shared" si="67"/>
        <v>-0.0284100084527737-0.0110138297869784i</v>
      </c>
      <c r="J407" s="4">
        <f t="shared" si="68"/>
        <v>-30.322494189169799</v>
      </c>
      <c r="K407" s="4">
        <f t="shared" si="69"/>
        <v>21.190031239081321</v>
      </c>
      <c r="O407"/>
      <c r="P407"/>
    </row>
    <row r="408" spans="1:16">
      <c r="A408">
        <f t="shared" si="70"/>
        <v>378</v>
      </c>
      <c r="B408">
        <f t="shared" si="72"/>
        <v>280000</v>
      </c>
      <c r="C408" t="str">
        <f t="shared" si="61"/>
        <v>0.0000138652086428667-0.0146732964187348i</v>
      </c>
      <c r="D408" t="str">
        <f t="shared" si="62"/>
        <v>1</v>
      </c>
      <c r="E408" t="str">
        <f t="shared" si="63"/>
        <v>0.0000138652086428667-0.0146732964187348i</v>
      </c>
      <c r="F408" t="str">
        <f t="shared" si="64"/>
        <v>0.145367412140575</v>
      </c>
      <c r="G408" t="str">
        <f t="shared" si="66"/>
        <v>4.63998145413734-12.5302521418088i</v>
      </c>
      <c r="H408" t="str">
        <f t="shared" si="65"/>
        <v>2.01554949920267E-06-0.00213301912796304i</v>
      </c>
      <c r="I408" t="str">
        <f t="shared" si="67"/>
        <v>-0.0267179153843818-0.00992242453849801i</v>
      </c>
      <c r="J408" s="4">
        <f t="shared" si="68"/>
        <v>-30.902827388016</v>
      </c>
      <c r="K408" s="4">
        <f t="shared" si="69"/>
        <v>20.373848514177723</v>
      </c>
      <c r="O408"/>
      <c r="P408"/>
    </row>
    <row r="409" spans="1:16">
      <c r="A409">
        <f t="shared" si="70"/>
        <v>379</v>
      </c>
      <c r="B409">
        <f t="shared" si="72"/>
        <v>290000</v>
      </c>
      <c r="C409" t="str">
        <f t="shared" si="61"/>
        <v>0.0000129254747132516-0.0141673215375186i</v>
      </c>
      <c r="D409" t="str">
        <f t="shared" si="62"/>
        <v>1</v>
      </c>
      <c r="E409" t="str">
        <f t="shared" si="63"/>
        <v>0.0000129254747132516-0.0141673215375186i</v>
      </c>
      <c r="F409" t="str">
        <f t="shared" si="64"/>
        <v>0.145367412140575</v>
      </c>
      <c r="G409" t="str">
        <f t="shared" si="66"/>
        <v>4.33988842316843-12.2229336492109i</v>
      </c>
      <c r="H409" t="str">
        <f t="shared" si="65"/>
        <v>1.87894280975383E-06-0.00205946686887251i</v>
      </c>
      <c r="I409" t="str">
        <f t="shared" si="67"/>
        <v>-0.025164572488829-0.00896082261541302i</v>
      </c>
      <c r="J409" s="4">
        <f t="shared" si="68"/>
        <v>-31.465743415174199</v>
      </c>
      <c r="K409" s="4">
        <f t="shared" si="69"/>
        <v>19.600245344833411</v>
      </c>
      <c r="O409"/>
      <c r="P409"/>
    </row>
    <row r="410" spans="1:16">
      <c r="A410">
        <f t="shared" si="70"/>
        <v>380</v>
      </c>
      <c r="B410">
        <f t="shared" si="72"/>
        <v>300000</v>
      </c>
      <c r="C410" t="str">
        <f t="shared" si="61"/>
        <v>0.0000120781386966677-0.0136950782335614i</v>
      </c>
      <c r="D410" t="str">
        <f t="shared" si="62"/>
        <v>1</v>
      </c>
      <c r="E410" t="str">
        <f t="shared" si="63"/>
        <v>0.0000120781386966677-0.0136950782335614i</v>
      </c>
      <c r="F410" t="str">
        <f t="shared" si="64"/>
        <v>0.145367412140575</v>
      </c>
      <c r="G410" t="str">
        <f t="shared" si="66"/>
        <v>4.06362408643863-11.9263581082995i</v>
      </c>
      <c r="H410" t="str">
        <f t="shared" si="65"/>
        <v>1.75576776580952E-06-0.00199081808187554i</v>
      </c>
      <c r="I410" t="str">
        <f t="shared" si="67"/>
        <v>-0.0237360745927423-0.00811087622435705i</v>
      </c>
      <c r="J410" s="4">
        <f t="shared" si="68"/>
        <v>-32.012198793948002</v>
      </c>
      <c r="K410" s="4">
        <f t="shared" si="69"/>
        <v>18.865858737632607</v>
      </c>
      <c r="O410"/>
      <c r="P410"/>
    </row>
    <row r="411" spans="1:16">
      <c r="A411">
        <f t="shared" si="70"/>
        <v>381</v>
      </c>
      <c r="B411">
        <f t="shared" si="72"/>
        <v>310000</v>
      </c>
      <c r="C411" t="str">
        <f t="shared" si="61"/>
        <v>0.0000113114728030033-0.0132533021706863i</v>
      </c>
      <c r="D411" t="str">
        <f t="shared" si="62"/>
        <v>1</v>
      </c>
      <c r="E411" t="str">
        <f t="shared" si="63"/>
        <v>0.0000113114728030033-0.0132533021706863i</v>
      </c>
      <c r="F411" t="str">
        <f t="shared" si="64"/>
        <v>0.145367412140575</v>
      </c>
      <c r="G411" t="str">
        <f t="shared" si="66"/>
        <v>3.80888261666564-11.6403936571028i</v>
      </c>
      <c r="H411" t="str">
        <f t="shared" si="65"/>
        <v>1.64431952887109E-06-0.00192659823886973i</v>
      </c>
      <c r="I411" t="str">
        <f t="shared" si="67"/>
        <v>-0.0224200988994549-0.00735732706794367i</v>
      </c>
      <c r="J411" s="4">
        <f t="shared" si="68"/>
        <v>-32.543077182289203</v>
      </c>
      <c r="K411" s="4">
        <f t="shared" si="69"/>
        <v>18.167645617341663</v>
      </c>
      <c r="O411"/>
      <c r="P411"/>
    </row>
    <row r="412" spans="1:16">
      <c r="A412">
        <f t="shared" si="70"/>
        <v>382</v>
      </c>
      <c r="B412">
        <f t="shared" si="72"/>
        <v>320000</v>
      </c>
      <c r="C412" t="str">
        <f t="shared" si="61"/>
        <v>0.0000106155525887185-0.0128391370532475i</v>
      </c>
      <c r="D412" t="str">
        <f t="shared" si="62"/>
        <v>1</v>
      </c>
      <c r="E412" t="str">
        <f t="shared" si="63"/>
        <v>0.0000106155525887185-0.0128391370532475i</v>
      </c>
      <c r="F412" t="str">
        <f t="shared" si="64"/>
        <v>0.145367412140575</v>
      </c>
      <c r="G412" t="str">
        <f t="shared" si="66"/>
        <v>3.57360981981151-11.3648289521416i</v>
      </c>
      <c r="H412" t="str">
        <f t="shared" si="65"/>
        <v>1.54315540826419E-06-0.00186639212754876i</v>
      </c>
      <c r="I412" t="str">
        <f t="shared" si="67"/>
        <v>-0.0212057126518948-0.00668729493188864i</v>
      </c>
      <c r="J412" s="4">
        <f t="shared" si="68"/>
        <v>-33.059196382532797</v>
      </c>
      <c r="K412" s="4">
        <f t="shared" si="69"/>
        <v>17.502849318706296</v>
      </c>
      <c r="O412"/>
      <c r="P412"/>
    </row>
    <row r="413" spans="1:16">
      <c r="A413">
        <f t="shared" si="70"/>
        <v>383</v>
      </c>
      <c r="B413">
        <f t="shared" si="72"/>
        <v>330000</v>
      </c>
      <c r="C413" t="str">
        <f t="shared" ref="C413:C430" si="73">IF(Modep,IMPRODUCT(Ro/(Rs*m*(1+Ro*T/(PI()*Q*L*uu))),IMDIV(IMSUM(1,IMPRODUCT(s,$B413/wz)),IMSUM(1,IMPRODUCT(s,$B413/wp)))),IMDIV(Ro*SQRT(Kt*(1-md/(mc+md)))/(Rs*m),IMSUM((2*(1-md/(mc+md))-md/(mc+md)+(2-md/(mc+md))*(L*uu*ms/(E*(1-md/(mc+md))))),IMPRODUCT(s,$B413,Co*uu,Ro,(1-md/(mc+md)),L*uu*ms/(E*(1-md/(mc+md)))+1))))</f>
        <v>9.98193415463394E-06-0.0124500728020663i</v>
      </c>
      <c r="D413" t="str">
        <f t="shared" ref="D413:D430" si="74">IMDIV(1,IMSUM(1,IMPRODUCT($B413/(wn*Q),s,Mode),IMPRODUCT($B413/wn,$B413/wn,s,s,Mode)))</f>
        <v>1</v>
      </c>
      <c r="E413" t="str">
        <f t="shared" ref="E413:E430" si="75">IMPRODUCT($C413,$D413)</f>
        <v>9.98193415463394E-06-0.0124500728020663i</v>
      </c>
      <c r="F413" t="str">
        <f t="shared" ref="F413:F430" si="76">IMPRODUCT((_Rf12*k/(_Rf12*k+_Rf11*k)),IMDIV(IMSUM(1,IMPRODUCT(s,$B413,_Rf11*k,Czz*p)),IMSUM(1,IMPRODUCT(s,$B413,Czz*p,(_Rf12*k*_Rf11*k/(_Rf12*k+_Rf11*k))))))</f>
        <v>0.145367412140575</v>
      </c>
      <c r="G413" t="str">
        <f t="shared" si="66"/>
        <v>3.35597432556577-11.099395865111i</v>
      </c>
      <c r="H413" t="str">
        <f t="shared" ref="H413:H430" si="77">IMPRODUCT($E413,$F413)</f>
        <v>1.45104793621675E-06-0.00180983486419814i</v>
      </c>
      <c r="I413" t="str">
        <f t="shared" si="67"/>
        <v>-0.0200832039285955-0.00608986509322609i</v>
      </c>
      <c r="J413" s="4">
        <f t="shared" si="68"/>
        <v>-33.561314519066201</v>
      </c>
      <c r="K413" s="4">
        <f t="shared" si="69"/>
        <v>16.868969554083662</v>
      </c>
      <c r="O413"/>
      <c r="P413"/>
    </row>
    <row r="414" spans="1:16">
      <c r="A414">
        <f t="shared" si="70"/>
        <v>384</v>
      </c>
      <c r="B414">
        <f t="shared" si="72"/>
        <v>340000</v>
      </c>
      <c r="C414" t="str">
        <f t="shared" si="73"/>
        <v>0.0000094033967987776-0.0120838946404447i</v>
      </c>
      <c r="D414" t="str">
        <f t="shared" si="74"/>
        <v>1</v>
      </c>
      <c r="E414" t="str">
        <f t="shared" si="75"/>
        <v>0.0000094033967987776-0.0120838946404447i</v>
      </c>
      <c r="F414" t="str">
        <f t="shared" si="76"/>
        <v>0.145367412140575</v>
      </c>
      <c r="G414" t="str">
        <f t="shared" ref="G414:G430" si="78">IMDIV(IMDIV(IMPRODUCT(Gm,Rea,IMSUM(1,IMPRODUCT(Rz*k,Cz*p,$B414,s))),IMSUM(1,IMPRODUCT($B414,s,(Cz*p),(Rea+Rz*k)),IMPRODUCT($B414,s,Rea,(Cea+Cp*p)),IMPRODUCT(s,s,$B414,$B414,(Cea+Cp*p),(Cz*p),Rea,(Rz*k)))),IMSUM(1,IMPRODUCT(s,$B414,0.000000022)))</f>
        <v>3.15434186797385-10.8437870651396i</v>
      </c>
      <c r="H414" t="str">
        <f t="shared" si="77"/>
        <v>1.36694745796927E-06-0.00175660449246081i</v>
      </c>
      <c r="I414" t="str">
        <f t="shared" ref="I414:I430" si="79">IMPRODUCT($G414,$H414)</f>
        <v>-0.0190439332543146-0.00555575398320354i</v>
      </c>
      <c r="J414" s="4">
        <f t="shared" ref="J414:J430" si="80">-$F$9+$F$10+20*(IMREAL(IMLOG10($I414)))</f>
        <v>-34.050135508357002</v>
      </c>
      <c r="K414" s="4">
        <f t="shared" ref="K414:K430" si="81">IF((180/PI())*IMARGUMENT($I414)&lt;0,180+(180/PI())*IMARGUMENT($I414),-180+(180/PI())*IMARGUMENT($I414))</f>
        <v>16.263735586832354</v>
      </c>
      <c r="O414"/>
      <c r="P414"/>
    </row>
    <row r="415" spans="1:16">
      <c r="A415">
        <f t="shared" ref="A415:A430" si="82">A414+1</f>
        <v>385</v>
      </c>
      <c r="B415">
        <f t="shared" si="72"/>
        <v>350000</v>
      </c>
      <c r="C415" t="str">
        <f t="shared" si="73"/>
        <v>8.87373638380609E-06-0.0117386409082533i</v>
      </c>
      <c r="D415" t="str">
        <f t="shared" si="74"/>
        <v>1</v>
      </c>
      <c r="E415" t="str">
        <f t="shared" si="75"/>
        <v>8.87373638380609E-06-0.0117386409082533i</v>
      </c>
      <c r="F415" t="str">
        <f t="shared" si="76"/>
        <v>0.145367412140575</v>
      </c>
      <c r="G415" t="str">
        <f t="shared" si="78"/>
        <v>2.96725245056475-10.597669581203i</v>
      </c>
      <c r="H415" t="str">
        <f t="shared" si="77"/>
        <v>1.28995209413156E-06-0.00170641585088027i</v>
      </c>
      <c r="I415" t="str">
        <f t="shared" si="79"/>
        <v>-0.0180802037422441-0.0050770371012762i</v>
      </c>
      <c r="J415" s="4">
        <f t="shared" si="80"/>
        <v>-34.526313921721396</v>
      </c>
      <c r="K415" s="4">
        <f t="shared" si="81"/>
        <v>15.685082322622776</v>
      </c>
      <c r="O415"/>
      <c r="P415"/>
    </row>
    <row r="416" spans="1:16">
      <c r="A416">
        <f t="shared" si="82"/>
        <v>386</v>
      </c>
      <c r="B416">
        <f t="shared" si="72"/>
        <v>360000</v>
      </c>
      <c r="C416" t="str">
        <f t="shared" si="73"/>
        <v>8.38759831054876E-06-0.011412567906975i</v>
      </c>
      <c r="D416" t="str">
        <f t="shared" si="74"/>
        <v>1</v>
      </c>
      <c r="E416" t="str">
        <f t="shared" si="75"/>
        <v>8.38759831054876E-06-0.011412567906975i</v>
      </c>
      <c r="F416" t="str">
        <f t="shared" si="76"/>
        <v>0.145367412140575</v>
      </c>
      <c r="G416" t="str">
        <f t="shared" si="78"/>
        <v>2.79340015140905-10.3606952092292i</v>
      </c>
      <c r="H416" t="str">
        <f t="shared" si="77"/>
        <v>1.21928346047913E-06-0.00165901546251553i</v>
      </c>
      <c r="I416" t="str">
        <f t="shared" si="79"/>
        <v>-0.0171851476079187-0.00464692666848852i</v>
      </c>
      <c r="J416" s="4">
        <f t="shared" si="80"/>
        <v>-34.990459323042401</v>
      </c>
      <c r="K416" s="4">
        <f t="shared" si="81"/>
        <v>15.131129031979327</v>
      </c>
      <c r="O416"/>
      <c r="P416"/>
    </row>
    <row r="417" spans="1:16">
      <c r="A417">
        <f t="shared" si="82"/>
        <v>387</v>
      </c>
      <c r="B417">
        <f t="shared" si="72"/>
        <v>370000</v>
      </c>
      <c r="C417" t="str">
        <f t="shared" si="73"/>
        <v>7.94034165344191E-06-0.01110412044553i</v>
      </c>
      <c r="D417" t="str">
        <f t="shared" si="74"/>
        <v>1</v>
      </c>
      <c r="E417" t="str">
        <f t="shared" si="75"/>
        <v>7.94034165344191E-06-0.01110412044553i</v>
      </c>
      <c r="F417" t="str">
        <f t="shared" si="76"/>
        <v>0.145367412140575</v>
      </c>
      <c r="G417" t="str">
        <f t="shared" si="78"/>
        <v>2.63161531121748-10.1325084455696i</v>
      </c>
      <c r="H417" t="str">
        <f t="shared" si="77"/>
        <v>1.15426691767286E-06-0.00161417725326394i</v>
      </c>
      <c r="I417" t="str">
        <f t="shared" si="79"/>
        <v>-0.0163526270648494-0.00425958919400012i</v>
      </c>
      <c r="J417" s="4">
        <f t="shared" si="80"/>
        <v>-35.443140149660998</v>
      </c>
      <c r="K417" s="4">
        <f t="shared" si="81"/>
        <v>14.600160429731545</v>
      </c>
      <c r="O417"/>
      <c r="P417"/>
    </row>
    <row r="418" spans="1:16">
      <c r="A418">
        <f t="shared" si="82"/>
        <v>388</v>
      </c>
      <c r="B418">
        <f t="shared" si="72"/>
        <v>380000</v>
      </c>
      <c r="C418" t="str">
        <f t="shared" si="73"/>
        <v>7.52792798633088E-06-0.0108119070367432i</v>
      </c>
      <c r="D418" t="str">
        <f t="shared" si="74"/>
        <v>1</v>
      </c>
      <c r="E418" t="str">
        <f t="shared" si="75"/>
        <v>7.52792798633088E-06-0.0108119070367432i</v>
      </c>
      <c r="F418" t="str">
        <f t="shared" si="76"/>
        <v>0.145367412140575</v>
      </c>
      <c r="G418" t="str">
        <f t="shared" si="78"/>
        <v>2.48084885154455-9.9127524837342i</v>
      </c>
      <c r="H418" t="str">
        <f t="shared" si="77"/>
        <v>1.09431541015353E-06-0.00157169894623583i</v>
      </c>
      <c r="I418" t="str">
        <f t="shared" si="79"/>
        <v>-0.0155771478018531-0.00390999520354293i</v>
      </c>
      <c r="J418" s="4">
        <f t="shared" si="80"/>
        <v>-35.8848871936978</v>
      </c>
      <c r="K418" s="4">
        <f t="shared" si="81"/>
        <v>14.090609855592305</v>
      </c>
      <c r="O418"/>
      <c r="P418"/>
    </row>
    <row r="419" spans="1:16">
      <c r="A419">
        <f t="shared" si="82"/>
        <v>389</v>
      </c>
      <c r="B419">
        <f t="shared" si="72"/>
        <v>390000</v>
      </c>
      <c r="C419" t="str">
        <f t="shared" si="73"/>
        <v>7.14682990074952E-06-0.0105346789097264i</v>
      </c>
      <c r="D419" t="str">
        <f t="shared" si="74"/>
        <v>1</v>
      </c>
      <c r="E419" t="str">
        <f t="shared" si="75"/>
        <v>7.14682990074952E-06-0.0105346789097264i</v>
      </c>
      <c r="F419" t="str">
        <f t="shared" si="76"/>
        <v>0.145367412140575</v>
      </c>
      <c r="G419" t="str">
        <f t="shared" si="78"/>
        <v>2.34015848355009-9.70107369696575i</v>
      </c>
      <c r="H419" t="str">
        <f t="shared" si="77"/>
        <v>1.03891616768084E-06-0.00153139901083882i</v>
      </c>
      <c r="I419" t="str">
        <f t="shared" si="79"/>
        <v>-0.0148537834351243-0.00359379498922232i</v>
      </c>
      <c r="J419" s="4">
        <f t="shared" si="80"/>
        <v>-36.316196732325999</v>
      </c>
      <c r="K419" s="4">
        <f t="shared" si="81"/>
        <v>13.601044321505242</v>
      </c>
      <c r="O419"/>
      <c r="P419"/>
    </row>
    <row r="420" spans="1:16">
      <c r="A420">
        <f t="shared" si="82"/>
        <v>390</v>
      </c>
      <c r="B420">
        <f t="shared" si="72"/>
        <v>400000</v>
      </c>
      <c r="C420" t="str">
        <f t="shared" si="73"/>
        <v>6.79395532878811E-06-0.010271312170392i</v>
      </c>
      <c r="D420" t="str">
        <f t="shared" si="74"/>
        <v>1</v>
      </c>
      <c r="E420" t="str">
        <f t="shared" si="75"/>
        <v>6.79395532878811E-06-0.010271312170392i</v>
      </c>
      <c r="F420" t="str">
        <f t="shared" si="76"/>
        <v>0.145367412140575</v>
      </c>
      <c r="G420" t="str">
        <f t="shared" si="78"/>
        <v>2.20869658613097-9.49712493911191i</v>
      </c>
      <c r="H420" t="str">
        <f t="shared" si="77"/>
        <v>9.87619704344597E-07-0.00149311406949788i</v>
      </c>
      <c r="I420" t="str">
        <f t="shared" si="79"/>
        <v>-0.0141781095140978-0.00330721549572858i</v>
      </c>
      <c r="J420" s="4">
        <f t="shared" si="80"/>
        <v>-36.737533348447201</v>
      </c>
      <c r="K420" s="4">
        <f t="shared" si="81"/>
        <v>13.130151213685224</v>
      </c>
      <c r="O420"/>
      <c r="P420"/>
    </row>
    <row r="421" spans="1:16">
      <c r="A421">
        <f t="shared" si="82"/>
        <v>391</v>
      </c>
      <c r="B421">
        <f t="shared" si="72"/>
        <v>410000</v>
      </c>
      <c r="C421" t="str">
        <f t="shared" si="73"/>
        <v>6.46658462535908E-06-0.0100207925726158i</v>
      </c>
      <c r="D421" t="str">
        <f t="shared" si="74"/>
        <v>1</v>
      </c>
      <c r="E421" t="str">
        <f t="shared" si="75"/>
        <v>6.46658462535908E-06-0.0100207925726158i</v>
      </c>
      <c r="F421" t="str">
        <f t="shared" si="76"/>
        <v>0.145367412140575</v>
      </c>
      <c r="G421" t="str">
        <f t="shared" si="78"/>
        <v>2.08569955270443-9.30056792529466i</v>
      </c>
      <c r="H421" t="str">
        <f t="shared" si="77"/>
        <v>9.40030672376479E-07-0.00145669668387865i</v>
      </c>
      <c r="I421" t="str">
        <f t="shared" si="79"/>
        <v>-0.013546145833412-0.00304697444111202i</v>
      </c>
      <c r="J421" s="4">
        <f t="shared" si="80"/>
        <v>-37.149332477419804</v>
      </c>
      <c r="K421" s="4">
        <f t="shared" si="81"/>
        <v>12.676726459100792</v>
      </c>
      <c r="O421"/>
      <c r="P421"/>
    </row>
    <row r="422" spans="1:16">
      <c r="A422">
        <f t="shared" si="82"/>
        <v>392</v>
      </c>
      <c r="B422">
        <f t="shared" si="72"/>
        <v>420000</v>
      </c>
      <c r="C422" t="str">
        <f t="shared" si="73"/>
        <v>6.16231800919665E-06-0.00978220246494122i</v>
      </c>
      <c r="D422" t="str">
        <f t="shared" si="74"/>
        <v>1</v>
      </c>
      <c r="E422" t="str">
        <f t="shared" si="75"/>
        <v>6.16231800919665E-06-0.00978220246494122i</v>
      </c>
      <c r="F422" t="str">
        <f t="shared" si="76"/>
        <v>0.145367412140575</v>
      </c>
      <c r="G422" t="str">
        <f t="shared" si="78"/>
        <v>1.97047842672692-9.11107489801956i</v>
      </c>
      <c r="H422" t="str">
        <f t="shared" si="77"/>
        <v>8.95800221784177E-07-0.00142201345736366i</v>
      </c>
      <c r="I422" t="str">
        <f t="shared" si="79"/>
        <v>-0.0129543059610204-0.00281020854316479i</v>
      </c>
      <c r="J422" s="4">
        <f t="shared" si="80"/>
        <v>-37.552002710685002</v>
      </c>
      <c r="K422" s="4">
        <f t="shared" si="81"/>
        <v>12.239663986839446</v>
      </c>
      <c r="O422"/>
      <c r="P422"/>
    </row>
    <row r="423" spans="1:16">
      <c r="A423">
        <f t="shared" si="82"/>
        <v>393</v>
      </c>
      <c r="B423">
        <f t="shared" si="72"/>
        <v>430000</v>
      </c>
      <c r="C423" t="str">
        <f t="shared" si="73"/>
        <v>5.87903145837237E-06-0.00955470955866795i</v>
      </c>
      <c r="D423" t="str">
        <f t="shared" si="74"/>
        <v>1</v>
      </c>
      <c r="E423" t="str">
        <f t="shared" si="75"/>
        <v>5.87903145837237E-06-0.00955470955866795i</v>
      </c>
      <c r="F423" t="str">
        <f t="shared" si="76"/>
        <v>0.145367412140575</v>
      </c>
      <c r="G423" t="str">
        <f t="shared" si="78"/>
        <v>1.86241066610201-8.92832974041493i</v>
      </c>
      <c r="H423" t="str">
        <f t="shared" si="77"/>
        <v>8.54619588996622E-07-0.00138894340229838i</v>
      </c>
      <c r="I423" t="str">
        <f t="shared" si="79"/>
        <v>-0.0123993530338557-0.0025944133325457i</v>
      </c>
      <c r="J423" s="4">
        <f t="shared" si="80"/>
        <v>-37.945927883107203</v>
      </c>
      <c r="K423" s="4">
        <f t="shared" si="81"/>
        <v>11.817946333914819</v>
      </c>
      <c r="O423"/>
      <c r="P423"/>
    </row>
    <row r="424" spans="1:16">
      <c r="A424">
        <f t="shared" si="82"/>
        <v>394</v>
      </c>
      <c r="B424">
        <f t="shared" si="72"/>
        <v>440000</v>
      </c>
      <c r="C424" t="str">
        <f t="shared" si="73"/>
        <v>5.61483954104928E-06-0.00933755722756152i</v>
      </c>
      <c r="D424" t="str">
        <f t="shared" si="74"/>
        <v>1</v>
      </c>
      <c r="E424" t="str">
        <f t="shared" si="75"/>
        <v>5.61483954104928E-06-0.00933755722756152i</v>
      </c>
      <c r="F424" t="str">
        <f t="shared" si="76"/>
        <v>0.145367412140575</v>
      </c>
      <c r="G424" t="str">
        <f t="shared" si="78"/>
        <v>1.76093289537696-8.75202866369253i</v>
      </c>
      <c r="H424" t="str">
        <f t="shared" si="77"/>
        <v>8.16214693666908E-07-0.00135737652988514i</v>
      </c>
      <c r="I424" t="str">
        <f t="shared" si="79"/>
        <v>-0.0118783609976745-0.00239739251728207i</v>
      </c>
      <c r="J424" s="4">
        <f t="shared" si="80"/>
        <v>-38.331468967437601</v>
      </c>
      <c r="K424" s="4">
        <f t="shared" si="81"/>
        <v>11.410636262493568</v>
      </c>
      <c r="O424"/>
      <c r="P424"/>
    </row>
    <row r="425" spans="1:16">
      <c r="A425">
        <f t="shared" si="82"/>
        <v>395</v>
      </c>
      <c r="B425">
        <f t="shared" si="72"/>
        <v>450000</v>
      </c>
      <c r="C425" t="str">
        <f t="shared" si="73"/>
        <v>0.000005368063962578-0.00913005610093091i</v>
      </c>
      <c r="D425" t="str">
        <f t="shared" si="74"/>
        <v>1</v>
      </c>
      <c r="E425" t="str">
        <f t="shared" si="75"/>
        <v>0.000005368063962578-0.00913005610093091i</v>
      </c>
      <c r="F425" t="str">
        <f t="shared" si="76"/>
        <v>0.145367412140575</v>
      </c>
      <c r="G425" t="str">
        <f t="shared" si="78"/>
        <v>1.66553452176038-8.58188056868143i</v>
      </c>
      <c r="H425" t="str">
        <f t="shared" si="77"/>
        <v>7.80341566445044E-07-0.00132721262809059i</v>
      </c>
      <c r="I425" t="str">
        <f t="shared" si="79"/>
        <v>-0.0113886805777016-0.00221721524792721i</v>
      </c>
      <c r="J425" s="4">
        <f t="shared" si="80"/>
        <v>-38.708965796415001</v>
      </c>
      <c r="K425" s="4">
        <f t="shared" si="81"/>
        <v>11.016869271189194</v>
      </c>
      <c r="O425"/>
      <c r="P425"/>
    </row>
    <row r="426" spans="1:16">
      <c r="A426">
        <f t="shared" si="82"/>
        <v>396</v>
      </c>
      <c r="B426">
        <f t="shared" si="72"/>
        <v>460000</v>
      </c>
      <c r="C426" t="str">
        <f t="shared" si="73"/>
        <v>5.13720684585361E-06-0.00893157675325882i</v>
      </c>
      <c r="D426" t="str">
        <f t="shared" si="74"/>
        <v>1</v>
      </c>
      <c r="E426" t="str">
        <f t="shared" si="75"/>
        <v>5.13720684585361E-06-0.00893157675325882i</v>
      </c>
      <c r="F426" t="str">
        <f t="shared" si="76"/>
        <v>0.145367412140575</v>
      </c>
      <c r="G426" t="str">
        <f t="shared" si="78"/>
        <v>1.57575210641652-8.41760715982888i</v>
      </c>
      <c r="H426" t="str">
        <f t="shared" si="77"/>
        <v>7.46782464812585E-07-0.00129836019895615i</v>
      </c>
      <c r="I426" t="str">
        <f t="shared" si="79"/>
        <v>-0.0109279093627282-0.00205217993981517i</v>
      </c>
      <c r="J426" s="4">
        <f t="shared" si="80"/>
        <v>-39.078738630532001</v>
      </c>
      <c r="K426" s="4">
        <f t="shared" si="81"/>
        <v>10.635846897059196</v>
      </c>
      <c r="O426"/>
      <c r="P426"/>
    </row>
    <row r="427" spans="1:16">
      <c r="A427">
        <f t="shared" si="82"/>
        <v>397</v>
      </c>
      <c r="B427">
        <f t="shared" si="72"/>
        <v>470000</v>
      </c>
      <c r="C427" t="str">
        <f t="shared" si="73"/>
        <v>4.92092794804293E-06-0.00874154332706828i</v>
      </c>
      <c r="D427" t="str">
        <f t="shared" si="74"/>
        <v>1</v>
      </c>
      <c r="E427" t="str">
        <f t="shared" si="75"/>
        <v>4.92092794804293E-06-0.00874154332706828i</v>
      </c>
      <c r="F427" t="str">
        <f t="shared" si="76"/>
        <v>0.145367412140575</v>
      </c>
      <c r="G427" t="str">
        <f t="shared" si="78"/>
        <v>1.49116439622535-8.25894287315396i</v>
      </c>
      <c r="H427" t="str">
        <f t="shared" si="77"/>
        <v>7.15342561137231E-07-0.00127073553157063i</v>
      </c>
      <c r="I427" t="str">
        <f t="shared" si="79"/>
        <v>-0.0104938654687705-0.00190078355504379i</v>
      </c>
      <c r="J427" s="4">
        <f t="shared" si="80"/>
        <v>-39.4410895873634</v>
      </c>
      <c r="K427" s="4">
        <f t="shared" si="81"/>
        <v>10.266830717353798</v>
      </c>
      <c r="O427"/>
      <c r="P427"/>
    </row>
    <row r="428" spans="1:16">
      <c r="A428">
        <f t="shared" si="82"/>
        <v>398</v>
      </c>
      <c r="B428">
        <f t="shared" si="72"/>
        <v>480000</v>
      </c>
      <c r="C428" t="str">
        <f t="shared" si="73"/>
        <v>4.71802516461103E-06-0.00855942795292931i</v>
      </c>
      <c r="D428" t="str">
        <f t="shared" si="74"/>
        <v>1</v>
      </c>
      <c r="E428" t="str">
        <f t="shared" si="75"/>
        <v>4.71802516461103E-06-0.00855942795292931i</v>
      </c>
      <c r="F428" t="str">
        <f t="shared" si="76"/>
        <v>0.145367412140575</v>
      </c>
      <c r="G428" t="str">
        <f t="shared" si="78"/>
        <v>1.41138793333028-8.10563466630532i</v>
      </c>
      <c r="H428" t="str">
        <f t="shared" si="77"/>
        <v>6.85847108593616E-07-0.00124426189092103i</v>
      </c>
      <c r="I428" t="str">
        <f t="shared" si="79"/>
        <v>-0.0100845643206789-0.00176169544484786i</v>
      </c>
      <c r="J428" s="4">
        <f t="shared" si="80"/>
        <v>-39.796303946494398</v>
      </c>
      <c r="K428" s="4">
        <f t="shared" si="81"/>
        <v>9.9091369710277206</v>
      </c>
      <c r="O428"/>
      <c r="P428"/>
    </row>
    <row r="429" spans="1:16">
      <c r="A429">
        <f t="shared" si="82"/>
        <v>399</v>
      </c>
      <c r="B429">
        <f t="shared" si="72"/>
        <v>490000</v>
      </c>
      <c r="C429" t="str">
        <f t="shared" si="73"/>
        <v>0.0000045274177895434-0.00838474585272844i</v>
      </c>
      <c r="D429" t="str">
        <f t="shared" si="74"/>
        <v>1</v>
      </c>
      <c r="E429" t="str">
        <f t="shared" si="75"/>
        <v>0.0000045274177895434-0.00838474585272844i</v>
      </c>
      <c r="F429" t="str">
        <f t="shared" si="76"/>
        <v>0.145367412140575</v>
      </c>
      <c r="G429" t="str">
        <f t="shared" si="78"/>
        <v>1.33607317045152-7.95744170836103i</v>
      </c>
      <c r="H429" t="str">
        <f t="shared" si="77"/>
        <v>6.58139007745126E-07-0.00121886880606755i</v>
      </c>
      <c r="I429" t="str">
        <f t="shared" si="79"/>
        <v>-0.00969819815255146-0.00163373501287726i</v>
      </c>
      <c r="J429" s="4">
        <f t="shared" si="80"/>
        <v>-40.144651342490796</v>
      </c>
      <c r="K429" s="4">
        <f t="shared" si="81"/>
        <v>9.5621317296794928</v>
      </c>
      <c r="O429"/>
      <c r="P429"/>
    </row>
    <row r="430" spans="1:16">
      <c r="A430">
        <f t="shared" si="82"/>
        <v>400</v>
      </c>
      <c r="B430">
        <f t="shared" si="72"/>
        <v>500000</v>
      </c>
      <c r="C430" t="str">
        <f t="shared" si="73"/>
        <v>4.34813209527928E-06-0.00821705103054465i</v>
      </c>
      <c r="D430" t="str">
        <f t="shared" si="74"/>
        <v>1</v>
      </c>
      <c r="E430" t="str">
        <f t="shared" si="75"/>
        <v>4.34813209527928E-06-0.00821705103054465i</v>
      </c>
      <c r="F430" t="str">
        <f t="shared" si="76"/>
        <v>0.145367412140575</v>
      </c>
      <c r="G430" t="str">
        <f t="shared" si="78"/>
        <v>1.26490102926195-7.81413499871032i</v>
      </c>
      <c r="H430" t="str">
        <f t="shared" si="77"/>
        <v>6.32076710336125E-07-0.00119449144373732i</v>
      </c>
      <c r="I430" t="str">
        <f t="shared" si="79"/>
        <v>-0.00933311788168634-0.00151585258937204i</v>
      </c>
      <c r="J430" s="4">
        <f t="shared" si="80"/>
        <v>-40.486386856946595</v>
      </c>
      <c r="K430" s="4">
        <f t="shared" si="81"/>
        <v>9.2252265560638023</v>
      </c>
      <c r="O430"/>
      <c r="P430"/>
    </row>
    <row r="493" spans="5:8">
      <c r="E493" s="4"/>
      <c r="G493" s="4"/>
      <c r="H493" s="4"/>
    </row>
    <row r="494" spans="5:8">
      <c r="E494" s="4"/>
      <c r="G494" s="4"/>
      <c r="H494" s="4"/>
    </row>
    <row r="495" spans="5:8">
      <c r="E495" s="4"/>
      <c r="G495" s="4"/>
      <c r="H495" s="4"/>
    </row>
    <row r="496" spans="5:8">
      <c r="E496" s="4"/>
      <c r="G496" s="4"/>
      <c r="H496" s="4"/>
    </row>
    <row r="497" spans="5:8">
      <c r="E497" s="4"/>
      <c r="G497" s="4"/>
      <c r="H497" s="4"/>
    </row>
    <row r="498" spans="5:8">
      <c r="E498" s="4"/>
      <c r="G498" s="4"/>
      <c r="H498" s="4"/>
    </row>
    <row r="499" spans="5:8">
      <c r="E499" s="4"/>
      <c r="G499" s="4"/>
      <c r="H499" s="4"/>
    </row>
    <row r="500" spans="5:8">
      <c r="E500" s="4"/>
      <c r="G500" s="4"/>
      <c r="H500" s="4"/>
    </row>
    <row r="501" spans="5:8">
      <c r="E501" s="4"/>
      <c r="G501" s="4"/>
      <c r="H501" s="4"/>
    </row>
    <row r="502" spans="5:8">
      <c r="E502" s="4"/>
      <c r="G502" s="4"/>
      <c r="H502" s="4"/>
    </row>
    <row r="503" spans="5:8">
      <c r="E503" s="4"/>
      <c r="G503" s="4"/>
      <c r="H503" s="4"/>
    </row>
    <row r="504" spans="5:8">
      <c r="E504" s="4"/>
      <c r="G504" s="4"/>
      <c r="H504" s="4"/>
    </row>
    <row r="505" spans="5:8">
      <c r="E505" s="4"/>
      <c r="G505" s="4"/>
      <c r="H505" s="4"/>
    </row>
    <row r="506" spans="5:8">
      <c r="E506" s="4"/>
      <c r="G506" s="4"/>
      <c r="H506" s="4"/>
    </row>
    <row r="507" spans="5:8">
      <c r="E507" s="4"/>
      <c r="G507" s="4"/>
      <c r="H507" s="4"/>
    </row>
    <row r="508" spans="5:8">
      <c r="E508" s="4"/>
      <c r="G508" s="4"/>
      <c r="H508" s="4"/>
    </row>
    <row r="509" spans="5:8">
      <c r="E509" s="4"/>
      <c r="G509" s="4"/>
      <c r="H509" s="4"/>
    </row>
    <row r="510" spans="5:8">
      <c r="E510" s="4"/>
      <c r="G510" s="4"/>
      <c r="H510" s="4"/>
    </row>
    <row r="511" spans="5:8">
      <c r="E511" s="4"/>
      <c r="G511" s="4"/>
      <c r="H511" s="4"/>
    </row>
    <row r="512" spans="5:8">
      <c r="E512" s="4"/>
      <c r="G512" s="4"/>
      <c r="H512" s="4"/>
    </row>
    <row r="513" spans="5:8">
      <c r="E513" s="4"/>
      <c r="G513" s="4"/>
      <c r="H513" s="4"/>
    </row>
    <row r="514" spans="5:8">
      <c r="E514" s="4"/>
      <c r="G514" s="4"/>
      <c r="H514" s="4"/>
    </row>
    <row r="515" spans="5:8">
      <c r="E515" s="4"/>
      <c r="G515" s="4"/>
      <c r="H515" s="4"/>
    </row>
    <row r="516" spans="5:8">
      <c r="E516" s="4"/>
      <c r="G516" s="4"/>
      <c r="H516" s="4"/>
    </row>
    <row r="517" spans="5:8">
      <c r="E517" s="4"/>
      <c r="G517" s="4"/>
      <c r="H517" s="4"/>
    </row>
    <row r="518" spans="5:8">
      <c r="E518" s="4"/>
      <c r="G518" s="4"/>
      <c r="H518" s="4"/>
    </row>
    <row r="519" spans="5:8">
      <c r="E519" s="4"/>
      <c r="G519" s="4"/>
      <c r="H519" s="4"/>
    </row>
    <row r="520" spans="5:8">
      <c r="E520" s="4"/>
      <c r="G520" s="4"/>
      <c r="H520" s="4"/>
    </row>
    <row r="521" spans="5:8">
      <c r="E521" s="4"/>
      <c r="G521" s="4"/>
      <c r="H521" s="4"/>
    </row>
    <row r="522" spans="5:8">
      <c r="E522" s="4"/>
      <c r="G522" s="4"/>
      <c r="H522" s="4"/>
    </row>
    <row r="523" spans="5:8">
      <c r="E523" s="4"/>
      <c r="G523" s="4"/>
      <c r="H523" s="4"/>
    </row>
    <row r="524" spans="5:8">
      <c r="E524" s="4"/>
      <c r="G524" s="4"/>
      <c r="H524" s="4"/>
    </row>
    <row r="525" spans="5:8">
      <c r="E525" s="4"/>
      <c r="G525" s="4"/>
      <c r="H525" s="4"/>
    </row>
    <row r="526" spans="5:8">
      <c r="E526" s="4"/>
      <c r="G526" s="4"/>
      <c r="H526" s="4"/>
    </row>
    <row r="527" spans="5:8">
      <c r="E527" s="4"/>
      <c r="G527" s="4"/>
      <c r="H527" s="4"/>
    </row>
    <row r="528" spans="5:8">
      <c r="E528" s="4"/>
      <c r="G528" s="4"/>
      <c r="H528" s="4"/>
    </row>
    <row r="529" spans="5:8">
      <c r="E529" s="4"/>
      <c r="G529" s="4"/>
      <c r="H529" s="4"/>
    </row>
    <row r="530" spans="5:8">
      <c r="E530" s="4"/>
      <c r="G530" s="4"/>
      <c r="H530" s="4"/>
    </row>
    <row r="531" spans="5:8">
      <c r="E531" s="4"/>
      <c r="G531" s="4"/>
      <c r="H531" s="4"/>
    </row>
    <row r="532" spans="5:8">
      <c r="E532" s="4"/>
      <c r="G532" s="4"/>
      <c r="H532" s="4"/>
    </row>
    <row r="533" spans="5:8">
      <c r="E533" s="4"/>
      <c r="G533" s="4"/>
      <c r="H533" s="4"/>
    </row>
    <row r="534" spans="5:8">
      <c r="E534" s="4"/>
      <c r="G534" s="4"/>
      <c r="H534" s="4"/>
    </row>
    <row r="535" spans="5:8">
      <c r="E535" s="4"/>
      <c r="G535" s="4"/>
      <c r="H535" s="4"/>
    </row>
    <row r="536" spans="5:8">
      <c r="E536" s="4"/>
      <c r="G536" s="4"/>
      <c r="H536" s="4"/>
    </row>
    <row r="537" spans="5:8">
      <c r="E537" s="4"/>
      <c r="G537" s="4"/>
      <c r="H537" s="4"/>
    </row>
    <row r="538" spans="5:8">
      <c r="E538" s="4"/>
      <c r="G538" s="4"/>
      <c r="H538" s="4"/>
    </row>
    <row r="539" spans="5:8">
      <c r="E539" s="4"/>
      <c r="G539" s="4"/>
      <c r="H539" s="4"/>
    </row>
    <row r="540" spans="5:8">
      <c r="E540" s="4"/>
      <c r="G540" s="4"/>
      <c r="H540" s="4"/>
    </row>
    <row r="541" spans="5:8">
      <c r="E541" s="4"/>
      <c r="G541" s="4"/>
      <c r="H541" s="4"/>
    </row>
    <row r="542" spans="5:8">
      <c r="E542" s="4"/>
      <c r="G542" s="4"/>
      <c r="H542" s="4"/>
    </row>
    <row r="543" spans="5:8">
      <c r="E543" s="4"/>
      <c r="G543" s="4"/>
      <c r="H543" s="4"/>
    </row>
    <row r="544" spans="5:8">
      <c r="E544" s="4"/>
      <c r="G544" s="4"/>
      <c r="H544" s="4"/>
    </row>
    <row r="545" spans="5:8">
      <c r="E545" s="4"/>
      <c r="G545" s="4"/>
      <c r="H545" s="4"/>
    </row>
    <row r="546" spans="5:8">
      <c r="E546" s="4"/>
      <c r="G546" s="4"/>
      <c r="H546" s="4"/>
    </row>
    <row r="547" spans="5:8">
      <c r="E547" s="4"/>
      <c r="G547" s="4"/>
      <c r="H547" s="4"/>
    </row>
    <row r="548" spans="5:8">
      <c r="E548" s="4"/>
      <c r="G548" s="4"/>
      <c r="H548" s="4"/>
    </row>
    <row r="549" spans="5:8">
      <c r="E549" s="4"/>
      <c r="G549" s="4"/>
      <c r="H549" s="4"/>
    </row>
    <row r="550" spans="5:8">
      <c r="E550" s="4"/>
      <c r="G550" s="4"/>
      <c r="H550" s="4"/>
    </row>
    <row r="551" spans="5:8">
      <c r="E551" s="4"/>
      <c r="G551" s="4"/>
      <c r="H551" s="4"/>
    </row>
    <row r="552" spans="5:8">
      <c r="E552" s="4"/>
      <c r="G552" s="4"/>
      <c r="H552" s="4"/>
    </row>
  </sheetData>
  <sheetProtection password="F945" sheet="1" objects="1" scenarios="1"/>
  <mergeCells count="21">
    <mergeCell ref="A24:B24"/>
    <mergeCell ref="B1:K1"/>
    <mergeCell ref="B2:K2"/>
    <mergeCell ref="A5:B5"/>
    <mergeCell ref="A6:B6"/>
    <mergeCell ref="A7:B7"/>
    <mergeCell ref="A8:B8"/>
    <mergeCell ref="A9:B9"/>
    <mergeCell ref="A10:B10"/>
    <mergeCell ref="A12:B12"/>
    <mergeCell ref="A13:B13"/>
    <mergeCell ref="A14:B14"/>
    <mergeCell ref="A22:B22"/>
    <mergeCell ref="A23:B23"/>
    <mergeCell ref="A15:B15"/>
    <mergeCell ref="A20:B20"/>
    <mergeCell ref="A21:B21"/>
    <mergeCell ref="A16:B16"/>
    <mergeCell ref="A17:B17"/>
    <mergeCell ref="A18:B18"/>
    <mergeCell ref="A19:B19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55"/>
  <sheetViews>
    <sheetView topLeftCell="A9" workbookViewId="0">
      <selection activeCell="D21" sqref="D21"/>
    </sheetView>
  </sheetViews>
  <sheetFormatPr defaultRowHeight="12.75"/>
  <cols>
    <col min="1" max="11" width="15.7109375" customWidth="1"/>
    <col min="12" max="14" width="10.7109375" customWidth="1"/>
    <col min="15" max="15" width="13.140625" style="4" customWidth="1"/>
    <col min="16" max="16" width="13.28515625" style="4" customWidth="1"/>
  </cols>
  <sheetData>
    <row r="1" spans="1:16" ht="84.95" customHeight="1">
      <c r="B1" s="69">
        <v>12</v>
      </c>
      <c r="C1" s="69"/>
      <c r="D1" s="69"/>
      <c r="E1" s="69"/>
      <c r="F1" s="69"/>
      <c r="G1" s="69"/>
      <c r="H1" s="69"/>
      <c r="I1" s="69"/>
      <c r="J1" s="69"/>
      <c r="K1" s="69"/>
      <c r="O1"/>
      <c r="P1"/>
    </row>
    <row r="2" spans="1:16" s="28" customFormat="1" ht="30">
      <c r="B2" s="66" t="s">
        <v>123</v>
      </c>
      <c r="C2" s="66"/>
      <c r="D2" s="66"/>
      <c r="E2" s="66"/>
      <c r="F2" s="66"/>
      <c r="G2" s="66"/>
      <c r="H2" s="66"/>
      <c r="I2" s="66"/>
      <c r="J2" s="66"/>
      <c r="K2" s="66"/>
    </row>
    <row r="5" spans="1:16" s="1" customFormat="1">
      <c r="A5" s="68" t="s">
        <v>37</v>
      </c>
      <c r="B5" s="68"/>
      <c r="O5" s="5"/>
      <c r="P5" s="5"/>
    </row>
    <row r="6" spans="1:16">
      <c r="A6" s="67" t="s">
        <v>38</v>
      </c>
      <c r="B6" s="67"/>
      <c r="C6" t="s">
        <v>39</v>
      </c>
      <c r="D6" s="4">
        <f>U/E</f>
        <v>0.22941175</v>
      </c>
      <c r="N6" s="4"/>
      <c r="P6"/>
    </row>
    <row r="7" spans="1:16">
      <c r="A7" s="67" t="s">
        <v>40</v>
      </c>
      <c r="B7" s="67"/>
      <c r="C7" t="s">
        <v>41</v>
      </c>
      <c r="D7">
        <f>1/(F*1000)</f>
        <v>1.9999999999999999E-6</v>
      </c>
      <c r="E7" t="s">
        <v>95</v>
      </c>
      <c r="N7" s="4"/>
      <c r="P7"/>
    </row>
    <row r="8" spans="1:16">
      <c r="A8" s="67" t="s">
        <v>42</v>
      </c>
      <c r="B8" s="67"/>
      <c r="C8" t="s">
        <v>43</v>
      </c>
      <c r="D8" s="4">
        <f>2*Lp*0.000001/((Rop)*Tp)</f>
        <v>0.49060030177160535</v>
      </c>
      <c r="N8" s="4"/>
      <c r="P8"/>
    </row>
    <row r="9" spans="1:16">
      <c r="A9" s="67" t="s">
        <v>44</v>
      </c>
      <c r="B9" s="67"/>
      <c r="C9" t="s">
        <v>45</v>
      </c>
      <c r="D9" s="4">
        <f>(E-(Nch+Lrp/1000)*(U/Rop)-U)/(Lp*0.000001)</f>
        <v>681966.01403253467</v>
      </c>
      <c r="N9" s="4"/>
      <c r="P9"/>
    </row>
    <row r="10" spans="1:16">
      <c r="A10" s="67" t="s">
        <v>46</v>
      </c>
      <c r="B10" s="67"/>
      <c r="C10" t="s">
        <v>47</v>
      </c>
      <c r="D10" s="4">
        <f>(U+Ufdp+(Lrp/1000)*(U/Rop))/(Lp*0.000001)</f>
        <v>213404.00484843954</v>
      </c>
      <c r="N10" s="4"/>
      <c r="P10"/>
    </row>
    <row r="11" spans="1:16">
      <c r="A11" s="67" t="s">
        <v>97</v>
      </c>
      <c r="B11" s="67"/>
      <c r="C11" s="3" t="s">
        <v>98</v>
      </c>
      <c r="D11" s="4">
        <f>mcp/(mcp+2*ms)</f>
        <v>0.63030262058862407</v>
      </c>
      <c r="N11" s="4"/>
      <c r="P11"/>
    </row>
    <row r="12" spans="1:16">
      <c r="A12" s="67" t="s">
        <v>5</v>
      </c>
      <c r="B12" s="67"/>
      <c r="C12" t="s">
        <v>24</v>
      </c>
      <c r="D12" s="7">
        <f>IF(Io=0,(_Rf11+_Rf12)*1000,1000*((U/Io)*(_Rf11+_Rf12)/((U/Io)+(_Rf11+_Rf12))))</f>
        <v>55.034617595016506</v>
      </c>
      <c r="E12" s="3" t="s">
        <v>9</v>
      </c>
      <c r="O12"/>
      <c r="P12"/>
    </row>
    <row r="13" spans="1:16">
      <c r="A13" s="67" t="s">
        <v>62</v>
      </c>
      <c r="B13" s="67"/>
      <c r="C13" t="s">
        <v>63</v>
      </c>
      <c r="D13" s="7">
        <f>U/Rop</f>
        <v>0.10004397669329074</v>
      </c>
      <c r="E13" t="s">
        <v>94</v>
      </c>
      <c r="N13" s="4"/>
      <c r="P13"/>
    </row>
    <row r="14" spans="1:16">
      <c r="A14" s="67" t="s">
        <v>104</v>
      </c>
      <c r="B14" s="67"/>
      <c r="C14" t="s">
        <v>105</v>
      </c>
      <c r="D14" s="4">
        <f>IF(U&gt;5,5,U)</f>
        <v>5</v>
      </c>
      <c r="E14" t="s">
        <v>8</v>
      </c>
      <c r="O14"/>
      <c r="P14"/>
    </row>
    <row r="15" spans="1:16">
      <c r="A15" s="67"/>
      <c r="B15" s="67"/>
      <c r="D15" s="4"/>
      <c r="O15"/>
      <c r="P15"/>
    </row>
    <row r="16" spans="1:16">
      <c r="A16" s="67"/>
      <c r="B16" s="67"/>
    </row>
    <row r="17" spans="1:16">
      <c r="A17" s="67" t="s">
        <v>51</v>
      </c>
      <c r="B17" s="67"/>
      <c r="C17" t="s">
        <v>50</v>
      </c>
      <c r="D17" s="12">
        <f>IF(SQRT(2*Io/(1000*Tp*mcp*(1+mcp/mdp)))*(1+mcp/mdp)&gt;1,1,0)</f>
        <v>0</v>
      </c>
      <c r="N17" s="4"/>
      <c r="P17"/>
    </row>
    <row r="18" spans="1:16">
      <c r="A18" s="67"/>
      <c r="B18" s="67"/>
    </row>
    <row r="19" spans="1:16">
      <c r="A19" s="67" t="s">
        <v>52</v>
      </c>
      <c r="B19" s="67"/>
      <c r="C19" t="s">
        <v>53</v>
      </c>
      <c r="D19" s="4">
        <f>IF(Modep,mdp/(mcp+mdp),SQRT(2*Io/(1000*Tp*mcp*(1+mcp/mdp))))</f>
        <v>0.18694706127203595</v>
      </c>
      <c r="N19" s="4"/>
      <c r="P19"/>
    </row>
    <row r="20" spans="1:16">
      <c r="A20" s="67"/>
      <c r="B20" s="67"/>
    </row>
    <row r="21" spans="1:16">
      <c r="A21" s="67" t="s">
        <v>58</v>
      </c>
      <c r="B21" s="67"/>
      <c r="C21" t="s">
        <v>59</v>
      </c>
      <c r="D21" s="10" t="str">
        <f>COMPLEX(0,2*PI())</f>
        <v>6.28318530717959i</v>
      </c>
      <c r="E21" s="4"/>
      <c r="F21" s="4"/>
      <c r="G21" s="4"/>
      <c r="H21" s="4"/>
      <c r="N21" s="4"/>
      <c r="P21"/>
    </row>
    <row r="22" spans="1:16">
      <c r="A22" s="67" t="s">
        <v>60</v>
      </c>
      <c r="B22" s="67"/>
      <c r="C22" t="s">
        <v>60</v>
      </c>
      <c r="D22">
        <f>1/(((1+(ms/(mcp*Rs*m)))*(1-dcp)-0.5)*PI())</f>
        <v>0.62199525850659021</v>
      </c>
      <c r="G22" s="4"/>
      <c r="H22" s="4"/>
      <c r="N22" s="4"/>
      <c r="P22"/>
    </row>
    <row r="23" spans="1:16">
      <c r="A23" s="67" t="s">
        <v>177</v>
      </c>
      <c r="B23" s="67"/>
      <c r="C23" t="s">
        <v>179</v>
      </c>
      <c r="D23">
        <f>1/((0.5-dcp)*Rs*m*Tp/(Lp*uu)+ms*Tp/E)</f>
        <v>22.47514524355644</v>
      </c>
      <c r="G23" s="4"/>
      <c r="H23" s="4"/>
      <c r="N23" s="4"/>
      <c r="P23"/>
    </row>
    <row r="24" spans="1:16">
      <c r="A24" s="67" t="s">
        <v>178</v>
      </c>
      <c r="B24" s="67"/>
      <c r="C24" t="s">
        <v>180</v>
      </c>
      <c r="D24">
        <f>1+Rop/(Kmp*Rs*m)</f>
        <v>3.0405733014040912</v>
      </c>
      <c r="G24" s="4"/>
      <c r="H24" s="4"/>
      <c r="N24" s="4"/>
      <c r="P24"/>
    </row>
    <row r="25" spans="1:16">
      <c r="A25" s="67" t="s">
        <v>173</v>
      </c>
      <c r="B25" s="67"/>
      <c r="C25" t="s">
        <v>174</v>
      </c>
      <c r="D25">
        <f>1/(Cop*uu*Crp*m)</f>
        <v>10000000</v>
      </c>
      <c r="G25" s="4"/>
      <c r="H25" s="4"/>
      <c r="N25" s="4"/>
      <c r="P25"/>
    </row>
    <row r="26" spans="1:16">
      <c r="A26" s="67" t="s">
        <v>172</v>
      </c>
      <c r="B26" s="67"/>
      <c r="C26" t="s">
        <v>175</v>
      </c>
      <c r="D26">
        <f>Kdp/(Cop*uu*Rop)</f>
        <v>2762.4188504213589</v>
      </c>
      <c r="F26" s="4"/>
      <c r="G26" s="4"/>
      <c r="M26" s="4"/>
      <c r="N26" s="4"/>
      <c r="O26"/>
      <c r="P26"/>
    </row>
    <row r="27" spans="1:16">
      <c r="A27" s="67" t="s">
        <v>171</v>
      </c>
      <c r="B27" s="67"/>
      <c r="C27" t="s">
        <v>176</v>
      </c>
      <c r="D27">
        <f>PI()/Tp</f>
        <v>1570796.3267948967</v>
      </c>
      <c r="G27" s="4"/>
      <c r="H27" s="4"/>
      <c r="N27" s="4"/>
      <c r="P27"/>
    </row>
    <row r="28" spans="1:16">
      <c r="A28" s="53"/>
      <c r="B28" s="53"/>
      <c r="G28" s="4"/>
      <c r="H28" s="4"/>
      <c r="N28" s="4"/>
      <c r="P28"/>
    </row>
    <row r="29" spans="1:16">
      <c r="H29" s="4"/>
      <c r="I29" s="4"/>
    </row>
    <row r="31" spans="1:16" s="1" customFormat="1">
      <c r="A31" s="1" t="s">
        <v>149</v>
      </c>
      <c r="B31" s="1" t="s">
        <v>54</v>
      </c>
      <c r="C31" s="1" t="s">
        <v>55</v>
      </c>
      <c r="D31" s="1" t="s">
        <v>56</v>
      </c>
      <c r="E31" s="1" t="s">
        <v>64</v>
      </c>
      <c r="F31" s="1" t="s">
        <v>73</v>
      </c>
      <c r="G31" s="1" t="s">
        <v>61</v>
      </c>
      <c r="H31" s="1" t="s">
        <v>67</v>
      </c>
      <c r="I31" s="1" t="s">
        <v>57</v>
      </c>
      <c r="J31" s="5" t="s">
        <v>65</v>
      </c>
      <c r="K31" s="5" t="s">
        <v>66</v>
      </c>
    </row>
    <row r="32" spans="1:16">
      <c r="B32" s="2">
        <v>0</v>
      </c>
      <c r="C32" t="str">
        <f t="shared" ref="C32:C95" si="0">IF(Modep,IMPRODUCT(Rop/(Rs*m*Kdp),IMDIV(IMSUM(1,IMPRODUCT(sp,$B32/wzp)),IMSUM(1,IMPRODUCT(sp,$B32/wpp)))),IMDIV(Rop*SQRT(Kp*(1-mdp/(mcp+mdp)))/(Rs*0.001),IMSUM((2*(1-mdp/(mcp+mdp))-mdp/(mcp+mdp)+(2-mdp/(mcp+mdp))*(Lp*uu*ms/(E*(1-mdp/(mcp+mdp))))),IMPRODUCT(sp,$B32,Cop*uu,Rop,(1-mdp/(mcp+mdp)),Lp*uu*ms/(E*(1-mdp/(mcp+mdp)))+1))))</f>
        <v>15.5284947801225</v>
      </c>
      <c r="D32" t="str">
        <f t="shared" ref="D32:D95" si="1">IMDIV(1,IMSUM(1,IMPRODUCT($B32/(Qp*wnp),sp,Modep),IMPRODUCT($B32/wnp,$B32/wnp,sp,sp,Modep)))</f>
        <v>1</v>
      </c>
      <c r="E32" t="str">
        <f t="shared" ref="E32:E95" si="2">IMPRODUCT($C32,$D32)</f>
        <v>15.5284947801225</v>
      </c>
      <c r="F32" t="str">
        <f t="shared" ref="F32:F95" si="3">IMPRODUCT((Rf12p/(Rf12p+Rf11p)),IMDIV(IMSUM(1,IMPRODUCT(sp,$B32,Rf11p,Czzp,0.000000001)),IMSUM(1,IMPRODUCT(sp,$B32,Czzp,(Rf12p*Rf11p/(Rf12p+Rf11p)),0.000000001))))</f>
        <v>0.145367412140575</v>
      </c>
      <c r="H32" t="str">
        <f t="shared" ref="H32:H95" si="4">IMPRODUCT($E32,$F32)</f>
        <v>2.25733710062483</v>
      </c>
      <c r="J32" s="4"/>
      <c r="K32" s="4"/>
      <c r="O32"/>
      <c r="P32"/>
    </row>
    <row r="33" spans="1:16">
      <c r="A33">
        <v>0</v>
      </c>
      <c r="B33">
        <v>10</v>
      </c>
      <c r="C33" t="str">
        <f t="shared" si="0"/>
        <v>15.5063436491344-0.586074269456689i</v>
      </c>
      <c r="D33" t="str">
        <f t="shared" si="1"/>
        <v>1</v>
      </c>
      <c r="E33" t="str">
        <f t="shared" si="2"/>
        <v>15.5063436491344-0.586074269456689i</v>
      </c>
      <c r="F33" t="str">
        <f t="shared" si="3"/>
        <v>0.145367412140575</v>
      </c>
      <c r="G33" t="str">
        <f t="shared" ref="G33:G96" si="5">IMDIV(IMDIV(IMPRODUCT(Gm,Rea,IMSUM(1,IMPRODUCT(Rz,Cz,0.000000001,$B33,sp))),IMSUM(1,IMPRODUCT($B33,sp,(Cz*0.000000000001),(Rea+Rz*1000)),IMPRODUCT($B33,sp,Rea,(Cea+Cp*0.000000000001)),IMPRODUCT(sp,sp,$B33,$B33,(Cea+Cp*0.000000000001),(Cz*0.000000000001),Rea,(Rz*1000)))),IMSUM(1,IMPRODUCT(sp,$B33,0.000000022)))</f>
        <v>7355.74627533672-4400.64289021281i</v>
      </c>
      <c r="H33" t="str">
        <f t="shared" si="4"/>
        <v>2.25411704803711-0.0851960998730969i</v>
      </c>
      <c r="I33" t="str">
        <f t="shared" ref="I33:I96" si="6">IMPRODUCT($G33,$H33)</f>
        <v>16205.7954690916-10546.2450554667i</v>
      </c>
      <c r="J33" s="4">
        <f t="shared" ref="J33:J96" si="7">20*(IMREAL(IMLOG10($I33)))</f>
        <v>85.726986530208208</v>
      </c>
      <c r="K33" s="4">
        <f t="shared" ref="K33:K96" si="8">IF((180/PI())*IMARGUMENT($I33)&lt;0,180+(180/PI())*IMARGUMENT($I33),-180+(180/PI())*IMARGUMENT($I33))</f>
        <v>146.94513026728902</v>
      </c>
      <c r="O33"/>
      <c r="P33"/>
    </row>
    <row r="34" spans="1:16">
      <c r="A34">
        <f>A33+1</f>
        <v>1</v>
      </c>
      <c r="B34">
        <f t="shared" ref="B34:B65" si="9">B33+1</f>
        <v>11</v>
      </c>
      <c r="C34" t="str">
        <f t="shared" si="0"/>
        <v>15.501699938327-0.644488632490667i</v>
      </c>
      <c r="D34" t="str">
        <f t="shared" si="1"/>
        <v>1</v>
      </c>
      <c r="E34" t="str">
        <f t="shared" si="2"/>
        <v>15.501699938327-0.644488632490667i</v>
      </c>
      <c r="F34" t="str">
        <f t="shared" si="3"/>
        <v>0.145367412140575</v>
      </c>
      <c r="G34" t="str">
        <f t="shared" si="5"/>
        <v>6969.28800130963-4585.27091352759i</v>
      </c>
      <c r="H34" t="str">
        <f t="shared" si="4"/>
        <v>2.25344200381431-0.0936876446591864i</v>
      </c>
      <c r="I34" t="str">
        <f t="shared" si="6"/>
        <v>15275.3030868175-10985.5782532053i</v>
      </c>
      <c r="J34" s="4">
        <f t="shared" si="7"/>
        <v>85.490251159979792</v>
      </c>
      <c r="K34" s="4">
        <f t="shared" si="8"/>
        <v>144.27734929243661</v>
      </c>
      <c r="O34"/>
      <c r="P34"/>
    </row>
    <row r="35" spans="1:16">
      <c r="A35">
        <f t="shared" ref="A35:A98" si="10">A34+1</f>
        <v>2</v>
      </c>
      <c r="B35">
        <f t="shared" si="9"/>
        <v>12</v>
      </c>
      <c r="C35" t="str">
        <f t="shared" si="0"/>
        <v>15.4966171595659-0.702847979099154i</v>
      </c>
      <c r="D35" t="str">
        <f t="shared" si="1"/>
        <v>1</v>
      </c>
      <c r="E35" t="str">
        <f t="shared" si="2"/>
        <v>15.4966171595659-0.702847979099154i</v>
      </c>
      <c r="F35" t="str">
        <f t="shared" si="3"/>
        <v>0.145367412140575</v>
      </c>
      <c r="G35" t="str">
        <f t="shared" si="5"/>
        <v>6590.26441519002-4728.8167997506i</v>
      </c>
      <c r="H35" t="str">
        <f t="shared" si="4"/>
        <v>2.25270313341932-0.102171191849877i</v>
      </c>
      <c r="I35" t="str">
        <f t="shared" si="6"/>
        <v>14362.7604496902-11325.9555920699i</v>
      </c>
      <c r="J35" s="4">
        <f t="shared" si="7"/>
        <v>85.244820088910402</v>
      </c>
      <c r="K35" s="4">
        <f t="shared" si="8"/>
        <v>141.74196031590125</v>
      </c>
      <c r="O35"/>
      <c r="P35"/>
    </row>
    <row r="36" spans="1:16">
      <c r="A36">
        <f t="shared" si="10"/>
        <v>3</v>
      </c>
      <c r="B36">
        <f t="shared" si="9"/>
        <v>13</v>
      </c>
      <c r="C36" t="str">
        <f t="shared" si="0"/>
        <v>15.4910961791911-0.761147373375309i</v>
      </c>
      <c r="D36" t="str">
        <f t="shared" si="1"/>
        <v>1</v>
      </c>
      <c r="E36" t="str">
        <f t="shared" si="2"/>
        <v>15.4910961791911-0.761147373375309i</v>
      </c>
      <c r="F36" t="str">
        <f t="shared" si="3"/>
        <v>0.145367412140575</v>
      </c>
      <c r="G36" t="str">
        <f t="shared" si="5"/>
        <v>6222.62458601726-4835.70554208214i</v>
      </c>
      <c r="H36" t="str">
        <f t="shared" si="4"/>
        <v>2.25190056278976-0.110646023925165i</v>
      </c>
      <c r="I36" t="str">
        <f t="shared" si="6"/>
        <v>13477.6802161774-11578.0367005221i</v>
      </c>
      <c r="J36" s="4">
        <f t="shared" si="7"/>
        <v>84.992729281421404</v>
      </c>
      <c r="K36" s="4">
        <f t="shared" si="8"/>
        <v>139.33568616947716</v>
      </c>
      <c r="O36"/>
      <c r="P36"/>
    </row>
    <row r="37" spans="1:16">
      <c r="A37">
        <f t="shared" si="10"/>
        <v>4</v>
      </c>
      <c r="B37">
        <f t="shared" si="9"/>
        <v>14</v>
      </c>
      <c r="C37" t="str">
        <f t="shared" si="0"/>
        <v>15.4851379372655-0.819381896410876i</v>
      </c>
      <c r="D37" t="str">
        <f t="shared" si="1"/>
        <v>1</v>
      </c>
      <c r="E37" t="str">
        <f t="shared" si="2"/>
        <v>15.4851379372655-0.819381896410876i</v>
      </c>
      <c r="F37" t="str">
        <f t="shared" si="3"/>
        <v>0.145367412140575</v>
      </c>
      <c r="G37" t="str">
        <f t="shared" si="5"/>
        <v>5869.22719495095-4910.39403115163i</v>
      </c>
      <c r="H37" t="str">
        <f t="shared" si="4"/>
        <v>2.25103442858013-0.119111425836086i</v>
      </c>
      <c r="I37" t="str">
        <f t="shared" si="6"/>
        <v>12626.9484505259-11752.5580417632i</v>
      </c>
      <c r="J37" s="4">
        <f t="shared" si="7"/>
        <v>84.735781224823597</v>
      </c>
      <c r="K37" s="4">
        <f t="shared" si="8"/>
        <v>137.05407828888872</v>
      </c>
      <c r="O37"/>
      <c r="P37"/>
    </row>
    <row r="38" spans="1:16">
      <c r="A38">
        <f t="shared" si="10"/>
        <v>5</v>
      </c>
      <c r="B38">
        <f t="shared" si="9"/>
        <v>15</v>
      </c>
      <c r="C38" t="str">
        <f t="shared" si="0"/>
        <v>15.4787434471762-0.877546647666782i</v>
      </c>
      <c r="D38" t="str">
        <f t="shared" si="1"/>
        <v>1</v>
      </c>
      <c r="E38" t="str">
        <f t="shared" si="2"/>
        <v>15.4787434471762-0.877546647666782i</v>
      </c>
      <c r="F38" t="str">
        <f t="shared" si="3"/>
        <v>0.145367412140575</v>
      </c>
      <c r="G38" t="str">
        <f t="shared" si="5"/>
        <v>5531.99816539025-4957.18553427031i</v>
      </c>
      <c r="H38" t="str">
        <f t="shared" si="4"/>
        <v>2.25010487810389-0.127566685203957i</v>
      </c>
      <c r="I38" t="str">
        <f t="shared" si="6"/>
        <v>11815.2043310585-11859.8860208409i</v>
      </c>
      <c r="J38" s="4">
        <f t="shared" si="7"/>
        <v>84.475548414029191</v>
      </c>
      <c r="K38" s="4">
        <f t="shared" si="8"/>
        <v>134.89186654967455</v>
      </c>
      <c r="O38"/>
      <c r="P38"/>
    </row>
    <row r="39" spans="1:16">
      <c r="A39">
        <f t="shared" si="10"/>
        <v>6</v>
      </c>
      <c r="B39">
        <f t="shared" si="9"/>
        <v>16</v>
      </c>
      <c r="C39" t="str">
        <f t="shared" si="0"/>
        <v>15.4719137952052-0.935636746332833i</v>
      </c>
      <c r="D39" t="str">
        <f t="shared" si="1"/>
        <v>1</v>
      </c>
      <c r="E39" t="str">
        <f t="shared" si="2"/>
        <v>15.4719137952052-0.935636746332833i</v>
      </c>
      <c r="F39" t="str">
        <f t="shared" si="3"/>
        <v>0.145367412140575</v>
      </c>
      <c r="G39" t="str">
        <f t="shared" si="5"/>
        <v>5212.09465829884-4980.10712424478i</v>
      </c>
      <c r="H39" t="str">
        <f t="shared" si="4"/>
        <v>2.24911206927104-0.136011092518032i</v>
      </c>
      <c r="I39" t="str">
        <f t="shared" si="6"/>
        <v>11045.2351913377-11909.7217281842i</v>
      </c>
      <c r="J39" s="4">
        <f t="shared" si="7"/>
        <v>84.213384853815199</v>
      </c>
      <c r="K39" s="4">
        <f t="shared" si="8"/>
        <v>132.84325304872917</v>
      </c>
      <c r="O39"/>
      <c r="P39"/>
    </row>
    <row r="40" spans="1:16">
      <c r="A40">
        <f t="shared" si="10"/>
        <v>7</v>
      </c>
      <c r="B40">
        <f t="shared" si="9"/>
        <v>17</v>
      </c>
      <c r="C40" t="str">
        <f t="shared" si="0"/>
        <v>15.4646501400698-0.993647332675752i</v>
      </c>
      <c r="D40" t="str">
        <f t="shared" si="1"/>
        <v>1</v>
      </c>
      <c r="E40" t="str">
        <f t="shared" si="2"/>
        <v>15.4646501400698-0.993647332675752i</v>
      </c>
      <c r="F40" t="str">
        <f t="shared" si="3"/>
        <v>0.145367412140575</v>
      </c>
      <c r="G40" t="str">
        <f t="shared" si="5"/>
        <v>4910.06113711268-4982.83813215014i</v>
      </c>
      <c r="H40" t="str">
        <f t="shared" si="4"/>
        <v>2.24805617052133-0.144443941331459i</v>
      </c>
      <c r="I40" t="str">
        <f t="shared" si="6"/>
        <v>10318.3524580987-11910.9285925121i</v>
      </c>
      <c r="J40" s="4">
        <f t="shared" si="7"/>
        <v>83.950442588753603</v>
      </c>
      <c r="K40" s="4">
        <f t="shared" si="8"/>
        <v>130.90215029742654</v>
      </c>
      <c r="O40"/>
      <c r="P40"/>
    </row>
    <row r="41" spans="1:16">
      <c r="A41">
        <f t="shared" si="10"/>
        <v>8</v>
      </c>
      <c r="B41">
        <f t="shared" si="9"/>
        <v>18</v>
      </c>
      <c r="C41" t="str">
        <f t="shared" si="0"/>
        <v>15.4569537124335-1.0515735693748i</v>
      </c>
      <c r="D41" t="str">
        <f t="shared" si="1"/>
        <v>1</v>
      </c>
      <c r="E41" t="str">
        <f t="shared" si="2"/>
        <v>15.4569537124335-1.0515735693748i</v>
      </c>
      <c r="F41" t="str">
        <f t="shared" si="3"/>
        <v>0.145367412140575</v>
      </c>
      <c r="G41" t="str">
        <f t="shared" si="5"/>
        <v>4625.9692740504-4968.67738894827i</v>
      </c>
      <c r="H41" t="str">
        <f t="shared" si="4"/>
        <v>2.24693736075311-0.152864528455442i</v>
      </c>
      <c r="I41" t="str">
        <f t="shared" si="6"/>
        <v>9634.72866545099-11871.4534704842i</v>
      </c>
      <c r="J41" s="4">
        <f t="shared" si="7"/>
        <v>83.687690912246993</v>
      </c>
      <c r="K41" s="4">
        <f t="shared" si="8"/>
        <v>129.06236813892588</v>
      </c>
      <c r="O41"/>
      <c r="P41"/>
    </row>
    <row r="42" spans="1:16">
      <c r="A42">
        <f t="shared" si="10"/>
        <v>9</v>
      </c>
      <c r="B42">
        <f t="shared" si="9"/>
        <v>19</v>
      </c>
      <c r="C42" t="str">
        <f t="shared" si="0"/>
        <v>15.4488258143873-1.10941064284414i</v>
      </c>
      <c r="D42" t="str">
        <f t="shared" si="1"/>
        <v>1</v>
      </c>
      <c r="E42" t="str">
        <f t="shared" si="2"/>
        <v>15.4488258143873-1.10941064284414i</v>
      </c>
      <c r="F42" t="str">
        <f t="shared" si="3"/>
        <v>0.145367412140575</v>
      </c>
      <c r="G42" t="str">
        <f t="shared" si="5"/>
        <v>4359.53798344037-4940.53821878892i</v>
      </c>
      <c r="H42" t="str">
        <f t="shared" si="4"/>
        <v>2.24575582924799-0.161272154151464i</v>
      </c>
      <c r="I42" t="str">
        <f t="shared" si="6"/>
        <v>8993.68659792752-11798.3145861623i</v>
      </c>
      <c r="J42" s="4">
        <f t="shared" si="7"/>
        <v>83.425936519899793</v>
      </c>
      <c r="K42" s="4">
        <f t="shared" si="8"/>
        <v>127.31775571974893</v>
      </c>
      <c r="O42"/>
      <c r="P42"/>
    </row>
    <row r="43" spans="1:16">
      <c r="A43">
        <f t="shared" si="10"/>
        <v>10</v>
      </c>
      <c r="B43">
        <f t="shared" si="9"/>
        <v>20</v>
      </c>
      <c r="C43" t="str">
        <f t="shared" si="0"/>
        <v>15.4402678189027-1.16715376454129i</v>
      </c>
      <c r="D43" t="str">
        <f t="shared" si="1"/>
        <v>1</v>
      </c>
      <c r="E43" t="str">
        <f t="shared" si="2"/>
        <v>15.4402678189027-1.16715376454129i</v>
      </c>
      <c r="F43" t="str">
        <f t="shared" si="3"/>
        <v>0.145367412140575</v>
      </c>
      <c r="G43" t="str">
        <f t="shared" si="5"/>
        <v>4110.23291623979-4900.96202494699i</v>
      </c>
      <c r="H43" t="str">
        <f t="shared" si="4"/>
        <v>2.24451177559129-0.169666122321497i</v>
      </c>
      <c r="I43" t="str">
        <f t="shared" si="6"/>
        <v>8393.93895850547-11697.6342574558i</v>
      </c>
      <c r="J43" s="4">
        <f t="shared" si="7"/>
        <v>83.165843402766797</v>
      </c>
      <c r="K43" s="4">
        <f t="shared" si="8"/>
        <v>125.66230556338391</v>
      </c>
      <c r="O43"/>
      <c r="P43"/>
    </row>
    <row r="44" spans="1:16">
      <c r="A44">
        <f t="shared" si="10"/>
        <v>11</v>
      </c>
      <c r="B44">
        <f t="shared" si="9"/>
        <v>21</v>
      </c>
      <c r="C44" t="str">
        <f t="shared" si="0"/>
        <v>15.4312811692551-1.22479817226089i</v>
      </c>
      <c r="D44" t="str">
        <f t="shared" si="1"/>
        <v>1</v>
      </c>
      <c r="E44" t="str">
        <f t="shared" si="2"/>
        <v>15.4312811692551-1.22479817226089i</v>
      </c>
      <c r="F44" t="str">
        <f t="shared" si="3"/>
        <v>0.145367412140575</v>
      </c>
      <c r="G44" t="str">
        <f t="shared" si="5"/>
        <v>3877.34660415671-4852.1433290473i</v>
      </c>
      <c r="H44" t="str">
        <f t="shared" si="4"/>
        <v>2.2432054095882-0.178045740696072i</v>
      </c>
      <c r="I44" t="str">
        <f t="shared" si="6"/>
        <v>7833.78142430904-11574.6992118887i</v>
      </c>
      <c r="J44" s="4">
        <f t="shared" si="7"/>
        <v>82.9079517025082</v>
      </c>
      <c r="K44" s="4">
        <f t="shared" si="8"/>
        <v>124.09022667357995</v>
      </c>
      <c r="O44"/>
      <c r="P44"/>
    </row>
    <row r="45" spans="1:16">
      <c r="A45">
        <f t="shared" si="10"/>
        <v>12</v>
      </c>
      <c r="B45">
        <f t="shared" si="9"/>
        <v>22</v>
      </c>
      <c r="C45" t="str">
        <f t="shared" si="0"/>
        <v>15.4218673784206-1.28233913141314i</v>
      </c>
      <c r="D45" t="str">
        <f t="shared" si="1"/>
        <v>1</v>
      </c>
      <c r="E45" t="str">
        <f t="shared" si="2"/>
        <v>15.4218673784206-1.28233913141314i</v>
      </c>
      <c r="F45" t="str">
        <f t="shared" si="3"/>
        <v>0.145367412140575</v>
      </c>
      <c r="G45" t="str">
        <f t="shared" si="5"/>
        <v>3660.06141602238-4795.96098337737i</v>
      </c>
      <c r="H45" t="str">
        <f t="shared" si="4"/>
        <v>2.24183695117616-0.186410321020121i</v>
      </c>
      <c r="I45" t="str">
        <f t="shared" si="6"/>
        <v>7311.24429950176-11434.0357724486i</v>
      </c>
      <c r="J45" s="4">
        <f t="shared" si="7"/>
        <v>82.652695074518604</v>
      </c>
      <c r="K45" s="4">
        <f t="shared" si="8"/>
        <v>122.5959929953371</v>
      </c>
      <c r="O45"/>
      <c r="P45"/>
    </row>
    <row r="46" spans="1:16">
      <c r="A46">
        <f t="shared" si="10"/>
        <v>13</v>
      </c>
      <c r="B46">
        <f t="shared" si="9"/>
        <v>23</v>
      </c>
      <c r="C46" t="str">
        <f t="shared" si="0"/>
        <v>15.4120280284435-1.339771936286i</v>
      </c>
      <c r="D46" t="str">
        <f t="shared" si="1"/>
        <v>1</v>
      </c>
      <c r="E46" t="str">
        <f t="shared" si="2"/>
        <v>15.4120280284435-1.339771936286i</v>
      </c>
      <c r="F46" t="str">
        <f t="shared" si="3"/>
        <v>0.145367412140575</v>
      </c>
      <c r="G46" t="str">
        <f t="shared" si="5"/>
        <v>3457.49786757511-4734.01183879581i</v>
      </c>
      <c r="H46" t="str">
        <f t="shared" si="4"/>
        <v>2.24040663033284-0.194759179236463i</v>
      </c>
      <c r="I46" t="str">
        <f t="shared" si="6"/>
        <v>6824.20888665736-11279.490958613i</v>
      </c>
      <c r="J46" s="4">
        <f t="shared" si="7"/>
        <v>82.400416339229594</v>
      </c>
      <c r="K46" s="4">
        <f t="shared" si="8"/>
        <v>121.17437273570562</v>
      </c>
      <c r="O46"/>
      <c r="P46"/>
    </row>
    <row r="47" spans="1:16">
      <c r="A47">
        <f t="shared" si="10"/>
        <v>14</v>
      </c>
      <c r="B47">
        <f t="shared" si="9"/>
        <v>24</v>
      </c>
      <c r="C47" t="str">
        <f t="shared" si="0"/>
        <v>15.4017647697783-1.39709191129071i</v>
      </c>
      <c r="D47" t="str">
        <f t="shared" si="1"/>
        <v>1</v>
      </c>
      <c r="E47" t="str">
        <f t="shared" si="2"/>
        <v>15.4017647697783-1.39709191129071i</v>
      </c>
      <c r="F47" t="str">
        <f t="shared" si="3"/>
        <v>0.145367412140575</v>
      </c>
      <c r="G47" t="str">
        <f t="shared" si="5"/>
        <v>3268.7508340679-4667.64438418704i</v>
      </c>
      <c r="H47" t="str">
        <f t="shared" si="4"/>
        <v>2.23891468698055-0.20309163566686i</v>
      </c>
      <c r="I47" t="str">
        <f t="shared" si="6"/>
        <v>6370.49471777876-11114.3135188369i</v>
      </c>
      <c r="J47" s="4">
        <f t="shared" si="7"/>
        <v>82.151381362726411</v>
      </c>
      <c r="K47" s="4">
        <f t="shared" si="8"/>
        <v>119.8204431594244</v>
      </c>
      <c r="O47"/>
      <c r="P47"/>
    </row>
    <row r="48" spans="1:16">
      <c r="A48">
        <f t="shared" si="10"/>
        <v>15</v>
      </c>
      <c r="B48">
        <f t="shared" si="9"/>
        <v>25</v>
      </c>
      <c r="C48" t="str">
        <f t="shared" si="0"/>
        <v>15.391079320604-1.45429441218989i</v>
      </c>
      <c r="D48" t="str">
        <f t="shared" si="1"/>
        <v>1</v>
      </c>
      <c r="E48" t="str">
        <f t="shared" si="2"/>
        <v>15.391079320604-1.45429441218989i</v>
      </c>
      <c r="F48" t="str">
        <f t="shared" si="3"/>
        <v>0.145367412140575</v>
      </c>
      <c r="G48" t="str">
        <f t="shared" si="5"/>
        <v>3092.9160164773-4597.99080053711i</v>
      </c>
      <c r="H48" t="str">
        <f t="shared" si="4"/>
        <v>2.23736137088652-0.211407015190543i</v>
      </c>
      <c r="I48" t="str">
        <f t="shared" si="6"/>
        <v>5947.9233076474-10941.2311440918i</v>
      </c>
      <c r="J48" s="4">
        <f t="shared" si="7"/>
        <v>81.905791212366211</v>
      </c>
      <c r="K48" s="4">
        <f t="shared" si="8"/>
        <v>118.52959462405522</v>
      </c>
      <c r="O48"/>
      <c r="P48"/>
    </row>
    <row r="49" spans="1:16">
      <c r="A49">
        <f t="shared" si="10"/>
        <v>16</v>
      </c>
      <c r="B49">
        <f t="shared" si="9"/>
        <v>26</v>
      </c>
      <c r="C49" t="str">
        <f t="shared" si="0"/>
        <v>15.379973466113-1.51137482730743i</v>
      </c>
      <c r="D49" t="str">
        <f t="shared" si="1"/>
        <v>1</v>
      </c>
      <c r="E49" t="str">
        <f t="shared" si="2"/>
        <v>15.379973466113-1.51137482730743i</v>
      </c>
      <c r="F49" t="str">
        <f t="shared" si="3"/>
        <v>0.145367412140575</v>
      </c>
      <c r="G49" t="str">
        <f t="shared" si="5"/>
        <v>2929.10871651454-4525.99654095538i</v>
      </c>
      <c r="H49" t="str">
        <f t="shared" si="4"/>
        <v>2.23574694155956-0.21970464742009i</v>
      </c>
      <c r="I49" t="str">
        <f t="shared" si="6"/>
        <v>5554.36338018768-10762.5217217671i</v>
      </c>
      <c r="J49" s="4">
        <f t="shared" si="7"/>
        <v>81.663792696098398</v>
      </c>
      <c r="K49" s="4">
        <f t="shared" si="8"/>
        <v>117.29752685678949</v>
      </c>
      <c r="O49"/>
      <c r="P49"/>
    </row>
    <row r="50" spans="1:16">
      <c r="A50">
        <f t="shared" si="10"/>
        <v>17</v>
      </c>
      <c r="B50">
        <f t="shared" si="9"/>
        <v>27</v>
      </c>
      <c r="C50" t="str">
        <f t="shared" si="0"/>
        <v>15.3684490577739-1.56832857871972i</v>
      </c>
      <c r="D50" t="str">
        <f t="shared" si="1"/>
        <v>1</v>
      </c>
      <c r="E50" t="str">
        <f t="shared" si="2"/>
        <v>15.3684490577739-1.56832857871972i</v>
      </c>
      <c r="F50" t="str">
        <f t="shared" si="3"/>
        <v>0.145367412140575</v>
      </c>
      <c r="G50" t="str">
        <f t="shared" si="5"/>
        <v>2776.476651963-4452.44701078526i</v>
      </c>
      <c r="H50" t="str">
        <f t="shared" si="4"/>
        <v>2.23407166814285-0.227983866874592i</v>
      </c>
      <c r="I50" t="str">
        <f t="shared" si="6"/>
        <v>5187.76173883761-10580.0776041042i</v>
      </c>
      <c r="J50" s="4">
        <f t="shared" si="7"/>
        <v>81.425487427817998</v>
      </c>
      <c r="K50" s="4">
        <f t="shared" si="8"/>
        <v>116.12023982104012</v>
      </c>
      <c r="O50"/>
      <c r="P50"/>
    </row>
    <row r="51" spans="1:16">
      <c r="A51">
        <f t="shared" si="10"/>
        <v>18</v>
      </c>
      <c r="B51">
        <f t="shared" si="9"/>
        <v>28</v>
      </c>
      <c r="C51" t="str">
        <f t="shared" si="0"/>
        <v>15.3565080125699-1.62515112342749i</v>
      </c>
      <c r="D51" t="str">
        <f t="shared" si="1"/>
        <v>1</v>
      </c>
      <c r="E51" t="str">
        <f t="shared" si="2"/>
        <v>15.3565080125699-1.62515112342749i</v>
      </c>
      <c r="F51" t="str">
        <f t="shared" si="3"/>
        <v>0.145367412140575</v>
      </c>
      <c r="G51" t="str">
        <f t="shared" si="5"/>
        <v>2634.20823173254-4377.99122914315i</v>
      </c>
      <c r="H51" t="str">
        <f t="shared" si="4"/>
        <v>2.23233582930329-0.236244013150002i</v>
      </c>
      <c r="I51" t="str">
        <f t="shared" si="6"/>
        <v>4846.16320003393-10395.4626053291i</v>
      </c>
      <c r="J51" s="4">
        <f t="shared" si="7"/>
        <v>81.190939574763803</v>
      </c>
      <c r="K51" s="4">
        <f t="shared" si="8"/>
        <v>114.99402097749531</v>
      </c>
      <c r="O51"/>
      <c r="P51"/>
    </row>
    <row r="52" spans="1:16">
      <c r="A52">
        <f t="shared" si="10"/>
        <v>19</v>
      </c>
      <c r="B52">
        <f t="shared" si="9"/>
        <v>29</v>
      </c>
      <c r="C52" t="str">
        <f t="shared" si="0"/>
        <v>15.3441523122124-1.68183795450778i</v>
      </c>
      <c r="D52" t="str">
        <f t="shared" si="1"/>
        <v>1</v>
      </c>
      <c r="E52" t="str">
        <f t="shared" si="2"/>
        <v>15.3441523122124-1.68183795450778i</v>
      </c>
      <c r="F52" t="str">
        <f t="shared" si="3"/>
        <v>0.145367412140575</v>
      </c>
      <c r="G52" t="str">
        <f t="shared" si="5"/>
        <v>2501.53742959986-4303.1625468837i</v>
      </c>
      <c r="H52" t="str">
        <f t="shared" si="4"/>
        <v>2.23053971311714-0.244484431086594i</v>
      </c>
      <c r="I52" t="str">
        <f t="shared" si="6"/>
        <v>4527.72233342346-10209.9619081399i</v>
      </c>
      <c r="J52" s="4">
        <f t="shared" si="7"/>
        <v>80.960182443690798</v>
      </c>
      <c r="K52" s="4">
        <f t="shared" si="8"/>
        <v>113.91543030357333</v>
      </c>
      <c r="O52"/>
      <c r="P52"/>
    </row>
    <row r="53" spans="1:16">
      <c r="A53">
        <f t="shared" si="10"/>
        <v>20</v>
      </c>
      <c r="B53">
        <f t="shared" si="9"/>
        <v>30</v>
      </c>
      <c r="C53" t="str">
        <f t="shared" si="0"/>
        <v>15.3313840023308-1.73838460224521i</v>
      </c>
      <c r="D53" t="str">
        <f t="shared" si="1"/>
        <v>1</v>
      </c>
      <c r="E53" t="str">
        <f t="shared" si="2"/>
        <v>15.3313840023308-1.73838460224521i</v>
      </c>
      <c r="F53" t="str">
        <f t="shared" si="3"/>
        <v>0.145367412140575</v>
      </c>
      <c r="G53" t="str">
        <f t="shared" si="5"/>
        <v>2377.74615486987-4228.3966095368i</v>
      </c>
      <c r="H53" t="str">
        <f t="shared" si="4"/>
        <v>2.22868361695224-0.252704470933409i</v>
      </c>
      <c r="I53" t="str">
        <f t="shared" si="6"/>
        <v>4230.70917252005-10024.6253337314i</v>
      </c>
      <c r="J53" s="4">
        <f t="shared" si="7"/>
        <v>80.733224055367799</v>
      </c>
      <c r="K53" s="4">
        <f t="shared" si="8"/>
        <v>112.88128408459578</v>
      </c>
      <c r="O53"/>
      <c r="P53"/>
    </row>
    <row r="54" spans="1:16">
      <c r="A54">
        <f t="shared" si="10"/>
        <v>21</v>
      </c>
      <c r="B54">
        <f t="shared" si="9"/>
        <v>31</v>
      </c>
      <c r="C54" t="str">
        <f t="shared" si="0"/>
        <v>15.3182051916398-1.79478663524236i</v>
      </c>
      <c r="D54" t="str">
        <f t="shared" si="1"/>
        <v>1</v>
      </c>
      <c r="E54" t="str">
        <f t="shared" si="2"/>
        <v>15.3182051916398-1.79478663524236i</v>
      </c>
      <c r="F54" t="str">
        <f t="shared" si="3"/>
        <v>0.145367412140575</v>
      </c>
      <c r="G54" t="str">
        <f t="shared" si="5"/>
        <v>2262.16481797167-4154.04681259207i</v>
      </c>
      <c r="H54" t="str">
        <f t="shared" si="4"/>
        <v>2.226767847347-0.260903488509672i</v>
      </c>
      <c r="I54" t="str">
        <f t="shared" si="6"/>
        <v>3953.51057722114-9840.30457124696i</v>
      </c>
      <c r="J54" s="4">
        <f t="shared" si="7"/>
        <v>80.510051845340797</v>
      </c>
      <c r="K54" s="4">
        <f t="shared" si="8"/>
        <v>111.88863821546099</v>
      </c>
      <c r="O54"/>
      <c r="P54"/>
    </row>
    <row r="55" spans="1:16">
      <c r="A55">
        <f t="shared" si="10"/>
        <v>22</v>
      </c>
      <c r="B55">
        <f t="shared" si="9"/>
        <v>32</v>
      </c>
      <c r="C55" t="str">
        <f t="shared" si="0"/>
        <v>15.3046180510829-1.8510396615084i</v>
      </c>
      <c r="D55" t="str">
        <f t="shared" si="1"/>
        <v>1</v>
      </c>
      <c r="E55" t="str">
        <f t="shared" si="2"/>
        <v>15.3046180510829-1.8510396615084i</v>
      </c>
      <c r="F55" t="str">
        <f t="shared" si="3"/>
        <v>0.145367412140575</v>
      </c>
      <c r="G55" t="str">
        <f t="shared" si="5"/>
        <v>2154.17162633515-4080.39751926194i</v>
      </c>
      <c r="H55" t="str">
        <f t="shared" si="4"/>
        <v>2.22479271988585-0.269080845363042i</v>
      </c>
      <c r="I55" t="str">
        <f t="shared" si="6"/>
        <v>3694.62853775484-9657.68501736559i</v>
      </c>
      <c r="J55" s="4">
        <f t="shared" si="7"/>
        <v>80.290636615230198</v>
      </c>
      <c r="K55" s="4">
        <f t="shared" si="8"/>
        <v>110.93477153963255</v>
      </c>
      <c r="O55"/>
      <c r="P55"/>
    </row>
    <row r="56" spans="1:16">
      <c r="A56">
        <f t="shared" si="10"/>
        <v>23</v>
      </c>
      <c r="B56">
        <f t="shared" si="9"/>
        <v>33</v>
      </c>
      <c r="C56" t="str">
        <f t="shared" si="0"/>
        <v>15.2906248129554-1.90713932952563i</v>
      </c>
      <c r="D56" t="str">
        <f t="shared" si="1"/>
        <v>1</v>
      </c>
      <c r="E56" t="str">
        <f t="shared" si="2"/>
        <v>15.2906248129554-1.90713932952563i</v>
      </c>
      <c r="F56" t="str">
        <f t="shared" si="3"/>
        <v>0.145367412140575</v>
      </c>
      <c r="G56" t="str">
        <f t="shared" si="5"/>
        <v>2053.19101609804-4007.67531082554i</v>
      </c>
      <c r="H56" t="str">
        <f t="shared" si="4"/>
        <v>2.22275855907179-0.277235908924652i</v>
      </c>
      <c r="I56" t="str">
        <f t="shared" si="6"/>
        <v>3452.67639696962-9477.31287666204i</v>
      </c>
      <c r="J56" s="4">
        <f t="shared" si="7"/>
        <v>80.074935844613208</v>
      </c>
      <c r="K56" s="4">
        <f t="shared" si="8"/>
        <v>110.01716959064329</v>
      </c>
      <c r="O56"/>
      <c r="P56"/>
    </row>
    <row r="57" spans="1:16">
      <c r="A57">
        <f t="shared" si="10"/>
        <v>24</v>
      </c>
      <c r="B57">
        <f t="shared" si="9"/>
        <v>34</v>
      </c>
      <c r="C57" t="str">
        <f t="shared" si="0"/>
        <v>15.2762277700046-1.96308132929334i</v>
      </c>
      <c r="D57" t="str">
        <f t="shared" si="1"/>
        <v>1</v>
      </c>
      <c r="E57" t="str">
        <f t="shared" si="2"/>
        <v>15.2762277700046-1.96308132929334i</v>
      </c>
      <c r="F57" t="str">
        <f t="shared" si="3"/>
        <v>0.145367412140575</v>
      </c>
      <c r="G57" t="str">
        <f t="shared" si="5"/>
        <v>1958.69152311818-3936.05852606614i</v>
      </c>
      <c r="H57" t="str">
        <f t="shared" si="4"/>
        <v>2.22066569819556-0.285368052660853i</v>
      </c>
      <c r="I57" t="str">
        <f t="shared" si="6"/>
        <v>3226.37372199232-9299.61814064081i</v>
      </c>
      <c r="J57" s="4">
        <f t="shared" si="7"/>
        <v>79.862896459705198</v>
      </c>
      <c r="K57" s="4">
        <f t="shared" si="8"/>
        <v>109.13350897959039</v>
      </c>
      <c r="O57"/>
      <c r="P57"/>
    </row>
    <row r="58" spans="1:16">
      <c r="A58">
        <f t="shared" si="10"/>
        <v>25</v>
      </c>
      <c r="B58">
        <f t="shared" si="9"/>
        <v>35</v>
      </c>
      <c r="C58" t="str">
        <f t="shared" si="0"/>
        <v>15.2614292745109-2.0188613933486i</v>
      </c>
      <c r="D58" t="str">
        <f t="shared" si="1"/>
        <v>1</v>
      </c>
      <c r="E58" t="str">
        <f t="shared" si="2"/>
        <v>15.2614292745109-2.0188613933486i</v>
      </c>
      <c r="F58" t="str">
        <f t="shared" si="3"/>
        <v>0.145367412140575</v>
      </c>
      <c r="G58" t="str">
        <f t="shared" si="5"/>
        <v>1870.18331745315-3865.68532539538i</v>
      </c>
      <c r="H58" t="str">
        <f t="shared" si="4"/>
        <v>2.21851447920206-0.293476656221601i</v>
      </c>
      <c r="I58" t="str">
        <f t="shared" si="6"/>
        <v>3014.54036523001-9124.93401295615i</v>
      </c>
      <c r="J58" s="4">
        <f t="shared" si="7"/>
        <v>79.654457142160396</v>
      </c>
      <c r="K58" s="4">
        <f t="shared" si="8"/>
        <v>108.28164258157373</v>
      </c>
      <c r="O58"/>
      <c r="P58"/>
    </row>
    <row r="59" spans="1:16">
      <c r="A59">
        <f t="shared" si="10"/>
        <v>26</v>
      </c>
      <c r="B59">
        <f t="shared" si="9"/>
        <v>36</v>
      </c>
      <c r="C59" t="str">
        <f t="shared" si="0"/>
        <v>15.2462317373479-2.07447529776347i</v>
      </c>
      <c r="D59" t="str">
        <f t="shared" si="1"/>
        <v>1</v>
      </c>
      <c r="E59" t="str">
        <f t="shared" si="2"/>
        <v>15.2462317373479-2.07447529776347i</v>
      </c>
      <c r="F59" t="str">
        <f t="shared" si="3"/>
        <v>0.145367412140575</v>
      </c>
      <c r="G59" t="str">
        <f t="shared" si="5"/>
        <v>1787.21556448587-3796.66049109602i</v>
      </c>
      <c r="H59" t="str">
        <f t="shared" si="4"/>
        <v>2.21630525255377-0.301561105585424i</v>
      </c>
      <c r="I59" t="str">
        <f t="shared" si="6"/>
        <v>2816.09010778847-8953.51329012532i</v>
      </c>
      <c r="J59" s="4">
        <f t="shared" si="7"/>
        <v>79.449550249590402</v>
      </c>
      <c r="K59" s="4">
        <f t="shared" si="8"/>
        <v>107.45958560760094</v>
      </c>
      <c r="O59"/>
      <c r="P59"/>
    </row>
    <row r="60" spans="1:16">
      <c r="A60">
        <f t="shared" si="10"/>
        <v>27</v>
      </c>
      <c r="B60">
        <f t="shared" si="9"/>
        <v>37</v>
      </c>
      <c r="C60" t="str">
        <f t="shared" si="0"/>
        <v>15.2306376270236-2.1299188631182i</v>
      </c>
      <c r="D60" t="str">
        <f t="shared" si="1"/>
        <v>1</v>
      </c>
      <c r="E60" t="str">
        <f t="shared" si="2"/>
        <v>15.2306376270236-2.1299188631182i</v>
      </c>
      <c r="F60" t="str">
        <f t="shared" si="3"/>
        <v>0.145367412140575</v>
      </c>
      <c r="G60" t="str">
        <f t="shared" si="5"/>
        <v>1709.37372942751-3729.06115029087i</v>
      </c>
      <c r="H60" t="str">
        <f t="shared" si="4"/>
        <v>2.21403837709129-0.309620793200888i</v>
      </c>
      <c r="I60" t="str">
        <f t="shared" si="6"/>
        <v>2630.0241664965-8785.54214724628i</v>
      </c>
      <c r="J60" s="4">
        <f t="shared" si="7"/>
        <v>79.248103408984804</v>
      </c>
      <c r="K60" s="4">
        <f t="shared" si="8"/>
        <v>106.66550260051885</v>
      </c>
      <c r="O60"/>
      <c r="P60"/>
    </row>
    <row r="61" spans="1:16">
      <c r="A61">
        <f t="shared" si="10"/>
        <v>28</v>
      </c>
      <c r="B61">
        <f t="shared" si="9"/>
        <v>38</v>
      </c>
      <c r="C61" t="str">
        <f t="shared" si="0"/>
        <v>15.214649468703-2.18518795545i</v>
      </c>
      <c r="D61" t="str">
        <f t="shared" si="1"/>
        <v>1</v>
      </c>
      <c r="E61" t="str">
        <f t="shared" si="2"/>
        <v>15.214649468703-2.18518795545i</v>
      </c>
      <c r="F61" t="str">
        <f t="shared" si="3"/>
        <v>0.145367412140575</v>
      </c>
      <c r="G61" t="str">
        <f t="shared" si="5"/>
        <v>1636.27690687249-3662.94158331342i</v>
      </c>
      <c r="H61" t="str">
        <f t="shared" si="4"/>
        <v>2.21171421989133-0.317655118124521i</v>
      </c>
      <c r="I61" t="str">
        <f t="shared" si="6"/>
        <v>2455.42476127904-8621.15172058256i</v>
      </c>
      <c r="J61" s="4">
        <f t="shared" si="7"/>
        <v>79.0500408350822</v>
      </c>
      <c r="K61" s="4">
        <f t="shared" si="8"/>
        <v>105.89769535955169</v>
      </c>
      <c r="O61"/>
      <c r="P61"/>
    </row>
    <row r="62" spans="1:16">
      <c r="A62">
        <f t="shared" si="10"/>
        <v>29</v>
      </c>
      <c r="B62">
        <f t="shared" si="9"/>
        <v>39</v>
      </c>
      <c r="C62" t="str">
        <f t="shared" si="0"/>
        <v>15.1982698432131-2.24027848717705i</v>
      </c>
      <c r="D62" t="str">
        <f t="shared" si="1"/>
        <v>1</v>
      </c>
      <c r="E62" t="str">
        <f t="shared" si="2"/>
        <v>15.1982698432131-2.24027848717705i</v>
      </c>
      <c r="F62" t="str">
        <f t="shared" si="3"/>
        <v>0.145367412140575</v>
      </c>
      <c r="G62" t="str">
        <f t="shared" si="5"/>
        <v>1567.57523086182-3598.33725797441i</v>
      </c>
      <c r="H62" t="str">
        <f t="shared" si="4"/>
        <v>2.20933315612203-0.32566348615513i</v>
      </c>
      <c r="I62" t="str">
        <f t="shared" si="6"/>
        <v>2291.44887646483-8460.42782544499i</v>
      </c>
      <c r="J62" s="4">
        <f t="shared" si="7"/>
        <v>78.855284417808406</v>
      </c>
      <c r="K62" s="4">
        <f t="shared" si="8"/>
        <v>105.15459177457433</v>
      </c>
      <c r="O62"/>
      <c r="P62"/>
    </row>
    <row r="63" spans="1:16">
      <c r="A63">
        <f t="shared" si="10"/>
        <v>30</v>
      </c>
      <c r="B63">
        <f t="shared" si="9"/>
        <v>40</v>
      </c>
      <c r="C63" t="str">
        <f t="shared" si="0"/>
        <v>15.18150138603-2.29518641799736i</v>
      </c>
      <c r="D63" t="str">
        <f t="shared" si="1"/>
        <v>1</v>
      </c>
      <c r="E63" t="str">
        <f t="shared" si="2"/>
        <v>15.18150138603-2.29518641799736i</v>
      </c>
      <c r="F63" t="str">
        <f t="shared" si="3"/>
        <v>0.145367412140575</v>
      </c>
      <c r="G63" t="str">
        <f t="shared" si="5"/>
        <v>1502.94740148971-3535.26821019932i</v>
      </c>
      <c r="H63" t="str">
        <f t="shared" si="4"/>
        <v>2.20689556889573-0.333645309964472i</v>
      </c>
      <c r="I63" t="str">
        <f t="shared" si="6"/>
        <v>2137.3223028315-8303.41909957715i</v>
      </c>
      <c r="J63" s="4">
        <f t="shared" si="7"/>
        <v>78.663754616074598</v>
      </c>
      <c r="K63" s="4">
        <f t="shared" si="8"/>
        <v>104.43473553560494</v>
      </c>
      <c r="O63"/>
      <c r="P63"/>
    </row>
    <row r="64" spans="1:16">
      <c r="A64">
        <f t="shared" si="10"/>
        <v>31</v>
      </c>
      <c r="B64">
        <f t="shared" si="9"/>
        <v>41</v>
      </c>
      <c r="C64" t="str">
        <f t="shared" si="0"/>
        <v>15.1643467862507-2.34990775576208i</v>
      </c>
      <c r="D64" t="str">
        <f t="shared" si="1"/>
        <v>1</v>
      </c>
      <c r="E64" t="str">
        <f t="shared" si="2"/>
        <v>15.1643467862507-2.34990775576208i</v>
      </c>
      <c r="F64" t="str">
        <f t="shared" si="3"/>
        <v>0.145367412140575</v>
      </c>
      <c r="G64" t="str">
        <f t="shared" si="5"/>
        <v>1442.09834986123-3473.74187378093i</v>
      </c>
      <c r="H64" t="str">
        <f t="shared" si="4"/>
        <v>2.20440184911951-0.3416000092242i</v>
      </c>
      <c r="I64" t="str">
        <f t="shared" si="6"/>
        <v>1992.33401292023-8150.14381954135i</v>
      </c>
      <c r="J64" s="4">
        <f t="shared" si="7"/>
        <v>78.475371189401997</v>
      </c>
      <c r="K64" s="4">
        <f t="shared" si="8"/>
        <v>103.73677667316393</v>
      </c>
      <c r="O64"/>
      <c r="P64"/>
    </row>
    <row r="65" spans="1:16">
      <c r="A65">
        <f t="shared" si="10"/>
        <v>32</v>
      </c>
      <c r="B65">
        <f t="shared" si="9"/>
        <v>42</v>
      </c>
      <c r="C65" t="str">
        <f t="shared" si="0"/>
        <v>15.1468087855481-2.40443855732297i</v>
      </c>
      <c r="D65" t="str">
        <f t="shared" si="1"/>
        <v>1</v>
      </c>
      <c r="E65" t="str">
        <f t="shared" si="2"/>
        <v>15.1468087855481-2.40443855732297i</v>
      </c>
      <c r="F65" t="str">
        <f t="shared" si="3"/>
        <v>0.145367412140575</v>
      </c>
      <c r="G65" t="str">
        <f t="shared" si="5"/>
        <v>1384.75705291487-3413.75544649813i</v>
      </c>
      <c r="H65" t="str">
        <f t="shared" si="4"/>
        <v>2.20185239534325-0.349527010729058i</v>
      </c>
      <c r="I65" t="str">
        <f t="shared" si="6"/>
        <v>1855.83089735453-8000.59560027929i</v>
      </c>
      <c r="J65" s="4">
        <f t="shared" si="7"/>
        <v>78.290053793865198</v>
      </c>
      <c r="K65" s="4">
        <f t="shared" si="8"/>
        <v>103.05946287946766</v>
      </c>
      <c r="O65"/>
      <c r="P65"/>
    </row>
    <row r="66" spans="1:16">
      <c r="A66">
        <f t="shared" si="10"/>
        <v>33</v>
      </c>
      <c r="B66">
        <f t="shared" ref="B66:B97" si="11">B65+1</f>
        <v>43</v>
      </c>
      <c r="C66" t="str">
        <f t="shared" si="0"/>
        <v>15.1288901771117-2.45877492935387i</v>
      </c>
      <c r="D66" t="str">
        <f t="shared" si="1"/>
        <v>1</v>
      </c>
      <c r="E66" t="str">
        <f t="shared" si="2"/>
        <v>15.1288901771117-2.45877492935387i</v>
      </c>
      <c r="F66" t="str">
        <f t="shared" si="3"/>
        <v>0.145367412140575</v>
      </c>
      <c r="G66" t="str">
        <f t="shared" si="5"/>
        <v>1330.67450229759-3355.29786645569i</v>
      </c>
      <c r="H66" t="str">
        <f t="shared" si="4"/>
        <v>2.19924761360569-0.357425748516297i</v>
      </c>
      <c r="I66" t="str">
        <f t="shared" si="6"/>
        <v>1727.21287225085-7854.74815575421i</v>
      </c>
      <c r="J66" s="4">
        <f t="shared" si="7"/>
        <v>78.1077224646464</v>
      </c>
      <c r="K66" s="4">
        <f t="shared" si="8"/>
        <v>102.40163155780168</v>
      </c>
      <c r="O66"/>
      <c r="P66"/>
    </row>
    <row r="67" spans="1:16">
      <c r="A67">
        <f t="shared" si="10"/>
        <v>34</v>
      </c>
      <c r="B67">
        <f t="shared" si="11"/>
        <v>44</v>
      </c>
      <c r="C67" t="str">
        <f t="shared" si="0"/>
        <v>15.110593804574-2.51291302914559i</v>
      </c>
      <c r="D67" t="str">
        <f t="shared" si="1"/>
        <v>1</v>
      </c>
      <c r="E67" t="str">
        <f t="shared" si="2"/>
        <v>15.110593804574-2.51291302914559i</v>
      </c>
      <c r="F67" t="str">
        <f t="shared" si="3"/>
        <v>0.145367412140575</v>
      </c>
      <c r="G67" t="str">
        <f t="shared" si="5"/>
        <v>1279.62182637026-3298.3514610042i</v>
      </c>
      <c r="H67" t="str">
        <f t="shared" si="4"/>
        <v>2.19658791727833-0.365295663981228i</v>
      </c>
      <c r="I67" t="str">
        <f t="shared" si="6"/>
        <v>1605.92835549956-7712.55927088795i</v>
      </c>
      <c r="J67" s="4">
        <f t="shared" si="7"/>
        <v>77.928298003928006</v>
      </c>
      <c r="K67" s="4">
        <f t="shared" si="8"/>
        <v>101.76220254690384</v>
      </c>
      <c r="O67"/>
      <c r="P67"/>
    </row>
    <row r="68" spans="1:16">
      <c r="A68">
        <f t="shared" si="10"/>
        <v>35</v>
      </c>
      <c r="B68">
        <f t="shared" si="11"/>
        <v>45</v>
      </c>
      <c r="C68" t="str">
        <f t="shared" si="0"/>
        <v>15.0919225609228-2.56684906537433i</v>
      </c>
      <c r="D68" t="str">
        <f t="shared" si="1"/>
        <v>1</v>
      </c>
      <c r="E68" t="str">
        <f t="shared" si="2"/>
        <v>15.0919225609228-2.56684906537433i</v>
      </c>
      <c r="F68" t="str">
        <f t="shared" si="3"/>
        <v>0.145367412140575</v>
      </c>
      <c r="G68" t="str">
        <f t="shared" si="5"/>
        <v>1231.38856095897-3242.89332079359i</v>
      </c>
      <c r="H68" t="str">
        <f t="shared" si="4"/>
        <v>2.19387372690731-0.37313620598892i</v>
      </c>
      <c r="I68" t="str">
        <f t="shared" si="6"/>
        <v>1491.47010135435-7573.97411138664i</v>
      </c>
      <c r="J68" s="4">
        <f t="shared" si="7"/>
        <v>77.751702289851409</v>
      </c>
      <c r="K68" s="4">
        <f t="shared" si="8"/>
        <v>101.14017146814375</v>
      </c>
      <c r="O68"/>
      <c r="P68"/>
    </row>
    <row r="69" spans="1:16">
      <c r="A69">
        <f t="shared" si="10"/>
        <v>36</v>
      </c>
      <c r="B69">
        <f t="shared" si="11"/>
        <v>46</v>
      </c>
      <c r="C69" t="str">
        <f t="shared" si="0"/>
        <v>15.0728793874017-2.62057929884312i</v>
      </c>
      <c r="D69" t="str">
        <f t="shared" si="1"/>
        <v>1</v>
      </c>
      <c r="E69" t="str">
        <f t="shared" si="2"/>
        <v>15.0728793874017-2.62057929884312i</v>
      </c>
      <c r="F69" t="str">
        <f t="shared" si="3"/>
        <v>0.145367412140575</v>
      </c>
      <c r="G69" t="str">
        <f t="shared" si="5"/>
        <v>1185.78106221799-3188.89644318775i</v>
      </c>
      <c r="H69" t="str">
        <f t="shared" si="4"/>
        <v>2.1911054700536-0.380946830981987i</v>
      </c>
      <c r="I69" t="str">
        <f t="shared" si="6"/>
        <v>1383.3713773497-7438.92797799355i</v>
      </c>
      <c r="J69" s="4">
        <f t="shared" si="7"/>
        <v>77.5778585197464</v>
      </c>
      <c r="K69" s="4">
        <f t="shared" si="8"/>
        <v>100.53460364522194</v>
      </c>
      <c r="O69"/>
      <c r="P69"/>
    </row>
    <row r="70" spans="1:16">
      <c r="A70">
        <f t="shared" si="10"/>
        <v>37</v>
      </c>
      <c r="B70">
        <f t="shared" si="11"/>
        <v>47</v>
      </c>
      <c r="C70" t="str">
        <f t="shared" si="0"/>
        <v>15.0534672723979-2.67410004319621i</v>
      </c>
      <c r="D70" t="str">
        <f t="shared" si="1"/>
        <v>1</v>
      </c>
      <c r="E70" t="str">
        <f t="shared" si="2"/>
        <v>15.0534672723979-2.67410004319621i</v>
      </c>
      <c r="F70" t="str">
        <f t="shared" si="3"/>
        <v>0.145367412140575</v>
      </c>
      <c r="G70" t="str">
        <f t="shared" si="5"/>
        <v>1142.62105360512-3136.33068222351i</v>
      </c>
      <c r="H70" t="str">
        <f t="shared" si="4"/>
        <v>2.18828358113132-0.388727003084433i</v>
      </c>
      <c r="I70" t="str">
        <f t="shared" si="6"/>
        <v>1281.20246427655-7307.34859473719i</v>
      </c>
      <c r="J70" s="4">
        <f t="shared" si="7"/>
        <v>77.406691398701611</v>
      </c>
      <c r="K70" s="4">
        <f t="shared" si="8"/>
        <v>99.944628548655615</v>
      </c>
      <c r="O70"/>
      <c r="P70"/>
    </row>
    <row r="71" spans="1:16">
      <c r="A71">
        <f t="shared" si="10"/>
        <v>38</v>
      </c>
      <c r="B71">
        <f t="shared" si="11"/>
        <v>48</v>
      </c>
      <c r="C71" t="str">
        <f t="shared" si="0"/>
        <v>15.0336892503189-2.72740766560623i</v>
      </c>
      <c r="D71" t="str">
        <f t="shared" si="1"/>
        <v>1</v>
      </c>
      <c r="E71" t="str">
        <f t="shared" si="2"/>
        <v>15.0336892503189-2.72740766560623i</v>
      </c>
      <c r="F71" t="str">
        <f t="shared" si="3"/>
        <v>0.145367412140575</v>
      </c>
      <c r="G71" t="str">
        <f t="shared" si="5"/>
        <v>1101.74429824182-3085.16353635195i</v>
      </c>
      <c r="H71" t="str">
        <f t="shared" si="4"/>
        <v>2.18540850124444-0.396476194201544i</v>
      </c>
      <c r="I71" t="str">
        <f t="shared" si="6"/>
        <v>1184.56745819306-7179.15800642308i</v>
      </c>
      <c r="J71" s="4">
        <f t="shared" si="7"/>
        <v>77.238127282765006</v>
      </c>
      <c r="K71" s="4">
        <f t="shared" si="8"/>
        <v>99.369434720223154</v>
      </c>
      <c r="O71"/>
      <c r="P71"/>
    </row>
    <row r="72" spans="1:16">
      <c r="A72">
        <f t="shared" si="10"/>
        <v>39</v>
      </c>
      <c r="B72">
        <f t="shared" si="11"/>
        <v>49</v>
      </c>
      <c r="C72" t="str">
        <f t="shared" si="0"/>
        <v>15.0135484004589-2.78049858743389i</v>
      </c>
      <c r="D72" t="str">
        <f t="shared" si="1"/>
        <v>1</v>
      </c>
      <c r="E72" t="str">
        <f t="shared" si="2"/>
        <v>15.0135484004589-2.78049858743389i</v>
      </c>
      <c r="F72" t="str">
        <f t="shared" si="3"/>
        <v>0.145367412140575</v>
      </c>
      <c r="G72" t="str">
        <f t="shared" si="5"/>
        <v>1062.99938765571-3035.36080019378i</v>
      </c>
      <c r="H72" t="str">
        <f t="shared" si="4"/>
        <v>2.18248067802198-0.404193884115789i</v>
      </c>
      <c r="I72" t="str">
        <f t="shared" si="6"/>
        <v>1093.10135278465-7054.27414855753i</v>
      </c>
      <c r="J72" s="4">
        <f t="shared" si="7"/>
        <v>77.072094284564002</v>
      </c>
      <c r="K72" s="4">
        <f t="shared" si="8"/>
        <v>98.808265135618825</v>
      </c>
      <c r="O72"/>
      <c r="P72"/>
    </row>
    <row r="73" spans="1:16">
      <c r="A73">
        <f t="shared" si="10"/>
        <v>40</v>
      </c>
      <c r="B73">
        <f t="shared" si="11"/>
        <v>50</v>
      </c>
      <c r="C73" t="str">
        <f t="shared" si="0"/>
        <v>14.9930478458551-2.83336928486013i</v>
      </c>
      <c r="D73" t="str">
        <f t="shared" si="1"/>
        <v>1</v>
      </c>
      <c r="E73" t="str">
        <f t="shared" si="2"/>
        <v>14.9930478458551-2.83336928486013i</v>
      </c>
      <c r="F73" t="str">
        <f t="shared" si="3"/>
        <v>0.145367412140575</v>
      </c>
      <c r="G73" t="str">
        <f t="shared" si="5"/>
        <v>1026.24663794114-2986.88710233038i</v>
      </c>
      <c r="H73" t="str">
        <f t="shared" si="4"/>
        <v>2.17950056545178-0.411879560578709i</v>
      </c>
      <c r="I73" t="str">
        <f t="shared" si="6"/>
        <v>1006.46738047965-6932.61214275027i</v>
      </c>
      <c r="J73" s="4">
        <f t="shared" si="7"/>
        <v>76.908522347867205</v>
      </c>
      <c r="K73" s="4">
        <f t="shared" si="8"/>
        <v>98.260412966664433</v>
      </c>
      <c r="O73"/>
      <c r="P73"/>
    </row>
    <row r="74" spans="1:16">
      <c r="A74">
        <f t="shared" si="10"/>
        <v>41</v>
      </c>
      <c r="B74">
        <f t="shared" si="11"/>
        <v>51</v>
      </c>
      <c r="C74" t="str">
        <f t="shared" si="0"/>
        <v>14.9721907521354-2.88601628949067i</v>
      </c>
      <c r="D74" t="str">
        <f t="shared" si="1"/>
        <v>1</v>
      </c>
      <c r="E74" t="str">
        <f t="shared" si="2"/>
        <v>14.9721907521354-2.88601628949067i</v>
      </c>
      <c r="F74" t="str">
        <f t="shared" si="3"/>
        <v>0.145367412140575</v>
      </c>
      <c r="G74" t="str">
        <f t="shared" si="5"/>
        <v>991.357084626727-2939.70634761533i</v>
      </c>
      <c r="H74" t="str">
        <f t="shared" si="4"/>
        <v>2.17646862371297-0.419532719398803i</v>
      </c>
      <c r="I74" t="str">
        <f t="shared" si="6"/>
        <v>924.354591336653-6814.08536212334i</v>
      </c>
      <c r="J74" s="4">
        <f t="shared" si="7"/>
        <v>76.747343296562406</v>
      </c>
      <c r="K74" s="4">
        <f t="shared" si="8"/>
        <v>97.725217707501727</v>
      </c>
      <c r="O74"/>
      <c r="P74"/>
    </row>
    <row r="75" spans="1:16">
      <c r="A75">
        <f t="shared" si="10"/>
        <v>42</v>
      </c>
      <c r="B75">
        <f t="shared" si="11"/>
        <v>52</v>
      </c>
      <c r="C75" t="str">
        <f t="shared" si="0"/>
        <v>14.9509803263574-2.93843618893266i</v>
      </c>
      <c r="D75" t="str">
        <f t="shared" si="1"/>
        <v>1</v>
      </c>
      <c r="E75" t="str">
        <f t="shared" si="2"/>
        <v>14.9509803263574-2.93843618893266i</v>
      </c>
      <c r="F75" t="str">
        <f t="shared" si="3"/>
        <v>0.145367412140575</v>
      </c>
      <c r="G75" t="str">
        <f t="shared" si="5"/>
        <v>958.211567927794-2893.78207952294i</v>
      </c>
      <c r="H75" t="str">
        <f t="shared" si="4"/>
        <v>2.17338531900722-0.427152864525355i</v>
      </c>
      <c r="I75" t="str">
        <f t="shared" si="6"/>
        <v>846.475649656795-6698.60630410303i</v>
      </c>
      <c r="J75" s="4">
        <f t="shared" si="7"/>
        <v>76.588490862626998</v>
      </c>
      <c r="K75" s="4">
        <f t="shared" si="8"/>
        <v>97.202061632113413</v>
      </c>
      <c r="O75"/>
      <c r="P75"/>
    </row>
    <row r="76" spans="1:16">
      <c r="A76">
        <f t="shared" si="10"/>
        <v>43</v>
      </c>
      <c r="B76">
        <f t="shared" si="11"/>
        <v>53</v>
      </c>
      <c r="C76" t="str">
        <f t="shared" si="0"/>
        <v>14.9294198158406-2.99062562734368i</v>
      </c>
      <c r="D76" t="str">
        <f t="shared" si="1"/>
        <v>1</v>
      </c>
      <c r="E76" t="str">
        <f t="shared" si="2"/>
        <v>14.9294198158406-2.99062562734368i</v>
      </c>
      <c r="F76" t="str">
        <f t="shared" si="3"/>
        <v>0.145367412140575</v>
      </c>
      <c r="G76" t="str">
        <f t="shared" si="5"/>
        <v>926.699900536494-2849.07777555882i</v>
      </c>
      <c r="H76" t="str">
        <f t="shared" si="4"/>
        <v>2.17025112338897-0.434739508128234i</v>
      </c>
      <c r="I76" t="str">
        <f t="shared" si="6"/>
        <v>772.564829418249-6586.0873019708i</v>
      </c>
      <c r="J76" s="4">
        <f t="shared" si="7"/>
        <v>76.431900696930995</v>
      </c>
      <c r="K76" s="4">
        <f t="shared" si="8"/>
        <v>96.690366553334101</v>
      </c>
      <c r="O76"/>
      <c r="P76"/>
    </row>
    <row r="77" spans="1:16">
      <c r="A77">
        <f t="shared" si="10"/>
        <v>44</v>
      </c>
      <c r="B77">
        <f t="shared" si="11"/>
        <v>54</v>
      </c>
      <c r="C77" t="str">
        <f t="shared" si="0"/>
        <v>14.9075125069907-3.04258130595275i</v>
      </c>
      <c r="D77" t="str">
        <f t="shared" si="1"/>
        <v>1</v>
      </c>
      <c r="E77" t="str">
        <f t="shared" si="2"/>
        <v>14.9075125069907-3.04258130595275i</v>
      </c>
      <c r="F77" t="str">
        <f t="shared" si="3"/>
        <v>0.145367412140575</v>
      </c>
      <c r="G77" t="str">
        <f t="shared" si="5"/>
        <v>896.720110620307-2805.5570866687i</v>
      </c>
      <c r="H77" t="str">
        <f t="shared" si="4"/>
        <v>2.16706651459449-0.442292170673642i</v>
      </c>
      <c r="I77" t="str">
        <f t="shared" si="6"/>
        <v>702.376190877216-6476.44110151597i</v>
      </c>
      <c r="J77" s="4">
        <f t="shared" si="7"/>
        <v>76.277510366079795</v>
      </c>
      <c r="K77" s="4">
        <f t="shared" si="8"/>
        <v>96.189590856115601</v>
      </c>
      <c r="O77"/>
      <c r="P77"/>
    </row>
    <row r="78" spans="1:16">
      <c r="A78">
        <f t="shared" si="10"/>
        <v>45</v>
      </c>
      <c r="B78">
        <f t="shared" si="11"/>
        <v>55</v>
      </c>
      <c r="C78" t="str">
        <f t="shared" si="0"/>
        <v>14.8852617241189-3.09429998355343i</v>
      </c>
      <c r="D78" t="str">
        <f t="shared" si="1"/>
        <v>1</v>
      </c>
      <c r="E78" t="str">
        <f t="shared" si="2"/>
        <v>14.8852617241189-3.09429998355343i</v>
      </c>
      <c r="F78" t="str">
        <f t="shared" si="3"/>
        <v>0.145367412140575</v>
      </c>
      <c r="G78" t="str">
        <f t="shared" si="5"/>
        <v>868.177753235834-2763.18402982815i</v>
      </c>
      <c r="H78" t="str">
        <f t="shared" si="4"/>
        <v>2.16383197587032-0.449810380995786i</v>
      </c>
      <c r="I78" t="str">
        <f t="shared" si="6"/>
        <v>635.681921972478-6369.58132491144i</v>
      </c>
      <c r="J78" s="4">
        <f t="shared" si="7"/>
        <v>76.125259337983394</v>
      </c>
      <c r="K78" s="4">
        <f t="shared" si="8"/>
        <v>95.699226780268845</v>
      </c>
      <c r="O78"/>
      <c r="P78"/>
    </row>
    <row r="79" spans="1:16">
      <c r="A79">
        <f t="shared" si="10"/>
        <v>46</v>
      </c>
      <c r="B79">
        <f t="shared" si="11"/>
        <v>56</v>
      </c>
      <c r="C79" t="str">
        <f t="shared" si="0"/>
        <v>14.8626708282559-3.14577847696913i</v>
      </c>
      <c r="D79" t="str">
        <f t="shared" si="1"/>
        <v>1</v>
      </c>
      <c r="E79" t="str">
        <f t="shared" si="2"/>
        <v>14.8626708282559-3.14577847696913i</v>
      </c>
      <c r="F79" t="str">
        <f t="shared" si="3"/>
        <v>0.145367412140575</v>
      </c>
      <c r="G79" t="str">
        <f t="shared" si="5"/>
        <v>840.985283897946-2721.92314152644i</v>
      </c>
      <c r="H79" t="str">
        <f t="shared" si="4"/>
        <v>2.16054799580078-0.457293676364522i</v>
      </c>
      <c r="I79" t="str">
        <f t="shared" si="6"/>
        <v>572.270829453362-6265.42284039086i</v>
      </c>
      <c r="J79" s="4">
        <f t="shared" si="7"/>
        <v>75.975088958395602</v>
      </c>
      <c r="K79" s="4">
        <f t="shared" si="8"/>
        <v>95.218797930140596</v>
      </c>
      <c r="O79"/>
      <c r="P79"/>
    </row>
    <row r="80" spans="1:16">
      <c r="A80">
        <f t="shared" si="10"/>
        <v>47</v>
      </c>
      <c r="B80">
        <f t="shared" si="11"/>
        <v>57</v>
      </c>
      <c r="C80" t="str">
        <f t="shared" si="0"/>
        <v>14.8397432159605-3.1970136614904i</v>
      </c>
      <c r="D80" t="str">
        <f t="shared" si="1"/>
        <v>1</v>
      </c>
      <c r="E80" t="str">
        <f t="shared" si="2"/>
        <v>14.8397432159605-3.1970136614904i</v>
      </c>
      <c r="F80" t="str">
        <f t="shared" si="3"/>
        <v>0.145367412140575</v>
      </c>
      <c r="G80" t="str">
        <f t="shared" si="5"/>
        <v>815.061488562819-2681.73959862274i</v>
      </c>
      <c r="H80" t="str">
        <f t="shared" si="4"/>
        <v>2.15721506813483-0.464741602548924i</v>
      </c>
      <c r="I80" t="str">
        <f t="shared" si="6"/>
        <v>511.946965901277-6163.88205333342i</v>
      </c>
      <c r="J80" s="4">
        <f t="shared" si="7"/>
        <v>75.826942420295197</v>
      </c>
      <c r="K80" s="4">
        <f t="shared" si="8"/>
        <v>94.747856990769108</v>
      </c>
      <c r="O80"/>
      <c r="P80"/>
    </row>
    <row r="81" spans="1:16">
      <c r="A81">
        <f t="shared" si="10"/>
        <v>48</v>
      </c>
      <c r="B81">
        <f t="shared" si="11"/>
        <v>58</v>
      </c>
      <c r="C81" t="str">
        <f t="shared" si="0"/>
        <v>14.8164823181251-3.24800247128454i</v>
      </c>
      <c r="D81" t="str">
        <f t="shared" si="1"/>
        <v>1</v>
      </c>
      <c r="E81" t="str">
        <f t="shared" si="2"/>
        <v>14.8164823181251-3.24800247128454i</v>
      </c>
      <c r="F81" t="str">
        <f t="shared" si="3"/>
        <v>0.145367412140575</v>
      </c>
      <c r="G81" t="str">
        <f t="shared" si="5"/>
        <v>790.330964778159-2642.59931201844i</v>
      </c>
      <c r="H81" t="str">
        <f t="shared" si="4"/>
        <v>2.15383369161243-0.472153713876826i</v>
      </c>
      <c r="I81" t="str">
        <f t="shared" si="6"/>
        <v>454.528380005904-6064.87713186901i</v>
      </c>
      <c r="J81" s="4">
        <f t="shared" si="7"/>
        <v>75.680764727672198</v>
      </c>
      <c r="K81" s="4">
        <f t="shared" si="8"/>
        <v>94.285983631951382</v>
      </c>
      <c r="O81"/>
      <c r="P81"/>
    </row>
    <row r="82" spans="1:16">
      <c r="A82">
        <f t="shared" si="10"/>
        <v>49</v>
      </c>
      <c r="B82">
        <f t="shared" si="11"/>
        <v>59</v>
      </c>
      <c r="C82" t="str">
        <f t="shared" si="0"/>
        <v>14.792891598778-3.29874189977724i</v>
      </c>
      <c r="D82" t="str">
        <f t="shared" si="1"/>
        <v>1</v>
      </c>
      <c r="E82" t="str">
        <f t="shared" si="2"/>
        <v>14.792891598778-3.29874189977724i</v>
      </c>
      <c r="F82" t="str">
        <f t="shared" si="3"/>
        <v>0.145367412140575</v>
      </c>
      <c r="G82" t="str">
        <f t="shared" si="5"/>
        <v>766.72364922005-2604.46899771903i</v>
      </c>
      <c r="H82" t="str">
        <f t="shared" si="4"/>
        <v>2.15040436979041-0.479529573290301i</v>
      </c>
      <c r="I82" t="str">
        <f t="shared" si="6"/>
        <v>399.84597858042-5968.32817802072i</v>
      </c>
      <c r="J82" s="4">
        <f t="shared" si="7"/>
        <v>75.536502655018595</v>
      </c>
      <c r="K82" s="4">
        <f t="shared" si="8"/>
        <v>93.832782583389374</v>
      </c>
      <c r="O82"/>
      <c r="P82"/>
    </row>
    <row r="83" spans="1:16">
      <c r="A83">
        <f t="shared" si="10"/>
        <v>50</v>
      </c>
      <c r="B83">
        <f t="shared" si="11"/>
        <v>60</v>
      </c>
      <c r="C83" t="str">
        <f t="shared" si="0"/>
        <v>14.7689745538834-3.34922900000665i</v>
      </c>
      <c r="D83" t="str">
        <f t="shared" si="1"/>
        <v>1</v>
      </c>
      <c r="E83" t="str">
        <f t="shared" si="2"/>
        <v>14.7689745538834-3.34922900000665i</v>
      </c>
      <c r="F83" t="str">
        <f t="shared" si="3"/>
        <v>0.145367412140575</v>
      </c>
      <c r="G83" t="str">
        <f t="shared" si="5"/>
        <v>744.174387270678-2567.31622912894i</v>
      </c>
      <c r="H83" t="str">
        <f t="shared" si="4"/>
        <v>2.14692761086803-0.486868752397133i</v>
      </c>
      <c r="I83" t="str">
        <f t="shared" si="6"/>
        <v>347.742489847298-5874.15735364289i</v>
      </c>
      <c r="J83" s="4">
        <f t="shared" si="7"/>
        <v>75.394104703604398</v>
      </c>
      <c r="K83" s="4">
        <f t="shared" si="8"/>
        <v>93.387881865655942</v>
      </c>
      <c r="O83"/>
      <c r="P83"/>
    </row>
    <row r="84" spans="1:16">
      <c r="A84">
        <f t="shared" si="10"/>
        <v>51</v>
      </c>
      <c r="B84">
        <f t="shared" si="11"/>
        <v>61</v>
      </c>
      <c r="C84" t="str">
        <f t="shared" si="0"/>
        <v>14.7447347101392-3.39946088494985i</v>
      </c>
      <c r="D84" t="str">
        <f t="shared" si="1"/>
        <v>1</v>
      </c>
      <c r="E84" t="str">
        <f t="shared" si="2"/>
        <v>14.7447347101392-3.39946088494985i</v>
      </c>
      <c r="F84" t="str">
        <f t="shared" si="3"/>
        <v>0.145367412140575</v>
      </c>
      <c r="G84" t="str">
        <f t="shared" si="5"/>
        <v>722.622540693565-2531.10947380851i</v>
      </c>
      <c r="H84" t="str">
        <f t="shared" si="4"/>
        <v>2.14340392751225-0.494170831518269i</v>
      </c>
      <c r="I84" t="str">
        <f t="shared" si="6"/>
        <v>298.071518495748-5782.28896893301i</v>
      </c>
      <c r="J84" s="4">
        <f t="shared" si="7"/>
        <v>75.253521055433794</v>
      </c>
      <c r="K84" s="4">
        <f t="shared" si="8"/>
        <v>92.950931163152205</v>
      </c>
      <c r="O84"/>
      <c r="P84"/>
    </row>
    <row r="85" spans="1:16">
      <c r="A85">
        <f t="shared" si="10"/>
        <v>52</v>
      </c>
      <c r="B85">
        <f t="shared" si="11"/>
        <v>62</v>
      </c>
      <c r="C85" t="str">
        <f t="shared" si="0"/>
        <v>14.7201756237746-3.44943472782177i</v>
      </c>
      <c r="D85" t="str">
        <f t="shared" si="1"/>
        <v>1</v>
      </c>
      <c r="E85" t="str">
        <f t="shared" si="2"/>
        <v>14.7201756237746-3.44943472782177i</v>
      </c>
      <c r="F85" t="str">
        <f t="shared" si="3"/>
        <v>0.145367412140575</v>
      </c>
      <c r="G85" t="str">
        <f t="shared" si="5"/>
        <v>702.011629833399-2495.81811740681i</v>
      </c>
      <c r="H85" t="str">
        <f t="shared" si="4"/>
        <v>2.13983383668289-0.501435399731279i</v>
      </c>
      <c r="I85" t="str">
        <f t="shared" si="6"/>
        <v>250.696683903959-5692.6495400548i</v>
      </c>
      <c r="J85" s="4">
        <f t="shared" si="7"/>
        <v>75.11470352562381</v>
      </c>
      <c r="K85" s="4">
        <f t="shared" si="8"/>
        <v>92.521600326525316</v>
      </c>
      <c r="O85"/>
      <c r="P85"/>
    </row>
    <row r="86" spans="1:16">
      <c r="A86">
        <f t="shared" si="10"/>
        <v>53</v>
      </c>
      <c r="B86">
        <f t="shared" si="11"/>
        <v>63</v>
      </c>
      <c r="C86" t="str">
        <f t="shared" si="0"/>
        <v>14.6953008793468-3.49914776234681i</v>
      </c>
      <c r="D86" t="str">
        <f t="shared" si="1"/>
        <v>1</v>
      </c>
      <c r="E86" t="str">
        <f t="shared" si="2"/>
        <v>14.6953008793468-3.49914776234681i</v>
      </c>
      <c r="F86" t="str">
        <f t="shared" si="3"/>
        <v>0.145367412140575</v>
      </c>
      <c r="G86" t="str">
        <f t="shared" si="5"/>
        <v>682.289007106432-2461.41247704926i</v>
      </c>
      <c r="H86" t="str">
        <f t="shared" si="4"/>
        <v>2.13621785945776-0.50866205490984i</v>
      </c>
      <c r="I86" t="str">
        <f t="shared" si="6"/>
        <v>205.490833735867-5605.16782136195i</v>
      </c>
      <c r="J86" s="4">
        <f t="shared" si="7"/>
        <v>74.977605513813401</v>
      </c>
      <c r="K86" s="4">
        <f t="shared" si="8"/>
        <v>92.099577993190522</v>
      </c>
      <c r="O86"/>
      <c r="P86"/>
    </row>
    <row r="87" spans="1:16">
      <c r="A87">
        <f t="shared" si="10"/>
        <v>54</v>
      </c>
      <c r="B87">
        <f t="shared" si="11"/>
        <v>64</v>
      </c>
      <c r="C87" t="str">
        <f t="shared" si="0"/>
        <v>14.6701140885384-3.54859728300325i</v>
      </c>
      <c r="D87" t="str">
        <f t="shared" si="1"/>
        <v>1</v>
      </c>
      <c r="E87" t="str">
        <f t="shared" si="2"/>
        <v>14.6701140885384-3.54859728300325i</v>
      </c>
      <c r="F87" t="str">
        <f t="shared" si="3"/>
        <v>0.145367412140575</v>
      </c>
      <c r="G87" t="str">
        <f t="shared" si="5"/>
        <v>663.405558856712-2427.86380609397i</v>
      </c>
      <c r="H87" t="str">
        <f t="shared" si="4"/>
        <v>2.13255652085782-0.515850403759258i</v>
      </c>
      <c r="I87" t="str">
        <f t="shared" si="6"/>
        <v>162.335325867144-5519.77481683275i</v>
      </c>
      <c r="J87" s="4">
        <f t="shared" si="7"/>
        <v>74.842181955105204</v>
      </c>
      <c r="K87" s="4">
        <f t="shared" si="8"/>
        <v>91.684570315663606</v>
      </c>
      <c r="O87"/>
      <c r="P87"/>
    </row>
    <row r="88" spans="1:16">
      <c r="A88">
        <f t="shared" si="10"/>
        <v>55</v>
      </c>
      <c r="B88">
        <f t="shared" si="11"/>
        <v>65</v>
      </c>
      <c r="C88" t="str">
        <f t="shared" si="0"/>
        <v>14.6446188889561-3.59778064524076i</v>
      </c>
      <c r="D88" t="str">
        <f t="shared" si="1"/>
        <v>1</v>
      </c>
      <c r="E88" t="str">
        <f t="shared" si="2"/>
        <v>14.6446188889561-3.59778064524076i</v>
      </c>
      <c r="F88" t="str">
        <f t="shared" si="3"/>
        <v>0.145367412140575</v>
      </c>
      <c r="G88" t="str">
        <f t="shared" si="5"/>
        <v>645.315432934665-2395.14429186332i</v>
      </c>
      <c r="H88" t="str">
        <f t="shared" si="4"/>
        <v>2.12885034967253-0.523000061848097i</v>
      </c>
      <c r="I88" t="str">
        <f t="shared" si="6"/>
        <v>121.119372272409-5436.40377458575i</v>
      </c>
      <c r="J88" s="4">
        <f t="shared" si="7"/>
        <v>74.708389270947592</v>
      </c>
      <c r="K88" s="4">
        <f t="shared" si="8"/>
        <v>91.276299788369201</v>
      </c>
      <c r="O88"/>
      <c r="P88"/>
    </row>
    <row r="89" spans="1:16">
      <c r="A89">
        <f t="shared" si="10"/>
        <v>56</v>
      </c>
      <c r="B89">
        <f t="shared" si="11"/>
        <v>66</v>
      </c>
      <c r="C89" t="str">
        <f t="shared" si="0"/>
        <v>14.6188189429307-3.64669526567093i</v>
      </c>
      <c r="D89" t="str">
        <f t="shared" si="1"/>
        <v>1</v>
      </c>
      <c r="E89" t="str">
        <f t="shared" si="2"/>
        <v>14.6188189429307-3.64669526567093i</v>
      </c>
      <c r="F89" t="str">
        <f t="shared" si="3"/>
        <v>0.145367412140575</v>
      </c>
      <c r="G89" t="str">
        <f t="shared" si="5"/>
        <v>627.975789609654-2363.22704769785i</v>
      </c>
      <c r="H89" t="str">
        <f t="shared" si="4"/>
        <v>2.12509987828545-0.53011065363587i</v>
      </c>
      <c r="I89" t="str">
        <f t="shared" si="6"/>
        <v>81.7394391206108-5354.99016772106i</v>
      </c>
      <c r="J89" s="4">
        <f t="shared" si="7"/>
        <v>74.576185320290193</v>
      </c>
      <c r="K89" s="4">
        <f t="shared" si="8"/>
        <v>90.874504164463829</v>
      </c>
      <c r="O89"/>
      <c r="P89"/>
    </row>
    <row r="90" spans="1:16">
      <c r="A90">
        <f t="shared" si="10"/>
        <v>57</v>
      </c>
      <c r="B90">
        <f t="shared" si="11"/>
        <v>67</v>
      </c>
      <c r="C90" t="str">
        <f t="shared" si="0"/>
        <v>14.5927179363197-3.69533862223133i</v>
      </c>
      <c r="D90" t="str">
        <f t="shared" si="1"/>
        <v>1</v>
      </c>
      <c r="E90" t="str">
        <f t="shared" si="2"/>
        <v>14.5927179363197-3.69533862223133i</v>
      </c>
      <c r="F90" t="str">
        <f t="shared" si="3"/>
        <v>0.145367412140575</v>
      </c>
      <c r="G90" t="str">
        <f t="shared" si="5"/>
        <v>611.346573659044-2332.0861004618i</v>
      </c>
      <c r="H90" t="str">
        <f t="shared" si="4"/>
        <v>2.12130564250015-0.537181812496886i</v>
      </c>
      <c r="I90" t="str">
        <f t="shared" si="6"/>
        <v>44.0986978811989-5275.47166420771i</v>
      </c>
      <c r="J90" s="4">
        <f t="shared" si="7"/>
        <v>74.445529351276406</v>
      </c>
      <c r="K90" s="4">
        <f t="shared" si="8"/>
        <v>90.478935454988999</v>
      </c>
      <c r="O90"/>
      <c r="P90"/>
    </row>
    <row r="91" spans="1:16">
      <c r="A91">
        <f t="shared" si="10"/>
        <v>58</v>
      </c>
      <c r="B91">
        <f t="shared" si="11"/>
        <v>68</v>
      </c>
      <c r="C91" t="str">
        <f t="shared" si="0"/>
        <v>14.5663195773132-3.74370825432317i</v>
      </c>
      <c r="D91" t="str">
        <f t="shared" si="1"/>
        <v>1</v>
      </c>
      <c r="E91" t="str">
        <f t="shared" si="2"/>
        <v>14.5663195773132-3.74370825432317i</v>
      </c>
      <c r="F91" t="str">
        <f t="shared" si="3"/>
        <v>0.145367412140575</v>
      </c>
      <c r="G91" t="str">
        <f t="shared" si="5"/>
        <v>595.390305685167-2301.69637444514i</v>
      </c>
      <c r="H91" t="str">
        <f t="shared" si="4"/>
        <v>2.11746818136661-0.544213180740269i</v>
      </c>
      <c r="I91" t="str">
        <f t="shared" si="6"/>
        <v>8.10652274734571-5197.78808809332i</v>
      </c>
      <c r="J91" s="4">
        <f t="shared" si="7"/>
        <v>74.316381953690808</v>
      </c>
      <c r="K91" s="4">
        <f t="shared" si="8"/>
        <v>90.089359003385468</v>
      </c>
      <c r="O91"/>
      <c r="P91"/>
    </row>
    <row r="92" spans="1:16">
      <c r="A92">
        <f t="shared" si="10"/>
        <v>59</v>
      </c>
      <c r="B92">
        <f t="shared" si="11"/>
        <v>69</v>
      </c>
      <c r="C92" t="str">
        <f t="shared" si="0"/>
        <v>14.539627595243-3.79180176292283i</v>
      </c>
      <c r="D92" t="str">
        <f t="shared" si="1"/>
        <v>1</v>
      </c>
      <c r="E92" t="str">
        <f t="shared" si="2"/>
        <v>14.539627595243-3.79180176292283i</v>
      </c>
      <c r="F92" t="str">
        <f t="shared" si="3"/>
        <v>0.145367412140575</v>
      </c>
      <c r="G92" t="str">
        <f t="shared" si="5"/>
        <v>580.071890900118-2272.0336724524i</v>
      </c>
      <c r="H92" t="str">
        <f t="shared" si="4"/>
        <v>2.11358803700817-0.551204409626162i</v>
      </c>
      <c r="I92" t="str">
        <f t="shared" si="6"/>
        <v>-26.3219698636883-5121.88137393946i</v>
      </c>
      <c r="J92" s="4">
        <f t="shared" si="7"/>
        <v>74.188705012323396</v>
      </c>
      <c r="K92" s="4">
        <f t="shared" si="8"/>
        <v>89.705552629036177</v>
      </c>
      <c r="O92"/>
      <c r="P92"/>
    </row>
    <row r="93" spans="1:16">
      <c r="A93">
        <f t="shared" si="10"/>
        <v>60</v>
      </c>
      <c r="B93">
        <f t="shared" si="11"/>
        <v>70</v>
      </c>
      <c r="C93" t="str">
        <f t="shared" si="0"/>
        <v>14.5126457393966-3.83961681066755i</v>
      </c>
      <c r="D93" t="str">
        <f t="shared" si="1"/>
        <v>1</v>
      </c>
      <c r="E93" t="str">
        <f t="shared" si="2"/>
        <v>14.5126457393966-3.83961681066755i</v>
      </c>
      <c r="F93" t="str">
        <f t="shared" si="3"/>
        <v>0.145367412140575</v>
      </c>
      <c r="G93" t="str">
        <f t="shared" si="5"/>
        <v>565.358443788311-2243.07465473758i</v>
      </c>
      <c r="H93" t="str">
        <f t="shared" si="4"/>
        <v>2.10966575444903-0.55815515937819i</v>
      </c>
      <c r="I93" t="str">
        <f t="shared" si="6"/>
        <v>-59.2663435634361-5047.69551607092i</v>
      </c>
      <c r="J93" s="4">
        <f t="shared" si="7"/>
        <v>74.062461661385001</v>
      </c>
      <c r="K93" s="4">
        <f t="shared" si="8"/>
        <v>89.32730583408204</v>
      </c>
      <c r="O93"/>
      <c r="P93"/>
    </row>
    <row r="94" spans="1:16">
      <c r="A94">
        <f t="shared" si="10"/>
        <v>61</v>
      </c>
      <c r="B94">
        <f t="shared" si="11"/>
        <v>71</v>
      </c>
      <c r="C94" t="str">
        <f t="shared" si="0"/>
        <v>14.4853777778357-3.88715112191546i</v>
      </c>
      <c r="D94" t="str">
        <f t="shared" si="1"/>
        <v>1</v>
      </c>
      <c r="E94" t="str">
        <f t="shared" si="2"/>
        <v>14.4853777778357-3.88715112191546i</v>
      </c>
      <c r="F94" t="str">
        <f t="shared" si="3"/>
        <v>0.145367412140575</v>
      </c>
      <c r="G94" t="str">
        <f t="shared" si="5"/>
        <v>551.219127210122-2214.79681633411i</v>
      </c>
      <c r="H94" t="str">
        <f t="shared" si="4"/>
        <v>2.10570188144257-0.565065099192183i</v>
      </c>
      <c r="I94" t="str">
        <f t="shared" si="6"/>
        <v>-90.8012294588798-4975.17651396137i</v>
      </c>
      <c r="J94" s="4">
        <f t="shared" si="7"/>
        <v>73.937616240067797</v>
      </c>
      <c r="K94" s="4">
        <f t="shared" si="8"/>
        <v>88.954419068282277</v>
      </c>
      <c r="O94"/>
      <c r="P94"/>
    </row>
    <row r="95" spans="1:16">
      <c r="A95">
        <f t="shared" si="10"/>
        <v>62</v>
      </c>
      <c r="B95">
        <f t="shared" si="11"/>
        <v>72</v>
      </c>
      <c r="C95" t="str">
        <f t="shared" si="0"/>
        <v>14.45782749622-3.93440248278046i</v>
      </c>
      <c r="D95" t="str">
        <f t="shared" si="1"/>
        <v>1</v>
      </c>
      <c r="E95" t="str">
        <f t="shared" si="2"/>
        <v>14.45782749622-3.93440248278046i</v>
      </c>
      <c r="F95" t="str">
        <f t="shared" si="3"/>
        <v>0.145367412140575</v>
      </c>
      <c r="G95" t="str">
        <f t="shared" si="5"/>
        <v>537.62500464808-2187.17846323642i</v>
      </c>
      <c r="H95" t="str">
        <f t="shared" si="4"/>
        <v>2.10169696830035-0.571933907241249i</v>
      </c>
      <c r="I95" t="str">
        <f t="shared" si="6"/>
        <v>-120.996681961385-4904.27231485477i</v>
      </c>
      <c r="J95" s="4">
        <f t="shared" si="7"/>
        <v>73.814134249325406</v>
      </c>
      <c r="K95" s="4">
        <f t="shared" si="8"/>
        <v>88.586703047154884</v>
      </c>
      <c r="O95"/>
      <c r="P95"/>
    </row>
    <row r="96" spans="1:16">
      <c r="A96">
        <f t="shared" si="10"/>
        <v>63</v>
      </c>
      <c r="B96">
        <f t="shared" si="11"/>
        <v>73</v>
      </c>
      <c r="C96" t="str">
        <f t="shared" ref="C96:C159" si="12">IF(Modep,IMPRODUCT(Rop/(Rs*m*Kdp),IMDIV(IMSUM(1,IMPRODUCT(sp,$B96/wzp)),IMSUM(1,IMPRODUCT(sp,$B96/wpp)))),IMDIV(Rop*SQRT(Kp*(1-mdp/(mcp+mdp)))/(Rs*0.001),IMSUM((2*(1-mdp/(mcp+mdp))-mdp/(mcp+mdp)+(2-mdp/(mcp+mdp))*(Lp*uu*ms/(E*(1-mdp/(mcp+mdp))))),IMPRODUCT(sp,$B96,Cop*uu,Rop,(1-mdp/(mcp+mdp)),Lp*uu*ms/(E*(1-mdp/(mcp+mdp)))+1))))</f>
        <v>14.4299986966381-3.98136874114203i</v>
      </c>
      <c r="D96" t="str">
        <f t="shared" ref="D96:D159" si="13">IMDIV(1,IMSUM(1,IMPRODUCT($B96/(Qp*wnp),sp,Modep),IMPRODUCT($B96/wnp,$B96/wnp,sp,sp,Modep)))</f>
        <v>1</v>
      </c>
      <c r="E96" t="str">
        <f t="shared" ref="E96:E159" si="14">IMPRODUCT($C96,$D96)</f>
        <v>14.4299986966381-3.98136874114203i</v>
      </c>
      <c r="F96" t="str">
        <f t="shared" ref="F96:F159" si="15">IMPRODUCT((Rf12p/(Rf12p+Rf11p)),IMDIV(IMSUM(1,IMPRODUCT(sp,$B96,Rf11p,Czzp,0.000000001)),IMSUM(1,IMPRODUCT(sp,$B96,Czzp,(Rf12p*Rf11p/(Rf12p+Rf11p)),0.000000001))))</f>
        <v>0.145367412140575</v>
      </c>
      <c r="G96" t="str">
        <f t="shared" si="5"/>
        <v>524.548904421453-2160.19868781041i</v>
      </c>
      <c r="H96" t="str">
        <f t="shared" ref="H96:H159" si="16">IMPRODUCT($E96,$F96)</f>
        <v>2.09765156772215-0.578761270677196i</v>
      </c>
      <c r="I96" t="str">
        <f t="shared" si="6"/>
        <v>-149.918505765767-4834.93275453213i</v>
      </c>
      <c r="J96" s="4">
        <f t="shared" si="7"/>
        <v>73.691982309922409</v>
      </c>
      <c r="K96" s="4">
        <f t="shared" si="8"/>
        <v>88.2239781190694</v>
      </c>
      <c r="O96"/>
      <c r="P96"/>
    </row>
    <row r="97" spans="1:16">
      <c r="A97">
        <f t="shared" si="10"/>
        <v>64</v>
      </c>
      <c r="B97">
        <f t="shared" si="11"/>
        <v>74</v>
      </c>
      <c r="C97" t="str">
        <f t="shared" si="12"/>
        <v>14.4018951964437-4.02804780663033i</v>
      </c>
      <c r="D97" t="str">
        <f t="shared" si="13"/>
        <v>1</v>
      </c>
      <c r="E97" t="str">
        <f t="shared" si="14"/>
        <v>14.4018951964437-4.02804780663033i</v>
      </c>
      <c r="F97" t="str">
        <f t="shared" si="15"/>
        <v>0.145367412140575</v>
      </c>
      <c r="G97" t="str">
        <f t="shared" ref="G97:G160" si="17">IMDIV(IMDIV(IMPRODUCT(Gm,Rea,IMSUM(1,IMPRODUCT(Rz,Cz,0.000000001,$B97,sp))),IMSUM(1,IMPRODUCT($B97,sp,(Cz*0.000000000001),(Rea+Rz*1000)),IMPRODUCT($B97,sp,Rea,(Cea+Cp*0.000000000001)),IMPRODUCT(sp,sp,$B97,$B97,(Cea+Cp*0.000000000001),(Cz*0.000000000001),Rea,(Rz*1000)))),IMSUM(1,IMPRODUCT(sp,$B97,0.000000022)))</f>
        <v>511.965294807241-2133.83734374505i</v>
      </c>
      <c r="H97" t="str">
        <f t="shared" si="16"/>
        <v>2.0935662346268-0.58554688562837i</v>
      </c>
      <c r="I97" t="str">
        <f t="shared" ref="I97:I160" si="18">IMPRODUCT($G97,$H97)</f>
        <v>-177.628556558233-4767.10949697457i</v>
      </c>
      <c r="J97" s="4">
        <f t="shared" ref="J97:J160" si="19">20*(IMREAL(IMLOG10($I97)))</f>
        <v>73.571128121783801</v>
      </c>
      <c r="K97" s="4">
        <f t="shared" ref="K97:K160" si="20">IF((180/PI())*IMARGUMENT($I97)&lt;0,180+(180/PI())*IMARGUMENT($I97),-180+(180/PI())*IMARGUMENT($I97))</f>
        <v>87.866073677339699</v>
      </c>
      <c r="O97"/>
      <c r="P97"/>
    </row>
    <row r="98" spans="1:16">
      <c r="A98">
        <f t="shared" si="10"/>
        <v>65</v>
      </c>
      <c r="B98">
        <f t="shared" ref="B98:B123" si="21">B97+1</f>
        <v>75</v>
      </c>
      <c r="C98" t="str">
        <f t="shared" si="12"/>
        <v>14.3735208271004-4.0744376505871i</v>
      </c>
      <c r="D98" t="str">
        <f t="shared" si="13"/>
        <v>1</v>
      </c>
      <c r="E98" t="str">
        <f t="shared" si="14"/>
        <v>14.3735208271004-4.0744376505871i</v>
      </c>
      <c r="F98" t="str">
        <f t="shared" si="15"/>
        <v>0.145367412140575</v>
      </c>
      <c r="G98" t="str">
        <f t="shared" si="17"/>
        <v>499.850169106443-2108.07502080095i</v>
      </c>
      <c r="H98" t="str">
        <f t="shared" si="16"/>
        <v>2.08944152598424-0.592290457193971i</v>
      </c>
      <c r="I98" t="str">
        <f t="shared" si="18"/>
        <v>-204.185017768138-4700.75597354013i</v>
      </c>
      <c r="J98" s="4">
        <f t="shared" si="19"/>
        <v>73.4515404246618</v>
      </c>
      <c r="K98" s="4">
        <f t="shared" si="20"/>
        <v>87.512827613722052</v>
      </c>
      <c r="O98"/>
      <c r="P98"/>
    </row>
    <row r="99" spans="1:16">
      <c r="A99">
        <f t="shared" ref="A99:A162" si="22">A98+1</f>
        <v>66</v>
      </c>
      <c r="B99">
        <f t="shared" si="21"/>
        <v>76</v>
      </c>
      <c r="C99" t="str">
        <f t="shared" si="12"/>
        <v>14.3448794330332-4.12053630600252i</v>
      </c>
      <c r="D99" t="str">
        <f t="shared" si="13"/>
        <v>1</v>
      </c>
      <c r="E99" t="str">
        <f t="shared" si="14"/>
        <v>14.3448794330332-4.12053630600252i</v>
      </c>
      <c r="F99" t="str">
        <f t="shared" si="15"/>
        <v>0.145367412140575</v>
      </c>
      <c r="G99" t="str">
        <f t="shared" si="17"/>
        <v>488.180939785415-2082.89301956524i</v>
      </c>
      <c r="H99" t="str">
        <f t="shared" si="16"/>
        <v>2.08527800064859-0.598991699434871i</v>
      </c>
      <c r="I99" t="str">
        <f t="shared" si="18"/>
        <v>-229.642655459933-4635.82732215769i</v>
      </c>
      <c r="J99" s="4">
        <f t="shared" si="19"/>
        <v>73.3331889601276</v>
      </c>
      <c r="K99" s="4">
        <f t="shared" si="20"/>
        <v>87.164085810033725</v>
      </c>
      <c r="O99"/>
      <c r="P99"/>
    </row>
    <row r="100" spans="1:16">
      <c r="A100">
        <f t="shared" si="22"/>
        <v>67</v>
      </c>
      <c r="B100">
        <f t="shared" si="21"/>
        <v>77</v>
      </c>
      <c r="C100" t="str">
        <f t="shared" si="12"/>
        <v>14.3159748704886-4.16634186742838i</v>
      </c>
      <c r="D100" t="str">
        <f t="shared" si="13"/>
        <v>1</v>
      </c>
      <c r="E100" t="str">
        <f t="shared" si="14"/>
        <v>14.3159748704886-4.16634186742838i</v>
      </c>
      <c r="F100" t="str">
        <f t="shared" si="15"/>
        <v>0.145367412140575</v>
      </c>
      <c r="G100" t="str">
        <f t="shared" si="17"/>
        <v>476.936340904031-2058.27332638251i</v>
      </c>
      <c r="H100" t="str">
        <f t="shared" si="16"/>
        <v>2.08107621919243-0.605650335360994i</v>
      </c>
      <c r="I100" t="str">
        <f t="shared" si="18"/>
        <v>-254.053053264123-4572.28032694711i</v>
      </c>
      <c r="J100" s="4">
        <f t="shared" si="19"/>
        <v>73.216044434878398</v>
      </c>
      <c r="K100" s="4">
        <f t="shared" si="20"/>
        <v>86.819701664898076</v>
      </c>
      <c r="O100"/>
      <c r="P100"/>
    </row>
    <row r="101" spans="1:16">
      <c r="A101">
        <f t="shared" si="22"/>
        <v>68</v>
      </c>
      <c r="B101">
        <f t="shared" si="21"/>
        <v>78</v>
      </c>
      <c r="C101" t="str">
        <f t="shared" si="12"/>
        <v>14.2868110064042-4.21185249086816i</v>
      </c>
      <c r="D101" t="str">
        <f t="shared" si="13"/>
        <v>1</v>
      </c>
      <c r="E101" t="str">
        <f t="shared" si="14"/>
        <v>14.2868110064042-4.21185249086816i</v>
      </c>
      <c r="F101" t="str">
        <f t="shared" si="15"/>
        <v>0.145367412140575</v>
      </c>
      <c r="G101" t="str">
        <f t="shared" si="17"/>
        <v>466.096338116079-2034.19858859859i</v>
      </c>
      <c r="H101" t="str">
        <f t="shared" si="16"/>
        <v>2.07683674374246-0.612266096915339i</v>
      </c>
      <c r="I101" t="str">
        <f t="shared" si="18"/>
        <v>-277.464829068668-4510.07335859547i</v>
      </c>
      <c r="J101" s="4">
        <f t="shared" si="19"/>
        <v>73.100078485352398</v>
      </c>
      <c r="K101" s="4">
        <f t="shared" si="20"/>
        <v>86.479535652877217</v>
      </c>
      <c r="O101"/>
      <c r="P101"/>
    </row>
    <row r="102" spans="1:16">
      <c r="A102">
        <f t="shared" si="22"/>
        <v>69</v>
      </c>
      <c r="B102">
        <f t="shared" si="21"/>
        <v>79</v>
      </c>
      <c r="C102" t="str">
        <f t="shared" si="12"/>
        <v>14.2573917172867-4.25706639364408i</v>
      </c>
      <c r="D102" t="str">
        <f t="shared" si="13"/>
        <v>1</v>
      </c>
      <c r="E102" t="str">
        <f t="shared" si="14"/>
        <v>14.2573917172867-4.25706639364408i</v>
      </c>
      <c r="F102" t="str">
        <f t="shared" si="15"/>
        <v>0.145367412140575</v>
      </c>
      <c r="G102" t="str">
        <f t="shared" si="17"/>
        <v>455.642045593889-2010.6520902258i</v>
      </c>
      <c r="H102" t="str">
        <f t="shared" si="16"/>
        <v>2.07256013781644-0.61883872495465i</v>
      </c>
      <c r="I102" t="str">
        <f t="shared" si="18"/>
        <v>-299.923835031701-4449.16631575035i</v>
      </c>
      <c r="J102" s="4">
        <f t="shared" si="19"/>
        <v>72.985263643627803</v>
      </c>
      <c r="K102" s="4">
        <f t="shared" si="20"/>
        <v>86.143454913492491</v>
      </c>
      <c r="O102"/>
      <c r="P102"/>
    </row>
    <row r="103" spans="1:16">
      <c r="A103">
        <f t="shared" si="22"/>
        <v>70</v>
      </c>
      <c r="B103">
        <f t="shared" si="21"/>
        <v>80</v>
      </c>
      <c r="C103" t="str">
        <f t="shared" si="12"/>
        <v>14.2277208880999-4.30198185424184i</v>
      </c>
      <c r="D103" t="str">
        <f t="shared" si="13"/>
        <v>1</v>
      </c>
      <c r="E103" t="str">
        <f t="shared" si="14"/>
        <v>14.2277208880999-4.30198185424184i</v>
      </c>
      <c r="F103" t="str">
        <f t="shared" si="15"/>
        <v>0.145367412140575</v>
      </c>
      <c r="G103" t="str">
        <f t="shared" si="17"/>
        <v>445.555649289087-1987.61772811526i</v>
      </c>
      <c r="H103" t="str">
        <f t="shared" si="16"/>
        <v>2.06824696616149-0.625367969226849i</v>
      </c>
      <c r="I103" t="str">
        <f t="shared" si="18"/>
        <v>-321.473342332456-4389.52056763665i</v>
      </c>
      <c r="J103" s="4">
        <f t="shared" si="19"/>
        <v>72.871573304583009</v>
      </c>
      <c r="K103" s="4">
        <f t="shared" si="20"/>
        <v>85.811332867841926</v>
      </c>
      <c r="O103"/>
      <c r="P103"/>
    </row>
    <row r="104" spans="1:16">
      <c r="A104">
        <f t="shared" si="22"/>
        <v>71</v>
      </c>
      <c r="B104">
        <f t="shared" si="21"/>
        <v>81</v>
      </c>
      <c r="C104" t="str">
        <f t="shared" si="12"/>
        <v>14.1978024111635-4.34659721213313i</v>
      </c>
      <c r="D104" t="str">
        <f t="shared" si="13"/>
        <v>1</v>
      </c>
      <c r="E104" t="str">
        <f t="shared" si="14"/>
        <v>14.1978024111635-4.34659721213313i</v>
      </c>
      <c r="F104" t="str">
        <f t="shared" si="15"/>
        <v>0.145367412140575</v>
      </c>
      <c r="G104" t="str">
        <f t="shared" si="17"/>
        <v>435.820335995441-1965.07998870206i</v>
      </c>
      <c r="H104" t="str">
        <f t="shared" si="16"/>
        <v>2.06389779459405-0.631853588345231i</v>
      </c>
      <c r="I104" t="str">
        <f t="shared" si="18"/>
        <v>-342.154211946574-4331.09889805563i</v>
      </c>
      <c r="J104" s="4">
        <f t="shared" si="19"/>
        <v>72.758981694292601</v>
      </c>
      <c r="K104" s="4">
        <f t="shared" si="20"/>
        <v>85.48304886072323</v>
      </c>
      <c r="O104"/>
      <c r="P104"/>
    </row>
    <row r="105" spans="1:16">
      <c r="A105">
        <f t="shared" si="22"/>
        <v>72</v>
      </c>
      <c r="B105">
        <f t="shared" si="21"/>
        <v>82</v>
      </c>
      <c r="C105" t="str">
        <f t="shared" si="12"/>
        <v>14.1676401850623-4.39091086757662i</v>
      </c>
      <c r="D105" t="str">
        <f t="shared" si="13"/>
        <v>1</v>
      </c>
      <c r="E105" t="str">
        <f t="shared" si="14"/>
        <v>14.1676401850623-4.39091086757662i</v>
      </c>
      <c r="F105" t="str">
        <f t="shared" si="15"/>
        <v>0.145367412140575</v>
      </c>
      <c r="G105" t="str">
        <f t="shared" si="17"/>
        <v>426.42022772857-1943.02392537301i</v>
      </c>
      <c r="H105" t="str">
        <f t="shared" si="16"/>
        <v>2.05951318984132-0.63829534975954i</v>
      </c>
      <c r="I105" t="str">
        <f t="shared" si="18"/>
        <v>-362.00505261499-4273.86545088552i</v>
      </c>
      <c r="J105" s="4">
        <f t="shared" si="19"/>
        <v>72.647463839622006</v>
      </c>
      <c r="K105" s="4">
        <f t="shared" si="20"/>
        <v>85.158487826339524</v>
      </c>
      <c r="O105"/>
      <c r="P105"/>
    </row>
    <row r="106" spans="1:16">
      <c r="A106">
        <f t="shared" si="22"/>
        <v>73</v>
      </c>
      <c r="B106">
        <f t="shared" si="21"/>
        <v>83</v>
      </c>
      <c r="C106" t="str">
        <f t="shared" si="12"/>
        <v>14.1372381135662-4.43492128139765i</v>
      </c>
      <c r="D106" t="str">
        <f t="shared" si="13"/>
        <v>1</v>
      </c>
      <c r="E106" t="str">
        <f t="shared" si="14"/>
        <v>14.1372381135662-4.43492128139765i</v>
      </c>
      <c r="F106" t="str">
        <f t="shared" si="15"/>
        <v>0.145367412140575</v>
      </c>
      <c r="G106" t="str">
        <f t="shared" si="17"/>
        <v>417.340320981313-1921.43513649275i</v>
      </c>
      <c r="H106" t="str">
        <f t="shared" si="16"/>
        <v>2.05509371938422-0.644693029723939i</v>
      </c>
      <c r="I106" t="str">
        <f t="shared" si="18"/>
        <v>-381.06236706905-4217.78567716982i</v>
      </c>
      <c r="J106" s="4">
        <f t="shared" si="19"/>
        <v>72.536995538992997</v>
      </c>
      <c r="K106" s="4">
        <f t="shared" si="20"/>
        <v>84.837539975830694</v>
      </c>
      <c r="O106"/>
      <c r="P106"/>
    </row>
    <row r="107" spans="1:16">
      <c r="A107">
        <f t="shared" si="22"/>
        <v>74</v>
      </c>
      <c r="B107">
        <f t="shared" si="21"/>
        <v>84</v>
      </c>
      <c r="C107" t="str">
        <f t="shared" si="12"/>
        <v>14.1066001045625-4.47862697474714i</v>
      </c>
      <c r="D107" t="str">
        <f t="shared" si="13"/>
        <v>1</v>
      </c>
      <c r="E107" t="str">
        <f t="shared" si="14"/>
        <v>14.1066001045625-4.47862697474714i</v>
      </c>
      <c r="F107" t="str">
        <f t="shared" si="15"/>
        <v>0.145367412140575</v>
      </c>
      <c r="G107" t="str">
        <f t="shared" si="17"/>
        <v>408.56643045335-1900.29974411302i</v>
      </c>
      <c r="H107" t="str">
        <f t="shared" si="16"/>
        <v>2.05063995130222-0.651046413261964i</v>
      </c>
      <c r="I107" t="str">
        <f t="shared" si="18"/>
        <v>-399.36068747883-4162.82628385344i</v>
      </c>
      <c r="J107" s="4">
        <f t="shared" si="19"/>
        <v>72.427553334280603</v>
      </c>
      <c r="K107" s="4">
        <f t="shared" si="20"/>
        <v>84.520100505017581</v>
      </c>
      <c r="O107"/>
      <c r="P107"/>
    </row>
    <row r="108" spans="1:16">
      <c r="A108">
        <f t="shared" si="22"/>
        <v>75</v>
      </c>
      <c r="B108">
        <f t="shared" si="21"/>
        <v>85</v>
      </c>
      <c r="C108" t="str">
        <f t="shared" si="12"/>
        <v>14.0757300689997-4.52202652884014i</v>
      </c>
      <c r="D108" t="str">
        <f t="shared" si="13"/>
        <v>1</v>
      </c>
      <c r="E108" t="str">
        <f t="shared" si="14"/>
        <v>14.0757300689997-4.52202652884014i</v>
      </c>
      <c r="F108" t="str">
        <f t="shared" si="15"/>
        <v>0.145367412140575</v>
      </c>
      <c r="G108" t="str">
        <f t="shared" si="17"/>
        <v>400.085136889582-1879.60437338035i</v>
      </c>
      <c r="H108" t="str">
        <f t="shared" si="16"/>
        <v>2.04615245411976-0.657355294128518i</v>
      </c>
      <c r="I108" t="str">
        <f t="shared" si="18"/>
        <v>-416.93270100523-4108.95518420294i</v>
      </c>
      <c r="J108" s="4">
        <f t="shared" si="19"/>
        <v>72.31911448380859</v>
      </c>
      <c r="K108" s="4">
        <f t="shared" si="20"/>
        <v>84.206069320874946</v>
      </c>
      <c r="O108"/>
      <c r="P108"/>
    </row>
    <row r="109" spans="1:16">
      <c r="A109">
        <f t="shared" si="22"/>
        <v>76</v>
      </c>
      <c r="B109">
        <f t="shared" si="21"/>
        <v>86</v>
      </c>
      <c r="C109" t="str">
        <f t="shared" si="12"/>
        <v>14.0446319198439-4.56511858467441i</v>
      </c>
      <c r="D109" t="str">
        <f t="shared" si="13"/>
        <v>1</v>
      </c>
      <c r="E109" t="str">
        <f t="shared" si="14"/>
        <v>14.0446319198439-4.56511858467441i</v>
      </c>
      <c r="F109" t="str">
        <f t="shared" si="15"/>
        <v>0.145367412140575</v>
      </c>
      <c r="G109" t="str">
        <f t="shared" si="17"/>
        <v>391.883738694325-1859.33613264973i</v>
      </c>
      <c r="H109" t="str">
        <f t="shared" si="16"/>
        <v>2.04163179665462-0.663619474768963i</v>
      </c>
      <c r="I109" t="str">
        <f t="shared" si="18"/>
        <v>-433.809366257745-4056.14144992935i</v>
      </c>
      <c r="J109" s="4">
        <f t="shared" si="19"/>
        <v>72.21165693640441</v>
      </c>
      <c r="K109" s="4">
        <f t="shared" si="20"/>
        <v>83.895350785375342</v>
      </c>
      <c r="O109"/>
      <c r="P109"/>
    </row>
    <row r="110" spans="1:16">
      <c r="A110">
        <f t="shared" si="22"/>
        <v>77</v>
      </c>
      <c r="B110">
        <f t="shared" si="21"/>
        <v>87</v>
      </c>
      <c r="C110" t="str">
        <f t="shared" si="12"/>
        <v>14.0133095710483-4.60790184272968i</v>
      </c>
      <c r="D110" t="str">
        <f t="shared" si="13"/>
        <v>1</v>
      </c>
      <c r="E110" t="str">
        <f t="shared" si="14"/>
        <v>14.0133095710483-4.60790184272968i</v>
      </c>
      <c r="F110" t="str">
        <f t="shared" si="15"/>
        <v>0.145367412140575</v>
      </c>
      <c r="G110" t="str">
        <f t="shared" si="17"/>
        <v>383.950207017729-1839.48259430554i</v>
      </c>
      <c r="H110" t="str">
        <f t="shared" si="16"/>
        <v>2.03707854786804-0.6698387662754i</v>
      </c>
      <c r="I110" t="str">
        <f t="shared" si="18"/>
        <v>-450.020021389386-4004.3552650164i</v>
      </c>
      <c r="J110" s="4">
        <f t="shared" si="19"/>
        <v>72.105159306477603</v>
      </c>
      <c r="K110" s="4">
        <f t="shared" si="20"/>
        <v>83.58785347544972</v>
      </c>
      <c r="O110"/>
      <c r="P110"/>
    </row>
    <row r="111" spans="1:16">
      <c r="A111">
        <f t="shared" si="22"/>
        <v>78</v>
      </c>
      <c r="B111">
        <f t="shared" si="21"/>
        <v>88</v>
      </c>
      <c r="C111" t="str">
        <f t="shared" si="12"/>
        <v>13.9817669365346-4.6503750626477i</v>
      </c>
      <c r="D111" t="str">
        <f t="shared" si="13"/>
        <v>1</v>
      </c>
      <c r="E111" t="str">
        <f t="shared" si="14"/>
        <v>13.9817669365346-4.6503750626477i</v>
      </c>
      <c r="F111" t="str">
        <f t="shared" si="15"/>
        <v>0.145367412140575</v>
      </c>
      <c r="G111" t="str">
        <f t="shared" si="17"/>
        <v>376.273144037538-1820.03177628588i</v>
      </c>
      <c r="H111" t="str">
        <f t="shared" si="16"/>
        <v>2.03249327671669-0.67601298834016i</v>
      </c>
      <c r="I111" t="str">
        <f t="shared" si="18"/>
        <v>-465.592484495721-3953.56788124475i</v>
      </c>
      <c r="J111" s="4">
        <f t="shared" si="19"/>
        <v>71.99960085008459</v>
      </c>
      <c r="K111" s="4">
        <f t="shared" si="20"/>
        <v>83.28348995791599</v>
      </c>
      <c r="O111"/>
      <c r="P111"/>
    </row>
    <row r="112" spans="1:16">
      <c r="A112">
        <f t="shared" si="22"/>
        <v>79</v>
      </c>
      <c r="B112">
        <f t="shared" si="21"/>
        <v>89</v>
      </c>
      <c r="C112" t="str">
        <f t="shared" si="12"/>
        <v>13.9500079291898-4.69253706289393i</v>
      </c>
      <c r="D112" t="str">
        <f t="shared" si="13"/>
        <v>1</v>
      </c>
      <c r="E112" t="str">
        <f t="shared" si="14"/>
        <v>13.9500079291898-4.69253706289393i</v>
      </c>
      <c r="F112" t="str">
        <f t="shared" si="15"/>
        <v>0.145367412140575</v>
      </c>
      <c r="G112" t="str">
        <f t="shared" si="17"/>
        <v>368.841744183308-1800.9721243022i</v>
      </c>
      <c r="H112" t="str">
        <f t="shared" si="16"/>
        <v>2.02787655200682-0.682141969206625i</v>
      </c>
      <c r="I112" t="str">
        <f t="shared" si="18"/>
        <v>-480.553146927113-3903.75157539315i</v>
      </c>
      <c r="J112" s="4">
        <f t="shared" si="19"/>
        <v>71.894961441943593</v>
      </c>
      <c r="K112" s="4">
        <f t="shared" si="20"/>
        <v>82.982176578316313</v>
      </c>
      <c r="O112"/>
      <c r="P112"/>
    </row>
    <row r="113" spans="1:16">
      <c r="A113">
        <f t="shared" si="22"/>
        <v>80</v>
      </c>
      <c r="B113">
        <f t="shared" si="21"/>
        <v>90</v>
      </c>
      <c r="C113" t="str">
        <f t="shared" si="12"/>
        <v>13.9180364598754-4.73438672040105i</v>
      </c>
      <c r="D113" t="str">
        <f t="shared" si="13"/>
        <v>1</v>
      </c>
      <c r="E113" t="str">
        <f t="shared" si="14"/>
        <v>13.9180364598754-4.73438672040105i</v>
      </c>
      <c r="F113" t="str">
        <f t="shared" si="15"/>
        <v>0.145367412140575</v>
      </c>
      <c r="G113" t="str">
        <f t="shared" si="17"/>
        <v>361.645758072167-1782.29249474292i</v>
      </c>
      <c r="H113" t="str">
        <f t="shared" si="16"/>
        <v>2.02322894225026-0.688225545617405i</v>
      </c>
      <c r="I113" t="str">
        <f t="shared" si="18"/>
        <v>-494.927060070608-3854.87960808873i</v>
      </c>
      <c r="J113" s="4">
        <f t="shared" si="19"/>
        <v>71.791221553363201</v>
      </c>
      <c r="K113" s="4">
        <f t="shared" si="20"/>
        <v>82.683833262685567</v>
      </c>
      <c r="O113"/>
      <c r="P113"/>
    </row>
    <row r="114" spans="1:16">
      <c r="A114">
        <f t="shared" si="22"/>
        <v>81</v>
      </c>
      <c r="B114">
        <f t="shared" si="21"/>
        <v>91</v>
      </c>
      <c r="C114" t="str">
        <f t="shared" si="12"/>
        <v>13.8858564364508-4.77592297019494i</v>
      </c>
      <c r="D114" t="str">
        <f t="shared" si="13"/>
        <v>1</v>
      </c>
      <c r="E114" t="str">
        <f t="shared" si="14"/>
        <v>13.8858564364508-4.77592297019494i</v>
      </c>
      <c r="F114" t="str">
        <f t="shared" si="15"/>
        <v>0.145367412140575</v>
      </c>
      <c r="G114" t="str">
        <f t="shared" si="17"/>
        <v>354.675458944955-1763.98213824699i</v>
      </c>
      <c r="H114" t="str">
        <f t="shared" si="16"/>
        <v>2.0185510155224-0.694263562759967i</v>
      </c>
      <c r="I114" t="str">
        <f t="shared" si="18"/>
        <v>-508.738016110088-3806.92618427249i</v>
      </c>
      <c r="J114" s="4">
        <f t="shared" si="19"/>
        <v>71.688362231048998</v>
      </c>
      <c r="K114" s="4">
        <f t="shared" si="20"/>
        <v>82.38838333135115</v>
      </c>
      <c r="O114"/>
      <c r="P114"/>
    </row>
    <row r="115" spans="1:16">
      <c r="A115">
        <f t="shared" si="22"/>
        <v>82</v>
      </c>
      <c r="B115">
        <f t="shared" si="21"/>
        <v>92</v>
      </c>
      <c r="C115" t="str">
        <f t="shared" si="12"/>
        <v>13.853471762812-4.81714480500345i</v>
      </c>
      <c r="D115" t="str">
        <f t="shared" si="13"/>
        <v>1</v>
      </c>
      <c r="E115" t="str">
        <f t="shared" si="14"/>
        <v>13.853471762812-4.81714480500345i</v>
      </c>
      <c r="F115" t="str">
        <f t="shared" si="15"/>
        <v>0.145367412140575</v>
      </c>
      <c r="G115" t="str">
        <f t="shared" si="17"/>
        <v>347.921611409608-1746.03068393138i</v>
      </c>
      <c r="H115" t="str">
        <f t="shared" si="16"/>
        <v>2.01384333932251-0.700255874209766i</v>
      </c>
      <c r="I115" t="str">
        <f t="shared" si="18"/>
        <v>-522.008623229851-3759.86641524204i</v>
      </c>
      <c r="J115" s="4">
        <f t="shared" si="19"/>
        <v>71.586365076753594</v>
      </c>
      <c r="K115" s="4">
        <f t="shared" si="20"/>
        <v>82.095753323937359</v>
      </c>
      <c r="O115"/>
      <c r="P115"/>
    </row>
    <row r="116" spans="1:16">
      <c r="A116">
        <f t="shared" si="22"/>
        <v>83</v>
      </c>
      <c r="B116">
        <f t="shared" si="21"/>
        <v>93</v>
      </c>
      <c r="C116" t="str">
        <f t="shared" si="12"/>
        <v>13.8208863379444-4.85805127484865i</v>
      </c>
      <c r="D116" t="str">
        <f t="shared" si="13"/>
        <v>1</v>
      </c>
      <c r="E116" t="str">
        <f t="shared" si="14"/>
        <v>13.8208863379444-4.85805127484865i</v>
      </c>
      <c r="F116" t="str">
        <f t="shared" si="15"/>
        <v>0.145367412140575</v>
      </c>
      <c r="G116" t="str">
        <f t="shared" si="17"/>
        <v>341.375442314959-1728.42812425486i</v>
      </c>
      <c r="H116" t="str">
        <f t="shared" si="16"/>
        <v>2.00910648043601-0.70620234187097i</v>
      </c>
      <c r="I116" t="str">
        <f t="shared" si="18"/>
        <v>-534.760375687737-3713.67628222836i</v>
      </c>
      <c r="J116" s="4">
        <f t="shared" si="19"/>
        <v>71.485212227738401</v>
      </c>
      <c r="K116" s="4">
        <f t="shared" si="20"/>
        <v>81.805872834804106</v>
      </c>
      <c r="O116"/>
      <c r="P116"/>
    </row>
    <row r="117" spans="1:16">
      <c r="A117">
        <f t="shared" si="22"/>
        <v>84</v>
      </c>
      <c r="B117">
        <f t="shared" si="21"/>
        <v>94</v>
      </c>
      <c r="C117" t="str">
        <f t="shared" si="12"/>
        <v>13.7881040549904-4.89864148662283i</v>
      </c>
      <c r="D117" t="str">
        <f t="shared" si="13"/>
        <v>1</v>
      </c>
      <c r="E117" t="str">
        <f t="shared" si="14"/>
        <v>13.7881040549904-4.89864148662283i</v>
      </c>
      <c r="F117" t="str">
        <f t="shared" si="15"/>
        <v>0.145367412140575</v>
      </c>
      <c r="G117" t="str">
        <f t="shared" si="17"/>
        <v>335.028613593014-1711.16480049956i</v>
      </c>
      <c r="H117" t="str">
        <f t="shared" si="16"/>
        <v>2.00434100479892-0.71210283591482i</v>
      </c>
      <c r="I117" t="str">
        <f t="shared" si="18"/>
        <v>-547.013719147943-3668.33260146203i</v>
      </c>
      <c r="J117" s="4">
        <f t="shared" si="19"/>
        <v>71.384886338009807</v>
      </c>
      <c r="K117" s="4">
        <f t="shared" si="20"/>
        <v>81.518674358213573</v>
      </c>
      <c r="O117"/>
      <c r="P117"/>
    </row>
    <row r="118" spans="1:16">
      <c r="A118">
        <f t="shared" si="22"/>
        <v>85</v>
      </c>
      <c r="B118">
        <f t="shared" si="21"/>
        <v>95</v>
      </c>
      <c r="C118" t="str">
        <f t="shared" si="12"/>
        <v>13.7551288003328-4.9389146036489i</v>
      </c>
      <c r="D118" t="str">
        <f t="shared" si="13"/>
        <v>1</v>
      </c>
      <c r="E118" t="str">
        <f t="shared" si="14"/>
        <v>13.7551288003328-4.9389146036489i</v>
      </c>
      <c r="F118" t="str">
        <f t="shared" si="15"/>
        <v>0.145367412140575</v>
      </c>
      <c r="G118" t="str">
        <f t="shared" si="17"/>
        <v>328.873196921242-1694.23138885044i</v>
      </c>
      <c r="H118" t="str">
        <f t="shared" si="16"/>
        <v>1.99954747736467-0.717957234715734i</v>
      </c>
      <c r="I118" t="str">
        <f t="shared" si="18"/>
        <v>-558.788111630936-3623.81299068164i</v>
      </c>
      <c r="J118" s="4">
        <f t="shared" si="19"/>
        <v>71.285370560302795</v>
      </c>
      <c r="K118" s="4">
        <f t="shared" si="20"/>
        <v>81.23409314257394</v>
      </c>
      <c r="O118"/>
      <c r="P118"/>
    </row>
    <row r="119" spans="1:16">
      <c r="A119">
        <f t="shared" si="22"/>
        <v>86</v>
      </c>
      <c r="B119">
        <f t="shared" si="21"/>
        <v>96</v>
      </c>
      <c r="C119" t="str">
        <f t="shared" si="12"/>
        <v>13.7219644526933-4.97886984522554i</v>
      </c>
      <c r="D119" t="str">
        <f t="shared" si="13"/>
        <v>1</v>
      </c>
      <c r="E119" t="str">
        <f t="shared" si="14"/>
        <v>13.7219644526933-4.97886984522554i</v>
      </c>
      <c r="F119" t="str">
        <f t="shared" si="15"/>
        <v>0.145367412140575</v>
      </c>
      <c r="G119" t="str">
        <f t="shared" si="17"/>
        <v>322.901650068678-1677.61888705311i</v>
      </c>
      <c r="H119" t="str">
        <f t="shared" si="16"/>
        <v>1.99472646197299-0.723765424785182i</v>
      </c>
      <c r="I119" t="str">
        <f t="shared" si="18"/>
        <v>-570.102080408904-3580.09583703631i</v>
      </c>
      <c r="J119" s="4">
        <f t="shared" si="19"/>
        <v>71.186648528778804</v>
      </c>
      <c r="K119" s="4">
        <f t="shared" si="20"/>
        <v>80.952067053149548</v>
      </c>
      <c r="O119"/>
      <c r="P119"/>
    </row>
    <row r="120" spans="1:16">
      <c r="A120">
        <f t="shared" si="22"/>
        <v>87</v>
      </c>
      <c r="B120">
        <f t="shared" si="21"/>
        <v>97</v>
      </c>
      <c r="C120" t="str">
        <f t="shared" si="12"/>
        <v>13.6886148822469-5.01850648615775i</v>
      </c>
      <c r="D120" t="str">
        <f t="shared" si="13"/>
        <v>1</v>
      </c>
      <c r="E120" t="str">
        <f t="shared" si="14"/>
        <v>13.6886148822469-5.01850648615775i</v>
      </c>
      <c r="F120" t="str">
        <f t="shared" si="15"/>
        <v>0.145367412140575</v>
      </c>
      <c r="G120" t="str">
        <f t="shared" si="17"/>
        <v>317.106794800873-1661.31860162928i</v>
      </c>
      <c r="H120" t="str">
        <f t="shared" si="16"/>
        <v>1.98987852122119-0.729527300703443i</v>
      </c>
      <c r="I120" t="str">
        <f t="shared" si="18"/>
        <v>-580.973275147475-3537.16026633313i</v>
      </c>
      <c r="J120" s="4">
        <f t="shared" si="19"/>
        <v>71.088704342407198</v>
      </c>
      <c r="K120" s="4">
        <f t="shared" si="20"/>
        <v>80.672536442682798</v>
      </c>
      <c r="O120"/>
      <c r="P120"/>
    </row>
    <row r="121" spans="1:16">
      <c r="A121">
        <f t="shared" si="22"/>
        <v>88</v>
      </c>
      <c r="B121">
        <f t="shared" si="21"/>
        <v>98</v>
      </c>
      <c r="C121" t="str">
        <f t="shared" si="12"/>
        <v>13.6550839497519-5.05782385627316i</v>
      </c>
      <c r="D121" t="str">
        <f t="shared" si="13"/>
        <v>1</v>
      </c>
      <c r="E121" t="str">
        <f t="shared" si="14"/>
        <v>13.6550839497519-5.05782385627316i</v>
      </c>
      <c r="F121" t="str">
        <f t="shared" si="15"/>
        <v>0.145367412140575</v>
      </c>
      <c r="G121" t="str">
        <f t="shared" si="17"/>
        <v>311.481796228877-1645.32213562992i</v>
      </c>
      <c r="H121" t="str">
        <f t="shared" si="16"/>
        <v>1.98500421633774-0.735242765049293i</v>
      </c>
      <c r="I121" t="str">
        <f t="shared" si="18"/>
        <v>-591.418517570577-3494.98611358105i</v>
      </c>
      <c r="J121" s="4">
        <f t="shared" si="19"/>
        <v>70.991522549004998</v>
      </c>
      <c r="K121" s="4">
        <f t="shared" si="20"/>
        <v>80.395444029405766</v>
      </c>
      <c r="O121"/>
      <c r="P121"/>
    </row>
    <row r="122" spans="1:16">
      <c r="A122">
        <f t="shared" si="22"/>
        <v>89</v>
      </c>
      <c r="B122">
        <f t="shared" si="21"/>
        <v>99</v>
      </c>
      <c r="C122" t="str">
        <f t="shared" si="12"/>
        <v>13.6213755056963-5.0968213399246i</v>
      </c>
      <c r="D122" t="str">
        <f t="shared" si="13"/>
        <v>1</v>
      </c>
      <c r="E122" t="str">
        <f t="shared" si="14"/>
        <v>13.6213755056963-5.0968213399246i</v>
      </c>
      <c r="F122" t="str">
        <f t="shared" si="15"/>
        <v>0.145367412140575</v>
      </c>
      <c r="G122" t="str">
        <f t="shared" si="17"/>
        <v>306.020143496749-1629.62137690544i</v>
      </c>
      <c r="H122" t="str">
        <f t="shared" si="16"/>
        <v>1.98010410705809-0.740911728327697i</v>
      </c>
      <c r="I122" t="str">
        <f t="shared" si="18"/>
        <v>-601.453847902352-3453.55389478139i</v>
      </c>
      <c r="J122" s="4">
        <f t="shared" si="19"/>
        <v>70.895088129903399</v>
      </c>
      <c r="K122" s="4">
        <f t="shared" si="20"/>
        <v>80.120734781962923</v>
      </c>
      <c r="O122"/>
      <c r="P122"/>
    </row>
    <row r="123" spans="1:16">
      <c r="A123">
        <f t="shared" si="22"/>
        <v>90</v>
      </c>
      <c r="B123">
        <f t="shared" si="21"/>
        <v>100</v>
      </c>
      <c r="C123" t="str">
        <f t="shared" si="12"/>
        <v>13.5874933894606-5.13549837547954i</v>
      </c>
      <c r="D123" t="str">
        <f t="shared" si="13"/>
        <v>1</v>
      </c>
      <c r="E123" t="str">
        <f t="shared" si="14"/>
        <v>13.5874933894606-5.13549837547954i</v>
      </c>
      <c r="F123" t="str">
        <f t="shared" si="15"/>
        <v>0.145367412140575</v>
      </c>
      <c r="G123" t="str">
        <f t="shared" si="17"/>
        <v>300.71563171055-1614.20848687324i</v>
      </c>
      <c r="H123" t="str">
        <f t="shared" si="16"/>
        <v>1.97517875150306-0.746534108895588i</v>
      </c>
      <c r="I123" t="str">
        <f t="shared" si="18"/>
        <v>-611.094568320111-3412.84477991794i</v>
      </c>
      <c r="J123" s="4">
        <f t="shared" si="19"/>
        <v>70.799386485217795</v>
      </c>
      <c r="K123" s="4">
        <f t="shared" si="20"/>
        <v>79.848355810798992</v>
      </c>
      <c r="O123"/>
      <c r="P123"/>
    </row>
    <row r="124" spans="1:16">
      <c r="A124">
        <f t="shared" si="22"/>
        <v>91</v>
      </c>
      <c r="B124">
        <f t="shared" ref="B124:B155" si="23">B123+10</f>
        <v>110</v>
      </c>
      <c r="C124" t="str">
        <f t="shared" si="12"/>
        <v>13.2399553854454-5.50455806430998i</v>
      </c>
      <c r="D124" t="str">
        <f t="shared" si="13"/>
        <v>1</v>
      </c>
      <c r="E124" t="str">
        <f t="shared" si="14"/>
        <v>13.2399553854454-5.50455806430998i</v>
      </c>
      <c r="F124" t="str">
        <f t="shared" si="15"/>
        <v>0.145367412140575</v>
      </c>
      <c r="G124" t="str">
        <f t="shared" si="17"/>
        <v>255.136050439566-1474.36325742645i</v>
      </c>
      <c r="H124" t="str">
        <f t="shared" si="16"/>
        <v>1.92465805123887-0.800183360786275i</v>
      </c>
      <c r="I124" t="str">
        <f t="shared" si="18"/>
        <v>-688.7112927075-3041.80073615505i</v>
      </c>
      <c r="J124" s="4">
        <f t="shared" si="19"/>
        <v>69.879733331519589</v>
      </c>
      <c r="K124" s="4">
        <f t="shared" si="20"/>
        <v>77.242437521295415</v>
      </c>
      <c r="O124"/>
      <c r="P124"/>
    </row>
    <row r="125" spans="1:16">
      <c r="A125">
        <f t="shared" si="22"/>
        <v>92</v>
      </c>
      <c r="B125">
        <f t="shared" si="23"/>
        <v>120</v>
      </c>
      <c r="C125" t="str">
        <f t="shared" si="12"/>
        <v>12.8791615659225-5.84133465122891i</v>
      </c>
      <c r="D125" t="str">
        <f t="shared" si="13"/>
        <v>1</v>
      </c>
      <c r="E125" t="str">
        <f t="shared" si="14"/>
        <v>12.8791615659225-5.84133465122891i</v>
      </c>
      <c r="F125" t="str">
        <f t="shared" si="15"/>
        <v>0.145367412140575</v>
      </c>
      <c r="G125" t="str">
        <f t="shared" si="17"/>
        <v>220.181194645532-1356.35251511028i</v>
      </c>
      <c r="H125" t="str">
        <f t="shared" si="16"/>
        <v>1.87221038737851-0.849139701696215i</v>
      </c>
      <c r="I125" t="str">
        <f t="shared" si="18"/>
        <v>-739.507250354879-2726.34186167686i</v>
      </c>
      <c r="J125" s="4">
        <f t="shared" si="19"/>
        <v>69.019926009562596</v>
      </c>
      <c r="K125" s="4">
        <f t="shared" si="20"/>
        <v>74.82394657915566</v>
      </c>
      <c r="O125"/>
      <c r="P125"/>
    </row>
    <row r="126" spans="1:16">
      <c r="A126">
        <f t="shared" si="22"/>
        <v>93</v>
      </c>
      <c r="B126">
        <f t="shared" si="23"/>
        <v>130</v>
      </c>
      <c r="C126" t="str">
        <f t="shared" si="12"/>
        <v>12.5086554589589-6.14606618983657i</v>
      </c>
      <c r="D126" t="str">
        <f t="shared" si="13"/>
        <v>1</v>
      </c>
      <c r="E126" t="str">
        <f t="shared" si="14"/>
        <v>12.5086554589589-6.14606618983657i</v>
      </c>
      <c r="F126" t="str">
        <f t="shared" si="15"/>
        <v>0.145367412140575</v>
      </c>
      <c r="G126" t="str">
        <f t="shared" si="17"/>
        <v>192.804094317955-1255.52759764822i</v>
      </c>
      <c r="H126" t="str">
        <f t="shared" si="16"/>
        <v>1.81835087342693-0.893437736861226i</v>
      </c>
      <c r="I126" t="str">
        <f t="shared" si="18"/>
        <v>-771.150242106296-2455.24815748027i</v>
      </c>
      <c r="J126" s="4">
        <f t="shared" si="19"/>
        <v>68.210492606401004</v>
      </c>
      <c r="K126" s="4">
        <f t="shared" si="20"/>
        <v>72.563413866388672</v>
      </c>
      <c r="O126"/>
      <c r="P126"/>
    </row>
    <row r="127" spans="1:16">
      <c r="A127">
        <f t="shared" si="22"/>
        <v>94</v>
      </c>
      <c r="B127">
        <f t="shared" si="23"/>
        <v>140</v>
      </c>
      <c r="C127" t="str">
        <f t="shared" si="12"/>
        <v>12.1317310111194-6.41939439151876i</v>
      </c>
      <c r="D127" t="str">
        <f t="shared" si="13"/>
        <v>1</v>
      </c>
      <c r="E127" t="str">
        <f t="shared" si="14"/>
        <v>12.1317310111194-6.41939439151876i</v>
      </c>
      <c r="F127" t="str">
        <f t="shared" si="15"/>
        <v>0.145367412140575</v>
      </c>
      <c r="G127" t="str">
        <f t="shared" si="17"/>
        <v>170.971898283683-1168.44748022626i</v>
      </c>
      <c r="H127" t="str">
        <f t="shared" si="16"/>
        <v>1.76355834187199-0.933170750204803i</v>
      </c>
      <c r="I127" t="str">
        <f t="shared" si="18"/>
        <v>-788.842094253772-2220.17127537765i</v>
      </c>
      <c r="J127" s="4">
        <f t="shared" si="19"/>
        <v>67.444050512003002</v>
      </c>
      <c r="K127" s="4">
        <f t="shared" si="20"/>
        <v>70.439524935688397</v>
      </c>
      <c r="O127"/>
      <c r="P127"/>
    </row>
    <row r="128" spans="1:16">
      <c r="A128">
        <f t="shared" si="22"/>
        <v>95</v>
      </c>
      <c r="B128">
        <f t="shared" si="23"/>
        <v>150</v>
      </c>
      <c r="C128" t="str">
        <f t="shared" si="12"/>
        <v>11.7513950952399-6.66229620409977i</v>
      </c>
      <c r="D128" t="str">
        <f t="shared" si="13"/>
        <v>1</v>
      </c>
      <c r="E128" t="str">
        <f t="shared" si="14"/>
        <v>11.7513950952399-6.66229620409977i</v>
      </c>
      <c r="F128" t="str">
        <f t="shared" si="15"/>
        <v>0.145367412140575</v>
      </c>
      <c r="G128" t="str">
        <f t="shared" si="17"/>
        <v>153.287826342362-1092.51817351991i</v>
      </c>
      <c r="H128" t="str">
        <f t="shared" si="16"/>
        <v>1.70826989403647-0.96848075810396i</v>
      </c>
      <c r="I128" t="str">
        <f t="shared" si="18"/>
        <v>-796.225850069969-2014.77221477593i</v>
      </c>
      <c r="J128" s="4">
        <f t="shared" si="19"/>
        <v>66.714767130507809</v>
      </c>
      <c r="K128" s="4">
        <f t="shared" si="20"/>
        <v>68.436366541221474</v>
      </c>
      <c r="O128"/>
      <c r="P128"/>
    </row>
    <row r="129" spans="1:16">
      <c r="A129">
        <f t="shared" si="22"/>
        <v>96</v>
      </c>
      <c r="B129">
        <f t="shared" si="23"/>
        <v>160</v>
      </c>
      <c r="C129" t="str">
        <f t="shared" si="12"/>
        <v>11.3703451443755-6.87601603549635i</v>
      </c>
      <c r="D129" t="str">
        <f t="shared" si="13"/>
        <v>1</v>
      </c>
      <c r="E129" t="str">
        <f t="shared" si="14"/>
        <v>11.3703451443755-6.87601603549635i</v>
      </c>
      <c r="F129" t="str">
        <f t="shared" si="15"/>
        <v>0.145367412140575</v>
      </c>
      <c r="G129" t="str">
        <f t="shared" si="17"/>
        <v>138.767286842493-1025.7513120615i</v>
      </c>
      <c r="H129" t="str">
        <f t="shared" si="16"/>
        <v>1.65287764878302-0.9995486569172i</v>
      </c>
      <c r="I129" t="str">
        <f t="shared" si="18"/>
        <v>-795.922999497909-1834.14607210377i</v>
      </c>
      <c r="J129" s="4">
        <f t="shared" si="19"/>
        <v>66.017977323734812</v>
      </c>
      <c r="K129" s="4">
        <f t="shared" si="20"/>
        <v>66.541690496526087</v>
      </c>
      <c r="O129"/>
      <c r="P129"/>
    </row>
    <row r="130" spans="1:16">
      <c r="A130">
        <f t="shared" si="22"/>
        <v>97</v>
      </c>
      <c r="B130">
        <f t="shared" si="23"/>
        <v>170</v>
      </c>
      <c r="C130" t="str">
        <f t="shared" si="12"/>
        <v>10.9909599711492-7.06200137730956i</v>
      </c>
      <c r="D130" t="str">
        <f t="shared" si="13"/>
        <v>1</v>
      </c>
      <c r="E130" t="str">
        <f t="shared" si="14"/>
        <v>10.9909599711492-7.06200137730956i</v>
      </c>
      <c r="F130" t="str">
        <f t="shared" si="15"/>
        <v>0.145367412140575</v>
      </c>
      <c r="G130" t="str">
        <f t="shared" si="17"/>
        <v>126.700523443902-966.599475873974i</v>
      </c>
      <c r="H130" t="str">
        <f t="shared" si="16"/>
        <v>1.59772740794661-1.02658486475267i</v>
      </c>
      <c r="I130" t="str">
        <f t="shared" si="18"/>
        <v>-789.863493302581-1674.43131483443i</v>
      </c>
      <c r="J130" s="4">
        <f t="shared" si="19"/>
        <v>65.349907127129995</v>
      </c>
      <c r="K130" s="4">
        <f t="shared" si="20"/>
        <v>64.745789740007396</v>
      </c>
      <c r="O130"/>
      <c r="P130"/>
    </row>
    <row r="131" spans="1:16">
      <c r="A131">
        <f t="shared" si="22"/>
        <v>98</v>
      </c>
      <c r="B131">
        <f t="shared" si="23"/>
        <v>180</v>
      </c>
      <c r="C131" t="str">
        <f t="shared" si="12"/>
        <v>10.6153015352031-7.22184379473433i</v>
      </c>
      <c r="D131" t="str">
        <f t="shared" si="13"/>
        <v>1</v>
      </c>
      <c r="E131" t="str">
        <f t="shared" si="14"/>
        <v>10.6153015352031-7.22184379473433i</v>
      </c>
      <c r="F131" t="str">
        <f t="shared" si="15"/>
        <v>0.145367412140575</v>
      </c>
      <c r="G131" t="str">
        <f t="shared" si="17"/>
        <v>116.565690441215-913.841742415262i</v>
      </c>
      <c r="H131" t="str">
        <f t="shared" si="16"/>
        <v>1.54311891326435-1.049820743324i</v>
      </c>
      <c r="I131" t="str">
        <f t="shared" si="18"/>
        <v>-779.495295745334-1532.53955623651i</v>
      </c>
      <c r="J131" s="4">
        <f t="shared" si="19"/>
        <v>64.707470941977391</v>
      </c>
      <c r="K131" s="4">
        <f t="shared" si="20"/>
        <v>63.040754664962463</v>
      </c>
      <c r="O131"/>
      <c r="P131"/>
    </row>
    <row r="132" spans="1:16">
      <c r="A132">
        <f t="shared" si="22"/>
        <v>99</v>
      </c>
      <c r="B132">
        <f t="shared" si="23"/>
        <v>190</v>
      </c>
      <c r="C132" t="str">
        <f t="shared" si="12"/>
        <v>10.2451253496926-7.35722652114837i</v>
      </c>
      <c r="D132" t="str">
        <f t="shared" si="13"/>
        <v>1</v>
      </c>
      <c r="E132" t="str">
        <f t="shared" si="14"/>
        <v>10.2451253496926-7.35722652114837i</v>
      </c>
      <c r="F132" t="str">
        <f t="shared" si="15"/>
        <v>0.145367412140575</v>
      </c>
      <c r="G132" t="str">
        <f t="shared" si="17"/>
        <v>107.972310552524-866.502718785528i</v>
      </c>
      <c r="H132" t="str">
        <f t="shared" si="16"/>
        <v>1.48930735914062-1.06950097991134i</v>
      </c>
      <c r="I132" t="str">
        <f t="shared" si="18"/>
        <v>-765.921550147672-1405.96536774186i</v>
      </c>
      <c r="J132" s="4">
        <f t="shared" si="19"/>
        <v>64.088120489187801</v>
      </c>
      <c r="K132" s="4">
        <f t="shared" si="20"/>
        <v>61.419972058764301</v>
      </c>
      <c r="O132"/>
      <c r="P132"/>
    </row>
    <row r="133" spans="1:16">
      <c r="A133">
        <f t="shared" si="22"/>
        <v>100</v>
      </c>
      <c r="B133">
        <f t="shared" si="23"/>
        <v>200</v>
      </c>
      <c r="C133" t="str">
        <f t="shared" si="12"/>
        <v>9.8818973153336-7.46987927131807i</v>
      </c>
      <c r="D133" t="str">
        <f t="shared" si="13"/>
        <v>1</v>
      </c>
      <c r="E133" t="str">
        <f t="shared" si="14"/>
        <v>9.8818973153336-7.46987927131807i</v>
      </c>
      <c r="F133" t="str">
        <f t="shared" si="15"/>
        <v>0.145367412140575</v>
      </c>
      <c r="G133" t="str">
        <f t="shared" si="17"/>
        <v>100.623586060941-823.794295458666i</v>
      </c>
      <c r="H133" t="str">
        <f t="shared" si="16"/>
        <v>1.43650583976894-1.08587701867403i</v>
      </c>
      <c r="I133" t="str">
        <f t="shared" si="18"/>
        <v>-749.992924558295-1292.65015583486i</v>
      </c>
      <c r="J133" s="4">
        <f t="shared" si="19"/>
        <v>63.489730866968401</v>
      </c>
      <c r="K133" s="4">
        <f t="shared" si="20"/>
        <v>59.877782345895525</v>
      </c>
      <c r="O133"/>
      <c r="P133"/>
    </row>
    <row r="134" spans="1:16">
      <c r="A134">
        <f t="shared" si="22"/>
        <v>101</v>
      </c>
      <c r="B134">
        <f t="shared" si="23"/>
        <v>210</v>
      </c>
      <c r="C134" t="str">
        <f t="shared" si="12"/>
        <v>9.52681498224123-7.56154038652643i</v>
      </c>
      <c r="D134" t="str">
        <f t="shared" si="13"/>
        <v>1</v>
      </c>
      <c r="E134" t="str">
        <f t="shared" si="14"/>
        <v>9.52681498224123-7.56154038652643i</v>
      </c>
      <c r="F134" t="str">
        <f t="shared" si="15"/>
        <v>0.145367412140575</v>
      </c>
      <c r="G134" t="str">
        <f t="shared" si="17"/>
        <v>94.2907216077554-785.073089894194i</v>
      </c>
      <c r="H134" t="str">
        <f t="shared" si="16"/>
        <v>1.38488843991047-1.09920155778579i</v>
      </c>
      <c r="I134" t="str">
        <f t="shared" si="18"/>
        <v>-732.371433042005-1190.88315475525i</v>
      </c>
      <c r="J134" s="4">
        <f t="shared" si="19"/>
        <v>62.910513629071801</v>
      </c>
      <c r="K134" s="4">
        <f t="shared" si="20"/>
        <v>58.4092420723413</v>
      </c>
      <c r="O134"/>
      <c r="P134"/>
    </row>
    <row r="135" spans="1:16">
      <c r="A135">
        <f t="shared" si="22"/>
        <v>102</v>
      </c>
      <c r="B135">
        <f t="shared" si="23"/>
        <v>220</v>
      </c>
      <c r="C135" t="str">
        <f t="shared" si="12"/>
        <v>9.18083151679368-7.63392605059566i</v>
      </c>
      <c r="D135" t="str">
        <f t="shared" si="13"/>
        <v>1</v>
      </c>
      <c r="E135" t="str">
        <f t="shared" si="14"/>
        <v>9.18083151679368-7.63392605059566i</v>
      </c>
      <c r="F135" t="str">
        <f t="shared" si="15"/>
        <v>0.145367412140575</v>
      </c>
      <c r="G135" t="str">
        <f t="shared" si="17"/>
        <v>88.7950829966943-749.808903668315i</v>
      </c>
      <c r="H135" t="str">
        <f t="shared" si="16"/>
        <v>1.33459371889493-1.10972407444761i</v>
      </c>
      <c r="I135" t="str">
        <f t="shared" si="18"/>
        <v>-713.575631599756-1099.22829450123i</v>
      </c>
      <c r="J135" s="4">
        <f t="shared" si="19"/>
        <v>62.348949821118602</v>
      </c>
      <c r="K135" s="4">
        <f t="shared" si="20"/>
        <v>57.009957436591719</v>
      </c>
      <c r="O135"/>
      <c r="P135"/>
    </row>
    <row r="136" spans="1:16">
      <c r="A136">
        <f t="shared" si="22"/>
        <v>103</v>
      </c>
      <c r="B136">
        <f t="shared" si="23"/>
        <v>230</v>
      </c>
      <c r="C136" t="str">
        <f t="shared" si="12"/>
        <v>8.84468095363377-7.68870605815955i</v>
      </c>
      <c r="D136" t="str">
        <f t="shared" si="13"/>
        <v>1</v>
      </c>
      <c r="E136" t="str">
        <f t="shared" si="14"/>
        <v>8.84468095363377-7.68870605815955i</v>
      </c>
      <c r="F136" t="str">
        <f t="shared" si="15"/>
        <v>0.145367412140575</v>
      </c>
      <c r="G136" t="str">
        <f t="shared" si="17"/>
        <v>83.9955782820913-717.561030306885i</v>
      </c>
      <c r="H136" t="str">
        <f t="shared" si="16"/>
        <v>1.28572838143877-1.11768730238422i</v>
      </c>
      <c r="I136" t="str">
        <f t="shared" si="18"/>
        <v>-694.013353347097-1016.46937338232i</v>
      </c>
      <c r="J136" s="4">
        <f t="shared" si="19"/>
        <v>61.803737944677202</v>
      </c>
      <c r="K136" s="4">
        <f t="shared" si="20"/>
        <v>55.675966383761178</v>
      </c>
      <c r="O136"/>
      <c r="P136"/>
    </row>
    <row r="137" spans="1:16">
      <c r="A137">
        <f t="shared" si="22"/>
        <v>104</v>
      </c>
      <c r="B137">
        <f t="shared" si="23"/>
        <v>240</v>
      </c>
      <c r="C137" t="str">
        <f t="shared" si="12"/>
        <v>8.51890361259426-7.72748545905235i</v>
      </c>
      <c r="D137" t="str">
        <f t="shared" si="13"/>
        <v>1</v>
      </c>
      <c r="E137" t="str">
        <f t="shared" si="14"/>
        <v>8.51890361259426-7.72748545905235i</v>
      </c>
      <c r="F137" t="str">
        <f t="shared" si="15"/>
        <v>0.145367412140575</v>
      </c>
      <c r="G137" t="str">
        <f t="shared" si="17"/>
        <v>79.7795872432816-687.960240105098i</v>
      </c>
      <c r="H137" t="str">
        <f t="shared" si="16"/>
        <v>1.23837097243782-1.12332456353636i</v>
      </c>
      <c r="I137" t="str">
        <f t="shared" si="18"/>
        <v>-674.005911411278-941.568361556677i</v>
      </c>
      <c r="J137" s="4">
        <f t="shared" si="19"/>
        <v>61.273753210728998</v>
      </c>
      <c r="K137" s="4">
        <f t="shared" si="20"/>
        <v>54.403654227383981</v>
      </c>
      <c r="O137"/>
      <c r="P137"/>
    </row>
    <row r="138" spans="1:16">
      <c r="A138">
        <f t="shared" si="22"/>
        <v>105</v>
      </c>
      <c r="B138">
        <f t="shared" si="23"/>
        <v>250</v>
      </c>
      <c r="C138" t="str">
        <f t="shared" si="12"/>
        <v>8.20387083742918-7.75179132579029i</v>
      </c>
      <c r="D138" t="str">
        <f t="shared" si="13"/>
        <v>1</v>
      </c>
      <c r="E138" t="str">
        <f t="shared" si="14"/>
        <v>8.20387083742918-7.75179132579029i</v>
      </c>
      <c r="F138" t="str">
        <f t="shared" si="15"/>
        <v>0.145367412140575</v>
      </c>
      <c r="G138" t="str">
        <f t="shared" si="17"/>
        <v>76.0563447319955-660.694925238239i</v>
      </c>
      <c r="H138" t="str">
        <f t="shared" si="16"/>
        <v>1.19257547317261-1.12685784448389i</v>
      </c>
      <c r="I138" t="str">
        <f t="shared" si="18"/>
        <v>-653.806328008868-873.633251772755i</v>
      </c>
      <c r="J138" s="4">
        <f t="shared" si="19"/>
        <v>60.758015414065596</v>
      </c>
      <c r="K138" s="4">
        <f t="shared" si="20"/>
        <v>53.189692602474153</v>
      </c>
      <c r="O138"/>
      <c r="P138"/>
    </row>
    <row r="139" spans="1:16">
      <c r="A139">
        <f t="shared" si="22"/>
        <v>106</v>
      </c>
      <c r="B139">
        <f t="shared" si="23"/>
        <v>260</v>
      </c>
      <c r="C139" t="str">
        <f t="shared" si="12"/>
        <v>7.89980845651088-7.76306387525804i</v>
      </c>
      <c r="D139" t="str">
        <f t="shared" si="13"/>
        <v>1</v>
      </c>
      <c r="E139" t="str">
        <f t="shared" si="14"/>
        <v>7.89980845651088-7.76306387525804i</v>
      </c>
      <c r="F139" t="str">
        <f t="shared" si="15"/>
        <v>0.145367412140575</v>
      </c>
      <c r="G139" t="str">
        <f t="shared" si="17"/>
        <v>72.7520485281278-635.500331770977i</v>
      </c>
      <c r="H139" t="str">
        <f t="shared" si="16"/>
        <v>1.14837471172922-1.12849650582824i</v>
      </c>
      <c r="I139" t="str">
        <f t="shared" si="18"/>
        <v>-633.613291100036-811.892942857158i</v>
      </c>
      <c r="J139" s="4">
        <f t="shared" si="19"/>
        <v>60.255663446982403</v>
      </c>
      <c r="K139" s="4">
        <f t="shared" si="20"/>
        <v>52.03099475613007</v>
      </c>
      <c r="O139"/>
      <c r="P139"/>
    </row>
    <row r="140" spans="1:16">
      <c r="A140">
        <f t="shared" si="22"/>
        <v>107</v>
      </c>
      <c r="B140">
        <f t="shared" si="23"/>
        <v>270</v>
      </c>
      <c r="C140" t="str">
        <f t="shared" si="12"/>
        <v>7.60681857020439-7.76265120308466i</v>
      </c>
      <c r="D140" t="str">
        <f t="shared" si="13"/>
        <v>1</v>
      </c>
      <c r="E140" t="str">
        <f t="shared" si="14"/>
        <v>7.60681857020439-7.76265120308466i</v>
      </c>
      <c r="F140" t="str">
        <f t="shared" si="15"/>
        <v>0.145367412140575</v>
      </c>
      <c r="G140" t="str">
        <f t="shared" si="17"/>
        <v>69.8061971586322-612.150108740927i</v>
      </c>
      <c r="H140" t="str">
        <f t="shared" si="16"/>
        <v>1.10578353017348-1.12843651674234i</v>
      </c>
      <c r="I140" t="str">
        <f t="shared" si="18"/>
        <v>-613.581993308998-755.677370208338i</v>
      </c>
      <c r="J140" s="4">
        <f t="shared" si="19"/>
        <v>59.765934964303199</v>
      </c>
      <c r="K140" s="4">
        <f t="shared" si="20"/>
        <v>50.92468233539762</v>
      </c>
      <c r="O140"/>
      <c r="P140"/>
    </row>
    <row r="141" spans="1:16">
      <c r="A141">
        <f t="shared" si="22"/>
        <v>108</v>
      </c>
      <c r="B141">
        <f t="shared" si="23"/>
        <v>280</v>
      </c>
      <c r="C141" t="str">
        <f t="shared" si="12"/>
        <v>7.32489943505828-7.75180694473927i</v>
      </c>
      <c r="D141" t="str">
        <f t="shared" si="13"/>
        <v>1</v>
      </c>
      <c r="E141" t="str">
        <f t="shared" si="14"/>
        <v>7.32489943505828-7.75180694473927i</v>
      </c>
      <c r="F141" t="str">
        <f t="shared" si="15"/>
        <v>0.145367412140575</v>
      </c>
      <c r="G141" t="str">
        <f t="shared" si="17"/>
        <v>67.1688169626159-590.449615299039i</v>
      </c>
      <c r="H141" t="str">
        <f t="shared" si="16"/>
        <v>1.06480167506438-1.12686011497008i</v>
      </c>
      <c r="I141" t="str">
        <f t="shared" si="18"/>
        <v>-593.832652566029-704.401600216433i</v>
      </c>
      <c r="J141" s="4">
        <f t="shared" si="19"/>
        <v>59.288150071511197</v>
      </c>
      <c r="K141" s="4">
        <f t="shared" si="20"/>
        <v>49.86806029945032</v>
      </c>
      <c r="O141"/>
      <c r="P141"/>
    </row>
    <row r="142" spans="1:16">
      <c r="A142">
        <f t="shared" si="22"/>
        <v>109</v>
      </c>
      <c r="B142">
        <f t="shared" si="23"/>
        <v>290</v>
      </c>
      <c r="C142" t="str">
        <f t="shared" si="12"/>
        <v>7.05396334377519-7.73169024907651i</v>
      </c>
      <c r="D142" t="str">
        <f t="shared" si="13"/>
        <v>1</v>
      </c>
      <c r="E142" t="str">
        <f t="shared" si="14"/>
        <v>7.05396334377519-7.73169024907651i</v>
      </c>
      <c r="F142" t="str">
        <f t="shared" si="15"/>
        <v>0.145367412140575</v>
      </c>
      <c r="G142" t="str">
        <f t="shared" si="17"/>
        <v>64.7983401887564-570.230575218601i</v>
      </c>
      <c r="H142" t="str">
        <f t="shared" si="16"/>
        <v>1.02541639661908-1.12393580298077i</v>
      </c>
      <c r="I142" t="str">
        <f t="shared" si="18"/>
        <v>-574.457278939253-657.552956194554i</v>
      </c>
      <c r="J142" s="4">
        <f t="shared" si="19"/>
        <v>58.821698173152399</v>
      </c>
      <c r="K142" s="4">
        <f t="shared" si="20"/>
        <v>48.858597593862982</v>
      </c>
      <c r="O142"/>
      <c r="P142"/>
    </row>
    <row r="143" spans="1:16">
      <c r="A143">
        <f t="shared" si="22"/>
        <v>110</v>
      </c>
      <c r="B143">
        <f t="shared" si="23"/>
        <v>300</v>
      </c>
      <c r="C143" t="str">
        <f t="shared" si="12"/>
        <v>6.79385249634212-7.70336752883549i</v>
      </c>
      <c r="D143" t="str">
        <f t="shared" si="13"/>
        <v>1</v>
      </c>
      <c r="E143" t="str">
        <f t="shared" si="14"/>
        <v>6.79385249634212-7.70336752883549i</v>
      </c>
      <c r="F143" t="str">
        <f t="shared" si="15"/>
        <v>0.145367412140575</v>
      </c>
      <c r="G143" t="str">
        <f t="shared" si="17"/>
        <v>62.6599652967398-551.346773752605i</v>
      </c>
      <c r="H143" t="str">
        <f t="shared" si="16"/>
        <v>0.987604755858039-1.11981860243455i</v>
      </c>
      <c r="I143" t="str">
        <f t="shared" si="18"/>
        <v>-555.52509391148-614.680490652252i</v>
      </c>
      <c r="J143" s="4">
        <f t="shared" si="19"/>
        <v>58.366027316688601</v>
      </c>
      <c r="K143" s="4">
        <f t="shared" si="20"/>
        <v>47.89391192711534</v>
      </c>
      <c r="O143"/>
      <c r="P143"/>
    </row>
    <row r="144" spans="1:16">
      <c r="A144">
        <f t="shared" si="22"/>
        <v>111</v>
      </c>
      <c r="B144">
        <f t="shared" si="23"/>
        <v>310</v>
      </c>
      <c r="C144" t="str">
        <f t="shared" si="12"/>
        <v>6.54435292662705-7.66781553195927i</v>
      </c>
      <c r="D144" t="str">
        <f t="shared" si="13"/>
        <v>1</v>
      </c>
      <c r="E144" t="str">
        <f t="shared" si="14"/>
        <v>6.54435292662705-7.66781553195927i</v>
      </c>
      <c r="F144" t="str">
        <f t="shared" si="15"/>
        <v>0.145367412140575</v>
      </c>
      <c r="G144" t="str">
        <f t="shared" si="17"/>
        <v>60.7243782914233-533.670567975428i</v>
      </c>
      <c r="H144" t="str">
        <f t="shared" si="16"/>
        <v>0.951335649078373-1.11465050065223i</v>
      </c>
      <c r="I144" t="str">
        <f t="shared" si="18"/>
        <v>-537.086899940419-575.386294843258i</v>
      </c>
      <c r="J144" s="4">
        <f t="shared" si="19"/>
        <v>57.920635516151002</v>
      </c>
      <c r="K144" s="4">
        <f t="shared" si="20"/>
        <v>46.97175748075432</v>
      </c>
      <c r="O144"/>
      <c r="P144"/>
    </row>
    <row r="145" spans="1:16">
      <c r="A145">
        <f t="shared" si="22"/>
        <v>112</v>
      </c>
      <c r="B145">
        <f t="shared" si="23"/>
        <v>320</v>
      </c>
      <c r="C145" t="str">
        <f t="shared" si="12"/>
        <v>6.30520659520174-7.62592535322822i</v>
      </c>
      <c r="D145" t="str">
        <f t="shared" si="13"/>
        <v>1</v>
      </c>
      <c r="E145" t="str">
        <f t="shared" si="14"/>
        <v>6.30520659520174-7.62592535322822i</v>
      </c>
      <c r="F145" t="str">
        <f t="shared" si="15"/>
        <v>0.145367412140575</v>
      </c>
      <c r="G145" t="str">
        <f t="shared" si="17"/>
        <v>58.9667470971649-517.090037235442i</v>
      </c>
      <c r="H145" t="str">
        <f t="shared" si="16"/>
        <v>0.916571565756163-1.10856103377599i</v>
      </c>
      <c r="I145" t="str">
        <f t="shared" si="18"/>
        <v>-519.17862251859-539.318263186242i</v>
      </c>
      <c r="J145" s="4">
        <f t="shared" si="19"/>
        <v>57.485063653332602</v>
      </c>
      <c r="K145" s="4">
        <f t="shared" si="20"/>
        <v>46.090014730044459</v>
      </c>
      <c r="O145"/>
      <c r="P145"/>
    </row>
    <row r="146" spans="1:16">
      <c r="A146">
        <f t="shared" si="22"/>
        <v>113</v>
      </c>
      <c r="B146">
        <f t="shared" si="23"/>
        <v>330</v>
      </c>
      <c r="C146" t="str">
        <f t="shared" si="12"/>
        <v>6.07612178782392-7.57850707495507i</v>
      </c>
      <c r="D146" t="str">
        <f t="shared" si="13"/>
        <v>1</v>
      </c>
      <c r="E146" t="str">
        <f t="shared" si="14"/>
        <v>6.07612178782392-7.57850707495507i</v>
      </c>
      <c r="F146" t="str">
        <f t="shared" si="15"/>
        <v>0.145367412140575</v>
      </c>
      <c r="G146" t="str">
        <f t="shared" si="17"/>
        <v>57.3659243714081-501.506641195301i</v>
      </c>
      <c r="H146" t="str">
        <f t="shared" si="16"/>
        <v>0.883270100146927-1.10166796137526i</v>
      </c>
      <c r="I146" t="str">
        <f t="shared" si="18"/>
        <v>-501.824193257227-506.164022147579i</v>
      </c>
      <c r="J146" s="4">
        <f t="shared" si="19"/>
        <v>57.05888964111</v>
      </c>
      <c r="K146" s="4">
        <f t="shared" si="20"/>
        <v>45.246681795510113</v>
      </c>
      <c r="O146"/>
      <c r="P146"/>
    </row>
    <row r="147" spans="1:16">
      <c r="A147">
        <f t="shared" si="22"/>
        <v>114</v>
      </c>
      <c r="B147">
        <f t="shared" si="23"/>
        <v>340</v>
      </c>
      <c r="C147" t="str">
        <f t="shared" si="12"/>
        <v>5.85678197407457-7.52629478700429i</v>
      </c>
      <c r="D147" t="str">
        <f t="shared" si="13"/>
        <v>1</v>
      </c>
      <c r="E147" t="str">
        <f t="shared" si="14"/>
        <v>5.85678197407457-7.52629478700429i</v>
      </c>
      <c r="F147" t="str">
        <f t="shared" si="15"/>
        <v>0.145367412140575</v>
      </c>
      <c r="G147" t="str">
        <f t="shared" si="17"/>
        <v>55.9038108431424-486.833283301883i</v>
      </c>
      <c r="H147" t="str">
        <f t="shared" si="16"/>
        <v>0.851385239042789-1.09407799619391i</v>
      </c>
      <c r="I147" t="str">
        <f t="shared" si="18"/>
        <v>-485.037903717335-475.645800624828i</v>
      </c>
      <c r="J147" s="4">
        <f t="shared" si="19"/>
        <v>56.641723600446397</v>
      </c>
      <c r="K147" s="4">
        <f t="shared" si="20"/>
        <v>44.439866917867704</v>
      </c>
      <c r="O147"/>
      <c r="P147"/>
    </row>
    <row r="148" spans="1:16">
      <c r="A148">
        <f t="shared" si="22"/>
        <v>115</v>
      </c>
      <c r="B148">
        <f t="shared" si="23"/>
        <v>350</v>
      </c>
      <c r="C148" t="str">
        <f t="shared" si="12"/>
        <v>5.64685328563289-7.46995178971091i</v>
      </c>
      <c r="D148" t="str">
        <f t="shared" si="13"/>
        <v>1</v>
      </c>
      <c r="E148" t="str">
        <f t="shared" si="14"/>
        <v>5.64685328563289-7.46995178971091i</v>
      </c>
      <c r="F148" t="str">
        <f t="shared" si="15"/>
        <v>0.145367412140575</v>
      </c>
      <c r="G148" t="str">
        <f t="shared" si="17"/>
        <v>54.5648432968045-472.992700306033i</v>
      </c>
      <c r="H148" t="str">
        <f t="shared" si="16"/>
        <v>0.820868448869956-1.08588756048513i</v>
      </c>
      <c r="I148" t="str">
        <f t="shared" si="18"/>
        <v>-468.826331182712-447.516068802846i</v>
      </c>
      <c r="J148" s="4">
        <f t="shared" si="19"/>
        <v>56.233203854582797</v>
      </c>
      <c r="K148" s="4">
        <f t="shared" si="20"/>
        <v>43.667781770436619</v>
      </c>
      <c r="O148"/>
      <c r="P148"/>
    </row>
    <row r="149" spans="1:16">
      <c r="A149">
        <f t="shared" si="22"/>
        <v>116</v>
      </c>
      <c r="B149">
        <f t="shared" si="23"/>
        <v>360</v>
      </c>
      <c r="C149" t="str">
        <f t="shared" si="12"/>
        <v>5.44599077149052-7.41007582852741i</v>
      </c>
      <c r="D149" t="str">
        <f t="shared" si="13"/>
        <v>1</v>
      </c>
      <c r="E149" t="str">
        <f t="shared" si="14"/>
        <v>5.44599077149052-7.41007582852741i</v>
      </c>
      <c r="F149" t="str">
        <f t="shared" si="15"/>
        <v>0.145367412140575</v>
      </c>
      <c r="G149" t="str">
        <f t="shared" si="17"/>
        <v>53.3355800921073-459.916115686697i</v>
      </c>
      <c r="H149" t="str">
        <f t="shared" si="16"/>
        <v>0.79166958499303-1.07718354695846i</v>
      </c>
      <c r="I149" t="str">
        <f t="shared" si="18"/>
        <v>-453.189916241873-421.553809779997i</v>
      </c>
      <c r="J149" s="4">
        <f t="shared" si="19"/>
        <v>55.832993584420606</v>
      </c>
      <c r="K149" s="4">
        <f t="shared" si="20"/>
        <v>42.928735408964855</v>
      </c>
      <c r="O149"/>
      <c r="P149"/>
    </row>
    <row r="150" spans="1:16">
      <c r="A150">
        <f t="shared" si="22"/>
        <v>117</v>
      </c>
      <c r="B150">
        <f t="shared" si="23"/>
        <v>370</v>
      </c>
      <c r="C150" t="str">
        <f t="shared" si="12"/>
        <v>5.25384358036741-7.34720424694644i</v>
      </c>
      <c r="D150" t="str">
        <f t="shared" si="13"/>
        <v>1</v>
      </c>
      <c r="E150" t="str">
        <f t="shared" si="14"/>
        <v>5.25384358036741-7.34720424694644i</v>
      </c>
      <c r="F150" t="str">
        <f t="shared" si="15"/>
        <v>0.145367412140575</v>
      </c>
      <c r="G150" t="str">
        <f t="shared" si="17"/>
        <v>52.2043635631462-447.542107980774i</v>
      </c>
      <c r="H150" t="str">
        <f t="shared" si="16"/>
        <v>0.763737645069383-1.06804406784685i</v>
      </c>
      <c r="I150" t="str">
        <f t="shared" si="18"/>
        <v>-438.124255850477-397.561316437962i</v>
      </c>
      <c r="J150" s="4">
        <f t="shared" si="19"/>
        <v>55.440778020837598</v>
      </c>
      <c r="K150" s="4">
        <f t="shared" si="20"/>
        <v>42.221128719236162</v>
      </c>
      <c r="O150"/>
      <c r="P150"/>
    </row>
    <row r="151" spans="1:16">
      <c r="A151">
        <f t="shared" si="22"/>
        <v>118</v>
      </c>
      <c r="B151">
        <f t="shared" si="23"/>
        <v>380</v>
      </c>
      <c r="C151" t="str">
        <f t="shared" si="12"/>
        <v>5.07005921048608-7.28181897516758i</v>
      </c>
      <c r="D151" t="str">
        <f t="shared" si="13"/>
        <v>1</v>
      </c>
      <c r="E151" t="str">
        <f t="shared" si="14"/>
        <v>5.07005921048608-7.28181897516758i</v>
      </c>
      <c r="F151" t="str">
        <f t="shared" si="15"/>
        <v>0.145367412140575</v>
      </c>
      <c r="G151" t="str">
        <f t="shared" si="17"/>
        <v>51.16104343146-435.815655125587i</v>
      </c>
      <c r="H151" t="str">
        <f t="shared" si="16"/>
        <v>0.737021386827848-1.05853918009625i</v>
      </c>
      <c r="I151" t="str">
        <f t="shared" si="18"/>
        <v>-423.621163068335-375.361427508754i</v>
      </c>
      <c r="J151" s="4">
        <f t="shared" si="19"/>
        <v>55.056262074628002</v>
      </c>
      <c r="K151" s="4">
        <f t="shared" si="20"/>
        <v>41.543449265215031</v>
      </c>
      <c r="O151"/>
      <c r="P151"/>
    </row>
    <row r="152" spans="1:16">
      <c r="A152">
        <f t="shared" si="22"/>
        <v>119</v>
      </c>
      <c r="B152">
        <f t="shared" si="23"/>
        <v>390</v>
      </c>
      <c r="C152" t="str">
        <f t="shared" si="12"/>
        <v>4.89428695503825-7.21435129692724i</v>
      </c>
      <c r="D152" t="str">
        <f t="shared" si="13"/>
        <v>1</v>
      </c>
      <c r="E152" t="str">
        <f t="shared" si="14"/>
        <v>4.89428695503825-7.21435129692724i</v>
      </c>
      <c r="F152" t="str">
        <f t="shared" si="15"/>
        <v>0.145367412140575</v>
      </c>
      <c r="G152" t="str">
        <f t="shared" si="17"/>
        <v>50.1967489560778-424.687323745864i</v>
      </c>
      <c r="H152" t="str">
        <f t="shared" si="16"/>
        <v>0.711469828927285-1.04873157830731i</v>
      </c>
      <c r="I152" t="str">
        <f t="shared" si="18"/>
        <v>-409.669534926621-354.79513333166i</v>
      </c>
      <c r="J152" s="4">
        <f t="shared" si="19"/>
        <v>54.679168324460399</v>
      </c>
      <c r="K152" s="4">
        <f t="shared" si="20"/>
        <v>40.894266470065105</v>
      </c>
      <c r="O152"/>
      <c r="P152"/>
    </row>
    <row r="153" spans="1:16">
      <c r="A153">
        <f t="shared" si="22"/>
        <v>120</v>
      </c>
      <c r="B153">
        <f t="shared" si="23"/>
        <v>400</v>
      </c>
      <c r="C153" t="str">
        <f t="shared" si="12"/>
        <v>4.72618065912124-7.14518635673196i</v>
      </c>
      <c r="D153" t="str">
        <f t="shared" si="13"/>
        <v>1</v>
      </c>
      <c r="E153" t="str">
        <f t="shared" si="14"/>
        <v>4.72618065912124-7.14518635673196i</v>
      </c>
      <c r="F153" t="str">
        <f t="shared" si="15"/>
        <v>0.145367412140575</v>
      </c>
      <c r="G153" t="str">
        <f t="shared" si="17"/>
        <v>49.3037002527919-414.112578417991i</v>
      </c>
      <c r="H153" t="str">
        <f t="shared" si="16"/>
        <v>0.687032651725292-1.03867724994027i</v>
      </c>
      <c r="I153" t="str">
        <f t="shared" si="18"/>
        <v>-396.256062192329-335.71949465376i</v>
      </c>
      <c r="J153" s="4">
        <f t="shared" si="19"/>
        <v>54.309235298855</v>
      </c>
      <c r="K153" s="4">
        <f t="shared" si="20"/>
        <v>40.272227082847422</v>
      </c>
      <c r="O153"/>
      <c r="P153"/>
    </row>
    <row r="154" spans="1:16">
      <c r="A154">
        <f t="shared" si="22"/>
        <v>121</v>
      </c>
      <c r="B154">
        <f t="shared" si="23"/>
        <v>410</v>
      </c>
      <c r="C154" t="str">
        <f t="shared" si="12"/>
        <v>4.56540089133002-7.07466738522936i</v>
      </c>
      <c r="D154" t="str">
        <f t="shared" si="13"/>
        <v>1</v>
      </c>
      <c r="E154" t="str">
        <f t="shared" si="14"/>
        <v>4.56540089133002-7.07466738522936i</v>
      </c>
      <c r="F154" t="str">
        <f t="shared" si="15"/>
        <v>0.145367412140575</v>
      </c>
      <c r="G154" t="str">
        <f t="shared" si="17"/>
        <v>48.4750512761435-404.05119073235i</v>
      </c>
      <c r="H154" t="str">
        <f t="shared" si="16"/>
        <v>0.663660512956919-1.02842608954612i</v>
      </c>
      <c r="I154" t="str">
        <f t="shared" si="18"/>
        <v>-383.365808665786-318.005827926757i</v>
      </c>
      <c r="J154" s="4">
        <f t="shared" si="19"/>
        <v>53.946216000571205</v>
      </c>
      <c r="K154" s="4">
        <f t="shared" si="20"/>
        <v>39.676050897781266</v>
      </c>
      <c r="O154"/>
      <c r="P154"/>
    </row>
    <row r="155" spans="1:16">
      <c r="A155">
        <f t="shared" si="22"/>
        <v>122</v>
      </c>
      <c r="B155">
        <f t="shared" si="23"/>
        <v>420</v>
      </c>
      <c r="C155" t="str">
        <f t="shared" si="12"/>
        <v>4.41161662103181-7.00309963235068i</v>
      </c>
      <c r="D155" t="str">
        <f t="shared" si="13"/>
        <v>1</v>
      </c>
      <c r="E155" t="str">
        <f t="shared" si="14"/>
        <v>4.41161662103181-7.00309963235068i</v>
      </c>
      <c r="F155" t="str">
        <f t="shared" si="15"/>
        <v>0.145367412140575</v>
      </c>
      <c r="G155" t="str">
        <f t="shared" si="17"/>
        <v>47.7047585372293-394.466731755548i</v>
      </c>
      <c r="H155" t="str">
        <f t="shared" si="16"/>
        <v>0.641305291555742-1.01802247051743i</v>
      </c>
      <c r="I155" t="str">
        <f t="shared" si="18"/>
        <v>-370.982682716405-301.53811855904i</v>
      </c>
      <c r="J155" s="4">
        <f t="shared" si="19"/>
        <v>53.589876631683204</v>
      </c>
      <c r="K155" s="4">
        <f t="shared" si="20"/>
        <v>39.104526702477926</v>
      </c>
      <c r="O155"/>
      <c r="P155"/>
    </row>
    <row r="156" spans="1:16">
      <c r="A156">
        <f t="shared" si="22"/>
        <v>123</v>
      </c>
      <c r="B156">
        <f t="shared" ref="B156:B187" si="24">B155+10</f>
        <v>430</v>
      </c>
      <c r="C156" t="str">
        <f t="shared" si="12"/>
        <v>4.26450648092714-6.93075400681674i</v>
      </c>
      <c r="D156" t="str">
        <f t="shared" si="13"/>
        <v>1</v>
      </c>
      <c r="E156" t="str">
        <f t="shared" si="14"/>
        <v>4.26450648092714-6.93075400681674i</v>
      </c>
      <c r="F156" t="str">
        <f t="shared" si="15"/>
        <v>0.145367412140575</v>
      </c>
      <c r="G156" t="str">
        <f t="shared" si="17"/>
        <v>46.9874708493678-385.326134498013i</v>
      </c>
      <c r="H156" t="str">
        <f t="shared" si="16"/>
        <v>0.619920271189089-1.00750577415387i</v>
      </c>
      <c r="I156" t="str">
        <f t="shared" si="18"/>
        <v>-359.089819767709-286.211629987876i</v>
      </c>
      <c r="J156" s="4">
        <f t="shared" si="19"/>
        <v>53.239995485500202</v>
      </c>
      <c r="K156" s="4">
        <f t="shared" si="20"/>
        <v>38.556508437959877</v>
      </c>
      <c r="O156"/>
      <c r="P156"/>
    </row>
    <row r="157" spans="1:16">
      <c r="A157">
        <f t="shared" si="22"/>
        <v>124</v>
      </c>
      <c r="B157">
        <f t="shared" si="24"/>
        <v>440</v>
      </c>
      <c r="C157" t="str">
        <f t="shared" si="12"/>
        <v>4.1237596839847-6.85787042717917i</v>
      </c>
      <c r="D157" t="str">
        <f t="shared" si="13"/>
        <v>1</v>
      </c>
      <c r="E157" t="str">
        <f t="shared" si="14"/>
        <v>4.1237596839847-6.85787042717917i</v>
      </c>
      <c r="F157" t="str">
        <f t="shared" si="15"/>
        <v>0.145367412140575</v>
      </c>
      <c r="G157" t="str">
        <f t="shared" si="17"/>
        <v>46.3184363404219-376.599315392039i</v>
      </c>
      <c r="H157" t="str">
        <f t="shared" si="16"/>
        <v>0.599460273550491-0.996910876794416i</v>
      </c>
      <c r="I157" t="str">
        <f t="shared" si="18"/>
        <v>-347.669891188594-271.931681607716i</v>
      </c>
      <c r="J157" s="4">
        <f t="shared" si="19"/>
        <v>52.896361977814202</v>
      </c>
      <c r="K157" s="4">
        <f t="shared" si="20"/>
        <v>38.030911557473075</v>
      </c>
      <c r="O157"/>
      <c r="P157"/>
    </row>
    <row r="158" spans="1:16">
      <c r="A158">
        <f t="shared" si="22"/>
        <v>125</v>
      </c>
      <c r="B158">
        <f t="shared" si="24"/>
        <v>450</v>
      </c>
      <c r="C158" t="str">
        <f t="shared" si="12"/>
        <v>3.98907665430764-6.78466089425129i</v>
      </c>
      <c r="D158" t="str">
        <f t="shared" si="13"/>
        <v>1</v>
      </c>
      <c r="E158" t="str">
        <f t="shared" si="14"/>
        <v>3.98907665430764-6.78466089425129i</v>
      </c>
      <c r="F158" t="str">
        <f t="shared" si="15"/>
        <v>0.145367412140575</v>
      </c>
      <c r="G158" t="str">
        <f t="shared" si="17"/>
        <v>45.6934237105031-368.258845712581i</v>
      </c>
      <c r="H158" t="str">
        <f t="shared" si="16"/>
        <v>0.579881750067085-0.986268596448669i</v>
      </c>
      <c r="I158" t="str">
        <f t="shared" si="18"/>
        <v>-336.705352382951-258.612572799388i</v>
      </c>
      <c r="J158" s="4">
        <f t="shared" si="19"/>
        <v>52.558775795028801</v>
      </c>
      <c r="K158" s="4">
        <f t="shared" si="20"/>
        <v>37.526709573800673</v>
      </c>
      <c r="O158"/>
      <c r="P158"/>
    </row>
    <row r="159" spans="1:16">
      <c r="A159">
        <f t="shared" si="22"/>
        <v>126</v>
      </c>
      <c r="B159">
        <f t="shared" si="24"/>
        <v>460</v>
      </c>
      <c r="C159" t="str">
        <f t="shared" si="12"/>
        <v>3.86016942296621-6.71131229797245i</v>
      </c>
      <c r="D159" t="str">
        <f t="shared" si="13"/>
        <v>1</v>
      </c>
      <c r="E159" t="str">
        <f t="shared" si="14"/>
        <v>3.86016942296621-6.71131229797245i</v>
      </c>
      <c r="F159" t="str">
        <f t="shared" si="15"/>
        <v>0.145367412140575</v>
      </c>
      <c r="G159" t="str">
        <f t="shared" si="17"/>
        <v>45.1086552955157-360.279665429084i</v>
      </c>
      <c r="H159" t="str">
        <f t="shared" si="16"/>
        <v>0.561142839440775-0.975606100823471i</v>
      </c>
      <c r="I159" t="str">
        <f t="shared" si="18"/>
        <v>-326.178640679373-246.176633757897i</v>
      </c>
      <c r="J159" s="4">
        <f t="shared" si="19"/>
        <v>52.227046140801399</v>
      </c>
      <c r="K159" s="4">
        <f t="shared" si="20"/>
        <v>37.042930786482088</v>
      </c>
      <c r="O159"/>
      <c r="P159"/>
    </row>
    <row r="160" spans="1:16">
      <c r="A160">
        <f t="shared" si="22"/>
        <v>127</v>
      </c>
      <c r="B160">
        <f t="shared" si="24"/>
        <v>470</v>
      </c>
      <c r="C160" t="str">
        <f t="shared" ref="C160:C223" si="25">IF(Modep,IMPRODUCT(Rop/(Rs*m*Kdp),IMDIV(IMSUM(1,IMPRODUCT(sp,$B160/wzp)),IMSUM(1,IMPRODUCT(sp,$B160/wpp)))),IMDIV(Rop*SQRT(Kp*(1-mdp/(mcp+mdp)))/(Rs*0.001),IMSUM((2*(1-mdp/(mcp+mdp))-mdp/(mcp+mdp)+(2-mdp/(mcp+mdp))*(Lp*uu*ms/(E*(1-mdp/(mcp+mdp))))),IMPRODUCT(sp,$B160,Cop*uu,Rop,(1-mdp/(mcp+mdp)),Lp*uu*ms/(E*(1-mdp/(mcp+mdp)))+1))))</f>
        <v>3.73676183228546-6.63798897377666i</v>
      </c>
      <c r="D160" t="str">
        <f t="shared" ref="D160:D223" si="26">IMDIV(1,IMSUM(1,IMPRODUCT($B160/(Qp*wnp),sp,Modep),IMPRODUCT($B160/wnp,$B160/wnp,sp,sp,Modep)))</f>
        <v>1</v>
      </c>
      <c r="E160" t="str">
        <f t="shared" ref="E160:E223" si="27">IMPRODUCT($C160,$D160)</f>
        <v>3.73676183228546-6.63798897377666i</v>
      </c>
      <c r="F160" t="str">
        <f t="shared" ref="F160:F223" si="28">IMPRODUCT((Rf12p/(Rf12p+Rf11p)),IMDIV(IMSUM(1,IMPRODUCT(sp,$B160,Rf11p,Czzp,0.000000001)),IMSUM(1,IMPRODUCT(sp,$B160,Czzp,(Rf12p*Rf11p/(Rf12p+Rf11p)),0.000000001))))</f>
        <v>0.145367412140575</v>
      </c>
      <c r="G160" t="str">
        <f t="shared" si="17"/>
        <v>44.560749956939-352.638833238924i</v>
      </c>
      <c r="H160" t="str">
        <f t="shared" ref="H160:H223" si="29">IMPRODUCT($E160,$F160)</f>
        <v>0.543203397345011-0.964947278935584i</v>
      </c>
      <c r="I160" t="str">
        <f t="shared" si="18"/>
        <v>-316.072331816068-234.553386669442i</v>
      </c>
      <c r="J160" s="4">
        <f t="shared" si="19"/>
        <v>51.900991066124796</v>
      </c>
      <c r="K160" s="4">
        <f t="shared" si="20"/>
        <v>36.578655181358158</v>
      </c>
      <c r="O160"/>
      <c r="P160"/>
    </row>
    <row r="161" spans="1:16">
      <c r="A161">
        <f t="shared" si="22"/>
        <v>128</v>
      </c>
      <c r="B161">
        <f t="shared" si="24"/>
        <v>480</v>
      </c>
      <c r="C161" t="str">
        <f t="shared" si="25"/>
        <v>3.61858958545629-6.56483502467435i</v>
      </c>
      <c r="D161" t="str">
        <f t="shared" si="26"/>
        <v>1</v>
      </c>
      <c r="E161" t="str">
        <f t="shared" si="27"/>
        <v>3.61858958545629-6.56483502467435i</v>
      </c>
      <c r="F161" t="str">
        <f t="shared" si="28"/>
        <v>0.145367412140575</v>
      </c>
      <c r="G161" t="str">
        <f t="shared" ref="G161:G224" si="30">IMDIV(IMDIV(IMPRODUCT(Gm,Rea,IMSUM(1,IMPRODUCT(Rz,Cz,0.000000001,$B161,sp))),IMSUM(1,IMPRODUCT($B161,sp,(Cz*0.000000000001),(Rea+Rz*1000)),IMPRODUCT($B161,sp,Rea,(Cea+Cp*0.000000000001)),IMPRODUCT(sp,sp,$B161,$B161,(Cea+Cp*0.000000000001),(Cz*0.000000000001),Rea,(Rz*1000)))),IMSUM(1,IMPRODUCT(sp,$B161,0.000000022)))</f>
        <v>44.0466741838525-345.315307561951i</v>
      </c>
      <c r="H161" t="str">
        <f t="shared" si="29"/>
        <v>0.526025003636617-0.954313078666718i</v>
      </c>
      <c r="I161" t="str">
        <f t="shared" ref="I161:I224" si="31">IMPRODUCT($G161,$H161)</f>
        <v>-306.369262322448-223.678803161477i</v>
      </c>
      <c r="J161" s="4">
        <f t="shared" ref="J161:J224" si="32">20*(IMREAL(IMLOG10($I161)))</f>
        <v>51.580436870441204</v>
      </c>
      <c r="K161" s="4">
        <f t="shared" ref="K161:K224" si="33">IF((180/PI())*IMARGUMENT($I161)&lt;0,180+(180/PI())*IMARGUMENT($I161),-180+(180/PI())*IMARGUMENT($I161))</f>
        <v>36.133011495456316</v>
      </c>
      <c r="O161"/>
      <c r="P161"/>
    </row>
    <row r="162" spans="1:16">
      <c r="A162">
        <f t="shared" si="22"/>
        <v>129</v>
      </c>
      <c r="B162">
        <f t="shared" si="24"/>
        <v>490</v>
      </c>
      <c r="C162" t="str">
        <f t="shared" si="25"/>
        <v>3.5054001725707-6.49197642572322i</v>
      </c>
      <c r="D162" t="str">
        <f t="shared" si="26"/>
        <v>1</v>
      </c>
      <c r="E162" t="str">
        <f t="shared" si="27"/>
        <v>3.5054001725707-6.49197642572322i</v>
      </c>
      <c r="F162" t="str">
        <f t="shared" si="28"/>
        <v>0.145367412140575</v>
      </c>
      <c r="G162" t="str">
        <f t="shared" si="30"/>
        <v>43.5637000853269-338.289754117991i</v>
      </c>
      <c r="H162" t="str">
        <f t="shared" si="29"/>
        <v>0.509570951603728-0.943721812685004i</v>
      </c>
      <c r="I162" t="str">
        <f t="shared" si="31"/>
        <v>-297.052623861135-213.494645935486i</v>
      </c>
      <c r="J162" s="4">
        <f t="shared" si="32"/>
        <v>51.265217563528005</v>
      </c>
      <c r="K162" s="4">
        <f t="shared" si="33"/>
        <v>35.705174440548433</v>
      </c>
      <c r="O162"/>
      <c r="P162"/>
    </row>
    <row r="163" spans="1:16">
      <c r="A163">
        <f t="shared" ref="A163:A226" si="34">A162+1</f>
        <v>130</v>
      </c>
      <c r="B163">
        <f t="shared" si="24"/>
        <v>500</v>
      </c>
      <c r="C163" t="str">
        <f t="shared" si="25"/>
        <v>3.39695269919191-6.41952292753734i</v>
      </c>
      <c r="D163" t="str">
        <f t="shared" si="26"/>
        <v>1</v>
      </c>
      <c r="E163" t="str">
        <f t="shared" si="27"/>
        <v>3.39695269919191-6.41952292753734i</v>
      </c>
      <c r="F163" t="str">
        <f t="shared" si="28"/>
        <v>0.145367412140575</v>
      </c>
      <c r="G163" t="str">
        <f t="shared" si="30"/>
        <v>43.1093691858617-331.544376401906i</v>
      </c>
      <c r="H163" t="str">
        <f t="shared" si="29"/>
        <v>0.493806223045469-0.933189435153191i</v>
      </c>
      <c r="I163" t="str">
        <f t="shared" si="31"/>
        <v>-288.106034567168-203.947884163355i</v>
      </c>
      <c r="J163" s="4">
        <f t="shared" si="32"/>
        <v>50.955174379657997</v>
      </c>
      <c r="K163" s="4">
        <f t="shared" si="33"/>
        <v>35.294362078878407</v>
      </c>
      <c r="O163"/>
      <c r="P163"/>
    </row>
    <row r="164" spans="1:16">
      <c r="A164">
        <f t="shared" si="34"/>
        <v>131</v>
      </c>
      <c r="B164">
        <f t="shared" si="24"/>
        <v>510</v>
      </c>
      <c r="C164" t="str">
        <f t="shared" si="25"/>
        <v>3.29301763927508-6.34756977509958i</v>
      </c>
      <c r="D164" t="str">
        <f t="shared" si="26"/>
        <v>1</v>
      </c>
      <c r="E164" t="str">
        <f t="shared" si="27"/>
        <v>3.29301763927508-6.34756977509958i</v>
      </c>
      <c r="F164" t="str">
        <f t="shared" si="28"/>
        <v>0.145367412140575</v>
      </c>
      <c r="G164" t="str">
        <f t="shared" si="30"/>
        <v>42.6814611257782-325.062765942697i</v>
      </c>
      <c r="H164" t="str">
        <f t="shared" si="29"/>
        <v>0.478697452354684-0.922729791587958i</v>
      </c>
      <c r="I164" t="str">
        <f t="shared" si="31"/>
        <v>-279.513591567624-194.990173641395i</v>
      </c>
      <c r="J164" s="4">
        <f t="shared" si="32"/>
        <v>50.650155336954796</v>
      </c>
      <c r="K164" s="4">
        <f t="shared" si="33"/>
        <v>34.899833344644378</v>
      </c>
      <c r="O164"/>
      <c r="P164"/>
    </row>
    <row r="165" spans="1:16">
      <c r="A165">
        <f t="shared" si="34"/>
        <v>132</v>
      </c>
      <c r="B165">
        <f t="shared" si="24"/>
        <v>520</v>
      </c>
      <c r="C165" t="str">
        <f t="shared" si="25"/>
        <v>3.19337653057701-6.27619925751174i</v>
      </c>
      <c r="D165" t="str">
        <f t="shared" si="26"/>
        <v>1</v>
      </c>
      <c r="E165" t="str">
        <f t="shared" si="27"/>
        <v>3.19337653057701-6.27619925751174i</v>
      </c>
      <c r="F165" t="str">
        <f t="shared" si="28"/>
        <v>0.145367412140575</v>
      </c>
      <c r="G165" t="str">
        <f t="shared" si="30"/>
        <v>42.2779665218038-318.829769707263i</v>
      </c>
      <c r="H165" t="str">
        <f t="shared" si="29"/>
        <v>0.464212882240428-0.91235484414308i</v>
      </c>
      <c r="I165" t="str">
        <f t="shared" si="31"/>
        <v>-271.259908155093-186.577393896547i</v>
      </c>
      <c r="J165" s="4">
        <f t="shared" si="32"/>
        <v>50.350014836034404</v>
      </c>
      <c r="K165" s="4">
        <f t="shared" si="33"/>
        <v>34.520885704862621</v>
      </c>
      <c r="O165"/>
      <c r="P165"/>
    </row>
    <row r="166" spans="1:16">
      <c r="A166">
        <f t="shared" si="34"/>
        <v>133</v>
      </c>
      <c r="B166">
        <f t="shared" si="24"/>
        <v>530</v>
      </c>
      <c r="C166" t="str">
        <f t="shared" si="25"/>
        <v>3.0978216275583-6.20548210352119i</v>
      </c>
      <c r="D166" t="str">
        <f t="shared" si="26"/>
        <v>1</v>
      </c>
      <c r="E166" t="str">
        <f t="shared" si="27"/>
        <v>3.0978216275583-6.20548210352119i</v>
      </c>
      <c r="F166" t="str">
        <f t="shared" si="28"/>
        <v>0.145367412140575</v>
      </c>
      <c r="G166" t="str">
        <f t="shared" si="30"/>
        <v>41.8970633679094-312.831372403895i</v>
      </c>
      <c r="H166" t="str">
        <f t="shared" si="29"/>
        <v>0.450322313271254-0.902074874473527i</v>
      </c>
      <c r="I166" t="str">
        <f t="shared" si="31"/>
        <v>-263.330138497515-178.669235463159i</v>
      </c>
      <c r="J166" s="4">
        <f t="shared" si="32"/>
        <v>50.054613292976398</v>
      </c>
      <c r="K166" s="4">
        <f t="shared" si="33"/>
        <v>34.156852953291036</v>
      </c>
      <c r="O166"/>
      <c r="P166"/>
    </row>
    <row r="167" spans="1:16">
      <c r="A167">
        <f t="shared" si="34"/>
        <v>134</v>
      </c>
      <c r="B167">
        <f t="shared" si="24"/>
        <v>540</v>
      </c>
      <c r="C167" t="str">
        <f t="shared" si="25"/>
        <v>3.00615552412047-6.13547873676873i</v>
      </c>
      <c r="D167" t="str">
        <f t="shared" si="26"/>
        <v>1</v>
      </c>
      <c r="E167" t="str">
        <f t="shared" si="27"/>
        <v>3.00615552412047-6.13547873676873i</v>
      </c>
      <c r="F167" t="str">
        <f t="shared" si="28"/>
        <v>0.145367412140575</v>
      </c>
      <c r="G167" t="str">
        <f t="shared" si="30"/>
        <v>41.5370964584302-307.054591770005i</v>
      </c>
      <c r="H167" t="str">
        <f t="shared" si="29"/>
        <v>0.436997049033487-0.891898666207594i</v>
      </c>
      <c r="I167" t="str">
        <f t="shared" si="31"/>
        <v>-255.709992274831-171.228831425084i</v>
      </c>
      <c r="J167" s="4">
        <f t="shared" si="32"/>
        <v>49.763816802445795</v>
      </c>
      <c r="K167" s="4">
        <f t="shared" si="33"/>
        <v>33.807103131140622</v>
      </c>
      <c r="O167"/>
      <c r="P167"/>
    </row>
    <row r="168" spans="1:16">
      <c r="A168">
        <f t="shared" si="34"/>
        <v>135</v>
      </c>
      <c r="B168">
        <f t="shared" si="24"/>
        <v>550</v>
      </c>
      <c r="C168" t="str">
        <f t="shared" si="25"/>
        <v>2.9181907562706-6.06624040375641i</v>
      </c>
      <c r="D168" t="str">
        <f t="shared" si="26"/>
        <v>1</v>
      </c>
      <c r="E168" t="str">
        <f t="shared" si="27"/>
        <v>2.9181907562706-6.06624040375641i</v>
      </c>
      <c r="F168" t="str">
        <f t="shared" si="28"/>
        <v>0.145367412140575</v>
      </c>
      <c r="G168" t="str">
        <f t="shared" si="30"/>
        <v>41.1965593992243-301.487385204705i</v>
      </c>
      <c r="H168" t="str">
        <f t="shared" si="29"/>
        <v>0.424209838371605-0.881833668916666i</v>
      </c>
      <c r="I168" t="str">
        <f t="shared" si="31"/>
        <v>-248.385741222946-164.222428070527i</v>
      </c>
      <c r="J168" s="4">
        <f t="shared" si="32"/>
        <v>49.477496827436198</v>
      </c>
      <c r="K168" s="4">
        <f t="shared" si="33"/>
        <v>33.47103656839198</v>
      </c>
      <c r="O168"/>
      <c r="P168"/>
    </row>
    <row r="169" spans="1:16">
      <c r="A169">
        <f t="shared" si="34"/>
        <v>136</v>
      </c>
      <c r="B169">
        <f t="shared" si="24"/>
        <v>560</v>
      </c>
      <c r="C169" t="str">
        <f t="shared" si="25"/>
        <v>2.83374939290952-5.99781018657275i</v>
      </c>
      <c r="D169" t="str">
        <f t="shared" si="26"/>
        <v>1</v>
      </c>
      <c r="E169" t="str">
        <f t="shared" si="27"/>
        <v>2.83374939290952-5.99781018657275i</v>
      </c>
      <c r="F169" t="str">
        <f t="shared" si="28"/>
        <v>0.145367412140575</v>
      </c>
      <c r="G169" t="str">
        <f t="shared" si="30"/>
        <v>40.8740788415301-296.118566338993i</v>
      </c>
      <c r="H169" t="str">
        <f t="shared" si="29"/>
        <v>0.411934815902182-0.87188614533246i</v>
      </c>
      <c r="I169" t="str">
        <f t="shared" si="31"/>
        <v>-241.344219223922-157.619090155228i</v>
      </c>
      <c r="J169" s="4">
        <f t="shared" si="32"/>
        <v>49.195529912635401</v>
      </c>
      <c r="K169" s="4">
        <f t="shared" si="33"/>
        <v>33.148084039630191</v>
      </c>
      <c r="O169"/>
      <c r="P169"/>
    </row>
    <row r="170" spans="1:16">
      <c r="A170">
        <f t="shared" si="34"/>
        <v>137</v>
      </c>
      <c r="B170">
        <f t="shared" si="24"/>
        <v>570</v>
      </c>
      <c r="C170" t="str">
        <f t="shared" si="25"/>
        <v>2.7526626213484-5.93022391146223i</v>
      </c>
      <c r="D170" t="str">
        <f t="shared" si="26"/>
        <v>1</v>
      </c>
      <c r="E170" t="str">
        <f t="shared" si="27"/>
        <v>2.7526626213484-5.93022391146223i</v>
      </c>
      <c r="F170" t="str">
        <f t="shared" si="28"/>
        <v>0.145367412140575</v>
      </c>
      <c r="G170" t="str">
        <f t="shared" si="30"/>
        <v>40.5684006302012-290.937730332116i</v>
      </c>
      <c r="H170" t="str">
        <f t="shared" si="29"/>
        <v>0.400147441761508-0.862061303423423i</v>
      </c>
      <c r="I170" t="str">
        <f t="shared" si="31"/>
        <v>-234.572817296625-151.390436829371i</v>
      </c>
      <c r="J170" s="4">
        <f t="shared" si="32"/>
        <v>48.917797418848004</v>
      </c>
      <c r="K170" s="4">
        <f t="shared" si="33"/>
        <v>32.837705028449875</v>
      </c>
      <c r="O170"/>
      <c r="P170"/>
    </row>
    <row r="171" spans="1:16">
      <c r="A171">
        <f t="shared" si="34"/>
        <v>138</v>
      </c>
      <c r="B171">
        <f t="shared" si="24"/>
        <v>580</v>
      </c>
      <c r="C171" t="str">
        <f t="shared" si="25"/>
        <v>2.67477033282707-5.86351096340409i</v>
      </c>
      <c r="D171" t="str">
        <f t="shared" si="26"/>
        <v>1</v>
      </c>
      <c r="E171" t="str">
        <f t="shared" si="27"/>
        <v>2.67477033282707-5.86351096340409i</v>
      </c>
      <c r="F171" t="str">
        <f t="shared" si="28"/>
        <v>0.145367412140575</v>
      </c>
      <c r="G171" t="str">
        <f t="shared" si="30"/>
        <v>40.2783776052595-285.93518684846i</v>
      </c>
      <c r="H171" t="str">
        <f t="shared" si="29"/>
        <v>0.388824441353456-0.852363414807942i</v>
      </c>
      <c r="I171" t="str">
        <f t="shared" si="31"/>
        <v>-228.059474604912-145.510404768191i</v>
      </c>
      <c r="J171" s="4">
        <f t="shared" si="32"/>
        <v>48.644185276282997</v>
      </c>
      <c r="K171" s="4">
        <f t="shared" si="33"/>
        <v>32.539386094633272</v>
      </c>
      <c r="O171"/>
      <c r="P171"/>
    </row>
    <row r="172" spans="1:16">
      <c r="A172">
        <f t="shared" si="34"/>
        <v>139</v>
      </c>
      <c r="B172">
        <f t="shared" si="24"/>
        <v>590</v>
      </c>
      <c r="C172" t="str">
        <f t="shared" si="25"/>
        <v>2.59992071219733-5.79769501598489i</v>
      </c>
      <c r="D172" t="str">
        <f t="shared" si="26"/>
        <v>1</v>
      </c>
      <c r="E172" t="str">
        <f t="shared" si="27"/>
        <v>2.59992071219733-5.79769501598489i</v>
      </c>
      <c r="F172" t="str">
        <f t="shared" si="28"/>
        <v>0.145367412140575</v>
      </c>
      <c r="G172" t="str">
        <f t="shared" si="30"/>
        <v>40.0029588350912-281.101899809975i</v>
      </c>
      <c r="H172" t="str">
        <f t="shared" si="29"/>
        <v>0.377943745702807-0.842795920854033i</v>
      </c>
      <c r="I172" t="str">
        <f t="shared" si="31"/>
        <v>-221.792666402836-139.955035466664i</v>
      </c>
      <c r="J172" s="4">
        <f t="shared" si="32"/>
        <v>48.374583754815205</v>
      </c>
      <c r="K172" s="4">
        <f t="shared" si="33"/>
        <v>32.252639338485267</v>
      </c>
      <c r="O172"/>
      <c r="P172"/>
    </row>
    <row r="173" spans="1:16">
      <c r="A173">
        <f t="shared" si="34"/>
        <v>140</v>
      </c>
      <c r="B173">
        <f t="shared" si="24"/>
        <v>600</v>
      </c>
      <c r="C173" t="str">
        <f t="shared" si="25"/>
        <v>2.52796983501268-5.73279468501773i</v>
      </c>
      <c r="D173" t="str">
        <f t="shared" si="26"/>
        <v>1</v>
      </c>
      <c r="E173" t="str">
        <f t="shared" si="27"/>
        <v>2.52796983501268-5.73279468501773i</v>
      </c>
      <c r="F173" t="str">
        <f t="shared" si="28"/>
        <v>0.145367412140575</v>
      </c>
      <c r="G173" t="str">
        <f t="shared" si="30"/>
        <v>39.741180092474-276.429433138876i</v>
      </c>
      <c r="H173" t="str">
        <f t="shared" si="29"/>
        <v>0.36748443288523-0.83336152769427i</v>
      </c>
      <c r="I173" t="str">
        <f t="shared" si="31"/>
        <v>-215.761389671802-134.702284024063i</v>
      </c>
      <c r="J173" s="4">
        <f t="shared" si="32"/>
        <v>48.108887249579404</v>
      </c>
      <c r="K173" s="4">
        <f t="shared" si="33"/>
        <v>31.977000956892454</v>
      </c>
      <c r="O173"/>
      <c r="P173"/>
    </row>
    <row r="174" spans="1:16">
      <c r="A174">
        <f t="shared" si="34"/>
        <v>141</v>
      </c>
      <c r="B174">
        <f t="shared" si="24"/>
        <v>610</v>
      </c>
      <c r="C174" t="str">
        <f t="shared" si="25"/>
        <v>2.45878127450378-5.66882411358339i</v>
      </c>
      <c r="D174" t="str">
        <f t="shared" si="26"/>
        <v>1</v>
      </c>
      <c r="E174" t="str">
        <f t="shared" si="27"/>
        <v>2.45878127450378-5.66882411358339i</v>
      </c>
      <c r="F174" t="str">
        <f t="shared" si="28"/>
        <v>0.145367412140575</v>
      </c>
      <c r="G174" t="str">
        <f t="shared" si="30"/>
        <v>39.4921554121856-271.909901807623i</v>
      </c>
      <c r="H174" t="str">
        <f t="shared" si="29"/>
        <v>0.357426670894319-0.824062291271706i</v>
      </c>
      <c r="I174" t="str">
        <f t="shared" si="31"/>
        <v>-209.955147067636-129.731847062524i</v>
      </c>
      <c r="J174" s="4">
        <f t="shared" si="32"/>
        <v>47.846994080478204</v>
      </c>
      <c r="K174" s="4">
        <f t="shared" si="33"/>
        <v>31.712029885893514</v>
      </c>
      <c r="O174"/>
      <c r="P174"/>
    </row>
    <row r="175" spans="1:16">
      <c r="A175">
        <f t="shared" si="34"/>
        <v>142</v>
      </c>
      <c r="B175">
        <f t="shared" si="24"/>
        <v>620</v>
      </c>
      <c r="C175" t="str">
        <f t="shared" si="25"/>
        <v>2.3922257202903-5.60579349544597i</v>
      </c>
      <c r="D175" t="str">
        <f t="shared" si="26"/>
        <v>1</v>
      </c>
      <c r="E175" t="str">
        <f t="shared" si="27"/>
        <v>2.3922257202903-5.60579349544597i</v>
      </c>
      <c r="F175" t="str">
        <f t="shared" si="28"/>
        <v>0.145367412140575</v>
      </c>
      <c r="G175" t="str">
        <f t="shared" si="30"/>
        <v>39.2550695920905-267.535927600672i</v>
      </c>
      <c r="H175" t="str">
        <f t="shared" si="29"/>
        <v>0.347751662214724-0.814899693427449i</v>
      </c>
      <c r="I175" t="str">
        <f t="shared" si="31"/>
        <v>-204.363929681612-125.025007701359i</v>
      </c>
      <c r="J175" s="4">
        <f t="shared" si="32"/>
        <v>47.588806304354996</v>
      </c>
      <c r="K175" s="4">
        <f t="shared" si="33"/>
        <v>31.457306524748645</v>
      </c>
      <c r="O175"/>
      <c r="P175"/>
    </row>
    <row r="176" spans="1:16">
      <c r="A176">
        <f t="shared" si="34"/>
        <v>143</v>
      </c>
      <c r="B176">
        <f t="shared" si="24"/>
        <v>630</v>
      </c>
      <c r="C176" t="str">
        <f t="shared" si="25"/>
        <v>2.32818061016541-5.54370954312957i</v>
      </c>
      <c r="D176" t="str">
        <f t="shared" si="26"/>
        <v>1</v>
      </c>
      <c r="E176" t="str">
        <f t="shared" si="27"/>
        <v>2.32818061016541-5.54370954312957i</v>
      </c>
      <c r="F176" t="str">
        <f t="shared" si="28"/>
        <v>0.145367412140575</v>
      </c>
      <c r="G176" t="str">
        <f t="shared" si="30"/>
        <v>39.0291715191338-263.300599067607i</v>
      </c>
      <c r="H176" t="str">
        <f t="shared" si="29"/>
        <v>0.33844159029561-0.805874709943755i</v>
      </c>
      <c r="I176" t="str">
        <f t="shared" si="31"/>
        <v>-198.978199024769-120.564495751555i</v>
      </c>
      <c r="J176" s="4">
        <f t="shared" si="32"/>
        <v>47.334229538742193</v>
      </c>
      <c r="K176" s="4">
        <f t="shared" si="33"/>
        <v>31.212431536729355</v>
      </c>
      <c r="O176"/>
      <c r="P176"/>
    </row>
    <row r="177" spans="1:16">
      <c r="A177">
        <f t="shared" si="34"/>
        <v>144</v>
      </c>
      <c r="B177">
        <f t="shared" si="24"/>
        <v>640</v>
      </c>
      <c r="C177" t="str">
        <f t="shared" si="25"/>
        <v>2.26652977586852-5.4825759063298i</v>
      </c>
      <c r="D177" t="str">
        <f t="shared" si="26"/>
        <v>1</v>
      </c>
      <c r="E177" t="str">
        <f t="shared" si="27"/>
        <v>2.26652977586852-5.4825759063298i</v>
      </c>
      <c r="F177" t="str">
        <f t="shared" si="28"/>
        <v>0.145367412140575</v>
      </c>
      <c r="G177" t="str">
        <f t="shared" si="30"/>
        <v>38.8137682181569-259.197435211862i</v>
      </c>
      <c r="H177" t="str">
        <f t="shared" si="29"/>
        <v>0.329479568057564-0.796987871367431i</v>
      </c>
      <c r="I177" t="str">
        <f t="shared" si="31"/>
        <v>-193.788868566195-116.33436150717i</v>
      </c>
      <c r="J177" s="4">
        <f t="shared" si="32"/>
        <v>47.083172796220801</v>
      </c>
      <c r="K177" s="4">
        <f t="shared" si="33"/>
        <v>30.977024722063049</v>
      </c>
      <c r="O177"/>
      <c r="P177"/>
    </row>
    <row r="178" spans="1:16">
      <c r="A178">
        <f t="shared" si="34"/>
        <v>145</v>
      </c>
      <c r="B178">
        <f t="shared" si="24"/>
        <v>650</v>
      </c>
      <c r="C178" t="str">
        <f t="shared" si="25"/>
        <v>2.20716310342177-5.42239354577456i</v>
      </c>
      <c r="D178" t="str">
        <f t="shared" si="26"/>
        <v>1</v>
      </c>
      <c r="E178" t="str">
        <f t="shared" si="27"/>
        <v>2.20716310342177-5.42239354577456i</v>
      </c>
      <c r="F178" t="str">
        <f t="shared" si="28"/>
        <v>0.145367412140575</v>
      </c>
      <c r="G178" t="str">
        <f t="shared" si="30"/>
        <v>38.6082195354598-255.22035251501i</v>
      </c>
      <c r="H178" t="str">
        <f t="shared" si="29"/>
        <v>0.320849588516583-0.788239317357004i</v>
      </c>
      <c r="I178" t="str">
        <f t="shared" si="31"/>
        <v>-188.787285090735-112.319861696498i</v>
      </c>
      <c r="J178" s="4">
        <f t="shared" si="32"/>
        <v>46.835548328535204</v>
      </c>
      <c r="K178" s="4">
        <f t="shared" si="33"/>
        <v>30.750723958705606</v>
      </c>
      <c r="O178"/>
      <c r="P178"/>
    </row>
    <row r="179" spans="1:16">
      <c r="A179">
        <f t="shared" si="34"/>
        <v>146</v>
      </c>
      <c r="B179">
        <f t="shared" si="24"/>
        <v>660</v>
      </c>
      <c r="C179" t="str">
        <f t="shared" si="25"/>
        <v>2.14997620833144-5.3631610671386i</v>
      </c>
      <c r="D179" t="str">
        <f t="shared" si="26"/>
        <v>1</v>
      </c>
      <c r="E179" t="str">
        <f t="shared" si="27"/>
        <v>2.14997620833144-5.3631610671386i</v>
      </c>
      <c r="F179" t="str">
        <f t="shared" si="28"/>
        <v>0.145367412140575</v>
      </c>
      <c r="G179" t="str">
        <f t="shared" si="30"/>
        <v>38.411933380909-251.363634944752i</v>
      </c>
      <c r="H179" t="str">
        <f t="shared" si="29"/>
        <v>0.312536477568947-0.779628845223023i</v>
      </c>
      <c r="I179" t="str">
        <f t="shared" si="31"/>
        <v>-183.965210087556-108.507356319101i</v>
      </c>
      <c r="J179" s="4">
        <f t="shared" si="32"/>
        <v>46.591271479705398</v>
      </c>
      <c r="K179" s="4">
        <f t="shared" si="33"/>
        <v>30.533184206819527</v>
      </c>
      <c r="O179"/>
      <c r="P179"/>
    </row>
    <row r="180" spans="1:16">
      <c r="A180">
        <f t="shared" si="34"/>
        <v>147</v>
      </c>
      <c r="B180">
        <f t="shared" si="24"/>
        <v>670</v>
      </c>
      <c r="C180" t="str">
        <f t="shared" si="25"/>
        <v>2.09487012573638-5.30487501915259i</v>
      </c>
      <c r="D180" t="str">
        <f t="shared" si="26"/>
        <v>1</v>
      </c>
      <c r="E180" t="str">
        <f t="shared" si="27"/>
        <v>2.09487012573638-5.30487501915259i</v>
      </c>
      <c r="F180" t="str">
        <f t="shared" si="28"/>
        <v>0.145367412140575</v>
      </c>
      <c r="G180" t="str">
        <f t="shared" si="30"/>
        <v>38.2243614625365-247.62190663653i</v>
      </c>
      <c r="H180" t="str">
        <f t="shared" si="29"/>
        <v>0.304525848948899-0.771155953263395i</v>
      </c>
      <c r="I180" t="str">
        <f t="shared" si="31"/>
        <v>-179.314801336284-104.884215238361i</v>
      </c>
      <c r="J180" s="4">
        <f t="shared" si="32"/>
        <v>46.3502605474566</v>
      </c>
      <c r="K180" s="4">
        <f t="shared" si="33"/>
        <v>30.324076573073484</v>
      </c>
      <c r="O180"/>
      <c r="P180"/>
    </row>
    <row r="181" spans="1:16">
      <c r="A181">
        <f t="shared" si="34"/>
        <v>148</v>
      </c>
      <c r="B181">
        <f t="shared" si="24"/>
        <v>680</v>
      </c>
      <c r="C181" t="str">
        <f t="shared" si="25"/>
        <v>2.04175101541274-5.24753015962821i</v>
      </c>
      <c r="D181" t="str">
        <f t="shared" si="26"/>
        <v>1</v>
      </c>
      <c r="E181" t="str">
        <f t="shared" si="27"/>
        <v>2.04175101541274-5.24753015962821i</v>
      </c>
      <c r="F181" t="str">
        <f t="shared" si="28"/>
        <v>0.145367412140575</v>
      </c>
      <c r="G181" t="str">
        <f t="shared" si="30"/>
        <v>38.0449954562313-243.990106974937i</v>
      </c>
      <c r="H181" t="str">
        <f t="shared" si="29"/>
        <v>0.296804061345941-0.762819879434771i</v>
      </c>
      <c r="I181" t="str">
        <f t="shared" si="31"/>
        <v>-174.828594820601-101.438733525411i</v>
      </c>
      <c r="J181" s="4">
        <f t="shared" si="32"/>
        <v>46.112436652355996</v>
      </c>
      <c r="K181" s="4">
        <f t="shared" si="33"/>
        <v>30.123087431076698</v>
      </c>
      <c r="O181"/>
      <c r="P181"/>
    </row>
    <row r="182" spans="1:16">
      <c r="A182">
        <f t="shared" si="34"/>
        <v>149</v>
      </c>
      <c r="B182">
        <f t="shared" si="24"/>
        <v>690</v>
      </c>
      <c r="C182" t="str">
        <f t="shared" si="25"/>
        <v>1.99052988140914-5.19111969274039i</v>
      </c>
      <c r="D182" t="str">
        <f t="shared" si="26"/>
        <v>1</v>
      </c>
      <c r="E182" t="str">
        <f t="shared" si="27"/>
        <v>1.99052988140914-5.19111969274039i</v>
      </c>
      <c r="F182" t="str">
        <f t="shared" si="28"/>
        <v>0.145367412140575</v>
      </c>
      <c r="G182" t="str">
        <f t="shared" si="30"/>
        <v>37.8733635605376-240.463467832669i</v>
      </c>
      <c r="H182" t="str">
        <f t="shared" si="29"/>
        <v>0.289358177648932-0.754619635845647i</v>
      </c>
      <c r="I182" t="str">
        <f t="shared" si="31"/>
        <v>-170.499487068758-98.1600546615064i</v>
      </c>
      <c r="J182" s="4">
        <f t="shared" si="32"/>
        <v>45.877723614107204</v>
      </c>
      <c r="K182" s="4">
        <f t="shared" si="33"/>
        <v>29.929917594481168</v>
      </c>
      <c r="O182"/>
      <c r="P182"/>
    </row>
    <row r="183" spans="1:16">
      <c r="A183">
        <f t="shared" si="34"/>
        <v>150</v>
      </c>
      <c r="B183">
        <f t="shared" si="24"/>
        <v>700</v>
      </c>
      <c r="C183" t="str">
        <f t="shared" si="25"/>
        <v>1.94112230598274-5.13563548056603i</v>
      </c>
      <c r="D183" t="str">
        <f t="shared" si="26"/>
        <v>1</v>
      </c>
      <c r="E183" t="str">
        <f t="shared" si="27"/>
        <v>1.94112230598274-5.13563548056603i</v>
      </c>
      <c r="F183" t="str">
        <f t="shared" si="28"/>
        <v>0.145367412140575</v>
      </c>
      <c r="G183" t="str">
        <f t="shared" si="30"/>
        <v>37.7090273929486-237.037492752309i</v>
      </c>
      <c r="H183" t="str">
        <f t="shared" si="29"/>
        <v>0.282175926269056-0.746554039507202i</v>
      </c>
      <c r="I183" t="str">
        <f t="shared" si="31"/>
        <v>-166.320717995585-95.038100803971i</v>
      </c>
      <c r="J183" s="4">
        <f t="shared" si="32"/>
        <v>45.646047834505403</v>
      </c>
      <c r="K183" s="4">
        <f t="shared" si="33"/>
        <v>29.744281539478322</v>
      </c>
      <c r="O183"/>
      <c r="P183"/>
    </row>
    <row r="184" spans="1:16">
      <c r="A184">
        <f t="shared" si="34"/>
        <v>151</v>
      </c>
      <c r="B184">
        <f t="shared" si="24"/>
        <v>710</v>
      </c>
      <c r="C184" t="str">
        <f t="shared" si="25"/>
        <v>1.89344819742853-5.08106823156864i</v>
      </c>
      <c r="D184" t="str">
        <f t="shared" si="26"/>
        <v>1</v>
      </c>
      <c r="E184" t="str">
        <f t="shared" si="27"/>
        <v>1.89344819742853-5.08106823156864i</v>
      </c>
      <c r="F184" t="str">
        <f t="shared" si="28"/>
        <v>0.145367412140575</v>
      </c>
      <c r="G184" t="str">
        <f t="shared" si="30"/>
        <v>37.5515791895533-233.707937880283i</v>
      </c>
      <c r="H184" t="str">
        <f t="shared" si="29"/>
        <v>0.275245664482422-0.738621739732821i</v>
      </c>
      <c r="I184" t="str">
        <f t="shared" si="31"/>
        <v>-162.285854300112-92.0635094073778i</v>
      </c>
      <c r="J184" s="4">
        <f t="shared" si="32"/>
        <v>45.4173381866038</v>
      </c>
      <c r="K184" s="4">
        <f t="shared" si="33"/>
        <v>29.565906673609362</v>
      </c>
      <c r="O184"/>
      <c r="P184"/>
    </row>
    <row r="185" spans="1:16">
      <c r="A185">
        <f t="shared" si="34"/>
        <v>152</v>
      </c>
      <c r="B185">
        <f t="shared" si="24"/>
        <v>720</v>
      </c>
      <c r="C185" t="str">
        <f t="shared" si="25"/>
        <v>1.84743155133766-5.02740766844132i</v>
      </c>
      <c r="D185" t="str">
        <f t="shared" si="26"/>
        <v>1</v>
      </c>
      <c r="E185" t="str">
        <f t="shared" si="27"/>
        <v>1.84743155133766-5.02740766844132i</v>
      </c>
      <c r="F185" t="str">
        <f t="shared" si="28"/>
        <v>0.145367412140575</v>
      </c>
      <c r="G185" t="str">
        <f t="shared" si="30"/>
        <v>37.400639274629-230.47079448342i</v>
      </c>
      <c r="H185" t="str">
        <f t="shared" si="29"/>
        <v>0.268556343724803-0.730821242536997i</v>
      </c>
      <c r="I185" t="str">
        <f t="shared" si="31"/>
        <v>-158.388773456297-89.2275755681802i</v>
      </c>
      <c r="J185" s="4">
        <f t="shared" si="32"/>
        <v>45.191525909676798</v>
      </c>
      <c r="K185" s="4">
        <f t="shared" si="33"/>
        <v>29.394532647999227</v>
      </c>
      <c r="O185"/>
      <c r="P185"/>
    </row>
    <row r="186" spans="1:16">
      <c r="A186">
        <f t="shared" si="34"/>
        <v>153</v>
      </c>
      <c r="B186">
        <f t="shared" si="24"/>
        <v>730</v>
      </c>
      <c r="C186" t="str">
        <f t="shared" si="25"/>
        <v>1.8030002247805-4.97464267746993i</v>
      </c>
      <c r="D186" t="str">
        <f t="shared" si="26"/>
        <v>1</v>
      </c>
      <c r="E186" t="str">
        <f t="shared" si="27"/>
        <v>1.8030002247805-4.97464267746993i</v>
      </c>
      <c r="F186" t="str">
        <f t="shared" si="28"/>
        <v>0.145367412140575</v>
      </c>
      <c r="G186" t="str">
        <f t="shared" si="30"/>
        <v>37.2558537708457-227.322272897005i</v>
      </c>
      <c r="H186" t="str">
        <f t="shared" si="29"/>
        <v>0.262097476765216-0.723150932347865i</v>
      </c>
      <c r="I186" t="str">
        <f t="shared" si="31"/>
        <v>-154.623648320832-86.5221995286417i</v>
      </c>
      <c r="J186" s="4">
        <f t="shared" si="32"/>
        <v>44.968544509609394</v>
      </c>
      <c r="K186" s="4">
        <f t="shared" si="33"/>
        <v>29.229910710291506</v>
      </c>
      <c r="O186"/>
      <c r="P186"/>
    </row>
    <row r="187" spans="1:16">
      <c r="A187">
        <f t="shared" si="34"/>
        <v>154</v>
      </c>
      <c r="B187">
        <f t="shared" si="24"/>
        <v>740</v>
      </c>
      <c r="C187" t="str">
        <f t="shared" si="25"/>
        <v>1.76008572288481-4.92276144135403i</v>
      </c>
      <c r="D187" t="str">
        <f t="shared" si="26"/>
        <v>1</v>
      </c>
      <c r="E187" t="str">
        <f t="shared" si="27"/>
        <v>1.76008572288481-4.92276144135403i</v>
      </c>
      <c r="F187" t="str">
        <f t="shared" si="28"/>
        <v>0.145367412140575</v>
      </c>
      <c r="G187" t="str">
        <f t="shared" si="30"/>
        <v>37.1168925242935-224.258787769537i</v>
      </c>
      <c r="H187" t="str">
        <f t="shared" si="29"/>
        <v>0.255859106681338-0.715609091315042i</v>
      </c>
      <c r="I187" t="str">
        <f t="shared" si="31"/>
        <v>-150.984932371118-83.9398388359013i</v>
      </c>
      <c r="J187" s="4">
        <f t="shared" si="32"/>
        <v>44.748329664365002</v>
      </c>
      <c r="K187" s="4">
        <f t="shared" si="33"/>
        <v>29.071803095735675</v>
      </c>
      <c r="O187"/>
      <c r="P187"/>
    </row>
    <row r="188" spans="1:16">
      <c r="A188">
        <f t="shared" si="34"/>
        <v>155</v>
      </c>
      <c r="B188">
        <f t="shared" ref="B188:B213" si="35">B187+10</f>
        <v>750</v>
      </c>
      <c r="C188" t="str">
        <f t="shared" si="25"/>
        <v>1.71862299726426-4.87175155722159i</v>
      </c>
      <c r="D188" t="str">
        <f t="shared" si="26"/>
        <v>1</v>
      </c>
      <c r="E188" t="str">
        <f t="shared" si="27"/>
        <v>1.71862299726426-4.87175155722159i</v>
      </c>
      <c r="F188" t="str">
        <f t="shared" si="28"/>
        <v>0.145367412140575</v>
      </c>
      <c r="G188" t="str">
        <f t="shared" si="30"/>
        <v>36.9834472216032-221.276944483616i</v>
      </c>
      <c r="H188" t="str">
        <f t="shared" si="29"/>
        <v>0.249831777557584-0.708193916465119i</v>
      </c>
      <c r="I188" t="str">
        <f t="shared" si="31"/>
        <v>-147.467345577707-81.4734647051008i</v>
      </c>
      <c r="J188" s="4">
        <f t="shared" si="32"/>
        <v>44.530819134218802</v>
      </c>
      <c r="K188" s="4">
        <f t="shared" si="33"/>
        <v>28.919982454032066</v>
      </c>
      <c r="O188"/>
      <c r="P188"/>
    </row>
    <row r="189" spans="1:16">
      <c r="A189">
        <f t="shared" si="34"/>
        <v>156</v>
      </c>
      <c r="B189">
        <f t="shared" si="35"/>
        <v>760</v>
      </c>
      <c r="C189" t="str">
        <f t="shared" si="25"/>
        <v>1.67855025574752-4.82160014139276i</v>
      </c>
      <c r="D189" t="str">
        <f t="shared" si="26"/>
        <v>1</v>
      </c>
      <c r="E189" t="str">
        <f t="shared" si="27"/>
        <v>1.67855025574752-4.82160014139276i</v>
      </c>
      <c r="F189" t="str">
        <f t="shared" si="28"/>
        <v>0.145367412140575</v>
      </c>
      <c r="G189" t="str">
        <f t="shared" si="30"/>
        <v>36.8552296791118-218.373526645118i</v>
      </c>
      <c r="H189" t="str">
        <f t="shared" si="29"/>
        <v>0.244006506825917-0.700903534930896i</v>
      </c>
      <c r="I189" t="str">
        <f t="shared" si="31"/>
        <v>-144.065860908622-79.1165221827111i</v>
      </c>
      <c r="J189" s="4">
        <f t="shared" si="32"/>
        <v>44.315952676463802</v>
      </c>
      <c r="K189" s="4">
        <f t="shared" si="33"/>
        <v>28.774231309694756</v>
      </c>
      <c r="O189"/>
      <c r="P189"/>
    </row>
    <row r="190" spans="1:16">
      <c r="A190">
        <f t="shared" si="34"/>
        <v>157</v>
      </c>
      <c r="B190">
        <f t="shared" si="35"/>
        <v>770</v>
      </c>
      <c r="C190" t="str">
        <f t="shared" si="25"/>
        <v>1.63980878285913-4.77229392228572i</v>
      </c>
      <c r="D190" t="str">
        <f t="shared" si="26"/>
        <v>1</v>
      </c>
      <c r="E190" t="str">
        <f t="shared" si="27"/>
        <v>1.63980878285913-4.77229392228572i</v>
      </c>
      <c r="F190" t="str">
        <f t="shared" si="28"/>
        <v>0.145367412140575</v>
      </c>
      <c r="G190" t="str">
        <f t="shared" si="30"/>
        <v>36.7319702863337-215.545484543892i</v>
      </c>
      <c r="H190" t="str">
        <f t="shared" si="29"/>
        <v>0.238374759169618-0.693736017456869i</v>
      </c>
      <c r="I190" t="str">
        <f t="shared" si="31"/>
        <v>-140.77569145746-76.8628937480341i</v>
      </c>
      <c r="J190" s="4">
        <f t="shared" si="32"/>
        <v>44.103671964322999</v>
      </c>
      <c r="K190" s="4">
        <f t="shared" si="33"/>
        <v>28.634341553827369</v>
      </c>
      <c r="O190"/>
      <c r="P190"/>
    </row>
    <row r="191" spans="1:16">
      <c r="A191">
        <f t="shared" si="34"/>
        <v>158</v>
      </c>
      <c r="B191">
        <f t="shared" si="35"/>
        <v>780</v>
      </c>
      <c r="C191" t="str">
        <f t="shared" si="25"/>
        <v>1.60234277051058-4.72381932271261i</v>
      </c>
      <c r="D191" t="str">
        <f t="shared" si="26"/>
        <v>1</v>
      </c>
      <c r="E191" t="str">
        <f t="shared" si="27"/>
        <v>1.60234277051058-4.72381932271261i</v>
      </c>
      <c r="F191" t="str">
        <f t="shared" si="28"/>
        <v>0.145367412140575</v>
      </c>
      <c r="G191" t="str">
        <f t="shared" si="30"/>
        <v>36.6134165880452-212.789924499145i</v>
      </c>
      <c r="H191" t="str">
        <f t="shared" si="29"/>
        <v>0.232928421911282-0.686689390362376i</v>
      </c>
      <c r="I191" t="str">
        <f t="shared" si="31"/>
        <v>-137.59227818294-74.7068660281352i</v>
      </c>
      <c r="J191" s="4">
        <f t="shared" si="32"/>
        <v>43.893920509817399</v>
      </c>
      <c r="K191" s="4">
        <f t="shared" si="33"/>
        <v>28.500113965351119</v>
      </c>
      <c r="O191"/>
      <c r="P191"/>
    </row>
    <row r="192" spans="1:16">
      <c r="A192">
        <f t="shared" si="34"/>
        <v>159</v>
      </c>
      <c r="B192">
        <f t="shared" si="35"/>
        <v>790</v>
      </c>
      <c r="C192" t="str">
        <f t="shared" si="25"/>
        <v>1.56609915837125-4.6761625326833i</v>
      </c>
      <c r="D192" t="str">
        <f t="shared" si="26"/>
        <v>1</v>
      </c>
      <c r="E192" t="str">
        <f t="shared" si="27"/>
        <v>1.56609915837125-4.6761625326833i</v>
      </c>
      <c r="F192" t="str">
        <f t="shared" si="28"/>
        <v>0.145367412140575</v>
      </c>
      <c r="G192" t="str">
        <f t="shared" si="30"/>
        <v>36.4993319910455-210.10409901141i</v>
      </c>
      <c r="H192" t="str">
        <f t="shared" si="29"/>
        <v>0.227659781807961-0.679761646124888i</v>
      </c>
      <c r="I192" t="str">
        <f t="shared" si="31"/>
        <v>-134.511278244365-72.6430993345877i</v>
      </c>
      <c r="J192" s="4">
        <f t="shared" si="32"/>
        <v>43.686643590361598</v>
      </c>
      <c r="K192" s="4">
        <f t="shared" si="33"/>
        <v>28.371357759838077</v>
      </c>
      <c r="O192"/>
      <c r="P192"/>
    </row>
    <row r="193" spans="1:16">
      <c r="A193">
        <f t="shared" si="34"/>
        <v>160</v>
      </c>
      <c r="B193">
        <f t="shared" si="35"/>
        <v>800</v>
      </c>
      <c r="C193" t="str">
        <f t="shared" si="25"/>
        <v>1.53102748340335-4.62930957371795i</v>
      </c>
      <c r="D193" t="str">
        <f t="shared" si="26"/>
        <v>1</v>
      </c>
      <c r="E193" t="str">
        <f t="shared" si="27"/>
        <v>1.53102748340335-4.62930957371795i</v>
      </c>
      <c r="F193" t="str">
        <f t="shared" si="28"/>
        <v>0.145367412140575</v>
      </c>
      <c r="G193" t="str">
        <f t="shared" si="30"/>
        <v>36.3894945832323-207.485397650779i</v>
      </c>
      <c r="H193" t="str">
        <f t="shared" si="29"/>
        <v>0.222561503178442-0.672950752728967i</v>
      </c>
      <c r="I193" t="str">
        <f t="shared" si="31"/>
        <v>-131.528553915013-70.666599759947i</v>
      </c>
      <c r="J193" s="4">
        <f t="shared" si="32"/>
        <v>43.481788178871994</v>
      </c>
      <c r="K193" s="4">
        <f t="shared" si="33"/>
        <v>28.247890164231762</v>
      </c>
      <c r="O193"/>
      <c r="P193"/>
    </row>
    <row r="194" spans="1:16">
      <c r="A194">
        <f t="shared" si="34"/>
        <v>161</v>
      </c>
      <c r="B194">
        <f t="shared" si="35"/>
        <v>810</v>
      </c>
      <c r="C194" t="str">
        <f t="shared" si="25"/>
        <v>1.49707973806182-4.58324635556555i</v>
      </c>
      <c r="D194" t="str">
        <f t="shared" si="26"/>
        <v>1</v>
      </c>
      <c r="E194" t="str">
        <f t="shared" si="27"/>
        <v>1.49707973806182-4.58324635556555i</v>
      </c>
      <c r="F194" t="str">
        <f t="shared" si="28"/>
        <v>0.145367412140575</v>
      </c>
      <c r="G194" t="str">
        <f t="shared" si="30"/>
        <v>36.2836960539729-204.931338618003i</v>
      </c>
      <c r="H194" t="str">
        <f t="shared" si="29"/>
        <v>0.217626607290137-0.666254661911286i</v>
      </c>
      <c r="I194" t="str">
        <f t="shared" si="31"/>
        <v>-128.640162053792-68.7726935981938i</v>
      </c>
      <c r="J194" s="4">
        <f t="shared" si="32"/>
        <v>43.279302877189394</v>
      </c>
      <c r="K194" s="4">
        <f t="shared" si="33"/>
        <v>28.129536015839847</v>
      </c>
      <c r="O194"/>
      <c r="P194"/>
    </row>
    <row r="195" spans="1:16">
      <c r="A195">
        <f t="shared" si="34"/>
        <v>162</v>
      </c>
      <c r="B195">
        <f t="shared" si="35"/>
        <v>820</v>
      </c>
      <c r="C195" t="str">
        <f t="shared" si="25"/>
        <v>1.46421023667867-4.5379587261314i</v>
      </c>
      <c r="D195" t="str">
        <f t="shared" si="26"/>
        <v>1</v>
      </c>
      <c r="E195" t="str">
        <f t="shared" si="27"/>
        <v>1.46421023667867-4.5379587261314i</v>
      </c>
      <c r="F195" t="str">
        <f t="shared" si="28"/>
        <v>0.145367412140575</v>
      </c>
      <c r="G195" t="str">
        <f t="shared" si="30"/>
        <v>36.1817407059707-202.439560921212i</v>
      </c>
      <c r="H195" t="str">
        <f t="shared" si="29"/>
        <v>0.212848452935717-0.659671316418462i</v>
      </c>
      <c r="I195" t="str">
        <f t="shared" si="31"/>
        <v>-125.842344114284-66.957003876885i</v>
      </c>
      <c r="J195" s="4">
        <f t="shared" si="32"/>
        <v>43.079137852630602</v>
      </c>
      <c r="K195" s="4">
        <f t="shared" si="33"/>
        <v>28.01612738409429</v>
      </c>
      <c r="O195"/>
      <c r="P195"/>
    </row>
    <row r="196" spans="1:16">
      <c r="A196">
        <f t="shared" si="34"/>
        <v>163</v>
      </c>
      <c r="B196">
        <f t="shared" si="35"/>
        <v>830</v>
      </c>
      <c r="C196" t="str">
        <f t="shared" si="25"/>
        <v>1.432375489571-4.49343251533335i</v>
      </c>
      <c r="D196" t="str">
        <f t="shared" si="26"/>
        <v>1</v>
      </c>
      <c r="E196" t="str">
        <f t="shared" si="27"/>
        <v>1.432375489571-4.49343251533335i</v>
      </c>
      <c r="F196" t="str">
        <f t="shared" si="28"/>
        <v>0.145367412140575</v>
      </c>
      <c r="G196" t="str">
        <f t="shared" si="30"/>
        <v>36.083444549868-200.007817116514i</v>
      </c>
      <c r="H196" t="str">
        <f t="shared" si="29"/>
        <v>0.208220718132525-0.653198656382324i</v>
      </c>
      <c r="I196" t="str">
        <f t="shared" si="31"/>
        <v>-123.1315166696-65.2154288097391i</v>
      </c>
      <c r="J196" s="4">
        <f t="shared" si="32"/>
        <v>42.881244777496796</v>
      </c>
      <c r="K196" s="4">
        <f t="shared" si="33"/>
        <v>27.907503213669315</v>
      </c>
      <c r="O196"/>
      <c r="P196"/>
    </row>
    <row r="197" spans="1:16">
      <c r="A197">
        <f t="shared" si="34"/>
        <v>164</v>
      </c>
      <c r="B197">
        <f t="shared" si="35"/>
        <v>840</v>
      </c>
      <c r="C197" t="str">
        <f t="shared" si="25"/>
        <v>1.40153408443196-4.44965357353142i</v>
      </c>
      <c r="D197" t="str">
        <f t="shared" si="26"/>
        <v>1</v>
      </c>
      <c r="E197" t="str">
        <f t="shared" si="27"/>
        <v>1.40153408443196-4.44965357353142i</v>
      </c>
      <c r="F197" t="str">
        <f t="shared" si="28"/>
        <v>0.145367412140575</v>
      </c>
      <c r="G197" t="str">
        <f t="shared" si="30"/>
        <v>35.9886344737623-197.633966565645i</v>
      </c>
      <c r="H197" t="str">
        <f t="shared" si="29"/>
        <v>0.203737382880684-0.646834624906324i</v>
      </c>
      <c r="I197" t="str">
        <f t="shared" si="31"/>
        <v>-120.504262431104-63.54412199714i</v>
      </c>
      <c r="J197" s="4">
        <f t="shared" si="32"/>
        <v>42.685576771375999</v>
      </c>
      <c r="K197" s="4">
        <f t="shared" si="33"/>
        <v>27.803508987636434</v>
      </c>
      <c r="O197"/>
      <c r="P197"/>
    </row>
    <row r="198" spans="1:16">
      <c r="A198">
        <f t="shared" si="34"/>
        <v>165</v>
      </c>
      <c r="B198">
        <f t="shared" si="35"/>
        <v>850</v>
      </c>
      <c r="C198" t="str">
        <f t="shared" si="25"/>
        <v>1.37164657458488-4.40660780510859i</v>
      </c>
      <c r="D198" t="str">
        <f t="shared" si="26"/>
        <v>1</v>
      </c>
      <c r="E198" t="str">
        <f t="shared" si="27"/>
        <v>1.37164657458488-4.40660780510859i</v>
      </c>
      <c r="F198" t="str">
        <f t="shared" si="28"/>
        <v>0.145367412140575</v>
      </c>
      <c r="G198" t="str">
        <f t="shared" si="30"/>
        <v>35.8971474806406-195.315969168213i</v>
      </c>
      <c r="H198" t="str">
        <f t="shared" si="29"/>
        <v>0.199392712918888-0.640577172947095i</v>
      </c>
      <c r="I198" t="str">
        <f t="shared" si="31"/>
        <v>-117.957321738982-61.9394742188456i</v>
      </c>
      <c r="J198" s="4">
        <f t="shared" si="32"/>
        <v>42.492088346091002</v>
      </c>
      <c r="K198" s="4">
        <f t="shared" si="33"/>
        <v>27.703996409425912</v>
      </c>
      <c r="O198"/>
      <c r="P198"/>
    </row>
    <row r="199" spans="1:16">
      <c r="A199">
        <f t="shared" si="34"/>
        <v>166</v>
      </c>
      <c r="B199">
        <f t="shared" si="35"/>
        <v>860</v>
      </c>
      <c r="C199" t="str">
        <f t="shared" si="25"/>
        <v>1.34267537370106-4.36428119772005i</v>
      </c>
      <c r="D199" t="str">
        <f t="shared" si="26"/>
        <v>1</v>
      </c>
      <c r="E199" t="str">
        <f t="shared" si="27"/>
        <v>1.34267537370106-4.36428119772005i</v>
      </c>
      <c r="F199" t="str">
        <f t="shared" si="28"/>
        <v>0.145367412140575</v>
      </c>
      <c r="G199" t="str">
        <f t="shared" si="30"/>
        <v>35.808829987452-193.051879530036i</v>
      </c>
      <c r="H199" t="str">
        <f t="shared" si="29"/>
        <v>0.195181244419803-0.634424263566333i</v>
      </c>
      <c r="I199" t="str">
        <f t="shared" si="31"/>
        <v>-115.487584502771-60.3980966782156i</v>
      </c>
      <c r="J199" s="4">
        <f t="shared" si="32"/>
        <v>42.300735353147999</v>
      </c>
      <c r="K199" s="4">
        <f t="shared" si="33"/>
        <v>27.608823102445086</v>
      </c>
      <c r="O199"/>
      <c r="P199"/>
    </row>
    <row r="200" spans="1:16">
      <c r="A200">
        <f t="shared" si="34"/>
        <v>167</v>
      </c>
      <c r="B200">
        <f t="shared" si="35"/>
        <v>870</v>
      </c>
      <c r="C200" t="str">
        <f t="shared" si="25"/>
        <v>1.31458465660208-4.32265984767493i</v>
      </c>
      <c r="D200" t="str">
        <f t="shared" si="26"/>
        <v>1</v>
      </c>
      <c r="E200" t="str">
        <f t="shared" si="27"/>
        <v>1.31458465660208-4.32265984767493i</v>
      </c>
      <c r="F200" t="str">
        <f t="shared" si="28"/>
        <v>0.145367412140575</v>
      </c>
      <c r="G200" t="str">
        <f t="shared" si="30"/>
        <v>35.7235371801943-190.839841532596i</v>
      </c>
      <c r="H200" t="str">
        <f t="shared" si="29"/>
        <v>0.191097769569951-0.628373875620477i</v>
      </c>
      <c r="I200" t="str">
        <f t="shared" si="31"/>
        <v>-113.092082570351-58.9168055707529i</v>
      </c>
      <c r="J200" s="4">
        <f t="shared" si="32"/>
        <v>42.111474933558803</v>
      </c>
      <c r="K200" s="4">
        <f t="shared" si="33"/>
        <v>27.517852326266052</v>
      </c>
      <c r="O200"/>
      <c r="P200"/>
    </row>
    <row r="201" spans="1:16">
      <c r="A201">
        <f t="shared" si="34"/>
        <v>168</v>
      </c>
      <c r="B201">
        <f t="shared" si="35"/>
        <v>880</v>
      </c>
      <c r="C201" t="str">
        <f t="shared" si="25"/>
        <v>1.28734026578788-4.28172998186596i</v>
      </c>
      <c r="D201" t="str">
        <f t="shared" si="26"/>
        <v>1</v>
      </c>
      <c r="E201" t="str">
        <f t="shared" si="27"/>
        <v>1.28734026578788-4.28172998186596i</v>
      </c>
      <c r="F201" t="str">
        <f t="shared" si="28"/>
        <v>0.145367412140575</v>
      </c>
      <c r="G201" t="str">
        <f t="shared" si="30"/>
        <v>35.6411324199561-188.67808327179i</v>
      </c>
      <c r="H201" t="str">
        <f t="shared" si="29"/>
        <v>0.187137322981944-0.622424006948566i</v>
      </c>
      <c r="I201" t="str">
        <f t="shared" si="31"/>
        <v>-110.767982504287-57.4926078618606i</v>
      </c>
      <c r="J201" s="4">
        <f t="shared" si="32"/>
        <v>41.924265469904604</v>
      </c>
      <c r="K201" s="4">
        <f t="shared" si="33"/>
        <v>27.430952708389782</v>
      </c>
      <c r="O201"/>
      <c r="P201"/>
    </row>
    <row r="202" spans="1:16">
      <c r="A202">
        <f t="shared" si="34"/>
        <v>169</v>
      </c>
      <c r="B202">
        <f t="shared" si="35"/>
        <v>890</v>
      </c>
      <c r="C202" t="str">
        <f t="shared" si="25"/>
        <v>1.26090962335069-4.2414779766196i</v>
      </c>
      <c r="D202" t="str">
        <f t="shared" si="26"/>
        <v>1</v>
      </c>
      <c r="E202" t="str">
        <f t="shared" si="27"/>
        <v>1.26090962335069-4.2414779766196i</v>
      </c>
      <c r="F202" t="str">
        <f t="shared" si="28"/>
        <v>0.145367412140575</v>
      </c>
      <c r="G202" t="str">
        <f t="shared" si="30"/>
        <v>35.561486695365-186.564912337016i</v>
      </c>
      <c r="H202" t="str">
        <f t="shared" si="29"/>
        <v>0.183295168889637-0.616572677112433i</v>
      </c>
      <c r="I202" t="str">
        <f t="shared" si="31"/>
        <v>-108.512578745087-56.122688169553i</v>
      </c>
      <c r="J202" s="4">
        <f t="shared" si="32"/>
        <v>41.739066540533599</v>
      </c>
      <c r="K202" s="4">
        <f t="shared" si="33"/>
        <v>27.347997990628443</v>
      </c>
      <c r="O202"/>
      <c r="P202"/>
    </row>
    <row r="203" spans="1:16">
      <c r="A203">
        <f t="shared" si="34"/>
        <v>170</v>
      </c>
      <c r="B203">
        <f t="shared" si="35"/>
        <v>900</v>
      </c>
      <c r="C203" t="str">
        <f t="shared" si="25"/>
        <v>1.23526164795425-4.20189037380041i</v>
      </c>
      <c r="D203" t="str">
        <f t="shared" si="26"/>
        <v>1</v>
      </c>
      <c r="E203" t="str">
        <f t="shared" si="27"/>
        <v>1.23526164795425-4.20189037380041i</v>
      </c>
      <c r="F203" t="str">
        <f t="shared" si="28"/>
        <v>0.145367412140575</v>
      </c>
      <c r="G203" t="str">
        <f t="shared" si="30"/>
        <v>35.4844781173437-184.498711404217i</v>
      </c>
      <c r="H203" t="str">
        <f t="shared" si="29"/>
        <v>0.179566789079611-0.610817929737759i</v>
      </c>
      <c r="I203" t="str">
        <f t="shared" si="31"/>
        <v>-106.323287141511-54.8043966576417i</v>
      </c>
      <c r="J203" s="4">
        <f t="shared" si="32"/>
        <v>41.555838875774597</v>
      </c>
      <c r="K203" s="4">
        <f t="shared" si="33"/>
        <v>27.268866789236114</v>
      </c>
      <c r="O203"/>
      <c r="P203"/>
    </row>
    <row r="204" spans="1:16">
      <c r="A204">
        <f t="shared" si="34"/>
        <v>171</v>
      </c>
      <c r="B204">
        <f t="shared" si="35"/>
        <v>910</v>
      </c>
      <c r="C204" t="str">
        <f t="shared" si="25"/>
        <v>1.21036667657558-4.16295389446888i</v>
      </c>
      <c r="D204" t="str">
        <f t="shared" si="26"/>
        <v>1</v>
      </c>
      <c r="E204" t="str">
        <f t="shared" si="27"/>
        <v>1.21036667657558-4.16295389446888i</v>
      </c>
      <c r="F204" t="str">
        <f t="shared" si="28"/>
        <v>0.145367412140575</v>
      </c>
      <c r="G204" t="str">
        <f t="shared" si="30"/>
        <v>35.4099914524816-182.477934118782i</v>
      </c>
      <c r="H204" t="str">
        <f t="shared" si="29"/>
        <v>0.17594787151498-0.605157834499469i</v>
      </c>
      <c r="I204" t="str">
        <f t="shared" si="31"/>
        <v>-104.197638828831-53.5352378536789i</v>
      </c>
      <c r="J204" s="4">
        <f t="shared" si="32"/>
        <v>41.3745443160702</v>
      </c>
      <c r="K204" s="4">
        <f t="shared" si="33"/>
        <v>27.193442367956777</v>
      </c>
      <c r="O204"/>
      <c r="P204"/>
    </row>
    <row r="205" spans="1:16">
      <c r="A205">
        <f t="shared" si="34"/>
        <v>172</v>
      </c>
      <c r="B205">
        <f t="shared" si="35"/>
        <v>920</v>
      </c>
      <c r="C205" t="str">
        <f t="shared" si="25"/>
        <v>1.1861963907241-4.12465545036097i</v>
      </c>
      <c r="D205" t="str">
        <f t="shared" si="26"/>
        <v>1</v>
      </c>
      <c r="E205" t="str">
        <f t="shared" si="27"/>
        <v>1.1861963907241-4.12465545036097i</v>
      </c>
      <c r="F205" t="str">
        <f t="shared" si="28"/>
        <v>0.145367412140575</v>
      </c>
      <c r="G205" t="str">
        <f t="shared" si="30"/>
        <v>35.337917691683-180.501101246307i</v>
      </c>
      <c r="H205" t="str">
        <f t="shared" si="29"/>
        <v>0.172434299610053-0.599590488790492i</v>
      </c>
      <c r="I205" t="str">
        <f t="shared" si="31"/>
        <v>-102.133274436652-52.3128603138446i</v>
      </c>
      <c r="J205" s="4">
        <f t="shared" si="32"/>
        <v>41.195145771926803</v>
      </c>
      <c r="K205" s="4">
        <f t="shared" si="33"/>
        <v>27.121612423220682</v>
      </c>
      <c r="O205"/>
      <c r="P205"/>
    </row>
    <row r="206" spans="1:16">
      <c r="A206">
        <f t="shared" si="34"/>
        <v>173</v>
      </c>
      <c r="B206">
        <f t="shared" si="35"/>
        <v>930</v>
      </c>
      <c r="C206" t="str">
        <f t="shared" si="25"/>
        <v>1.16272374686943-4.08698215342963i</v>
      </c>
      <c r="D206" t="str">
        <f t="shared" si="26"/>
        <v>1</v>
      </c>
      <c r="E206" t="str">
        <f t="shared" si="27"/>
        <v>1.16272374686943-4.08698215342963i</v>
      </c>
      <c r="F206" t="str">
        <f t="shared" si="28"/>
        <v>0.145367412140575</v>
      </c>
      <c r="G206" t="str">
        <f t="shared" si="30"/>
        <v>35.2681536510786-178.566797071125i</v>
      </c>
      <c r="H206" t="str">
        <f t="shared" si="29"/>
        <v>0.169022142116802-0.59411401910878i</v>
      </c>
      <c r="I206" t="str">
        <f t="shared" si="31"/>
        <v>-100.127938608698-51.1350470640861i</v>
      </c>
      <c r="J206" s="4">
        <f t="shared" si="32"/>
        <v>41.017607185593796</v>
      </c>
      <c r="K206" s="4">
        <f t="shared" si="33"/>
        <v>27.05326888076587</v>
      </c>
      <c r="O206"/>
      <c r="P206"/>
    </row>
    <row r="207" spans="1:16">
      <c r="A207">
        <f t="shared" si="34"/>
        <v>174</v>
      </c>
      <c r="B207">
        <f t="shared" si="35"/>
        <v>940</v>
      </c>
      <c r="C207" t="str">
        <f t="shared" si="25"/>
        <v>1.13992291082518-4.0499213236638i</v>
      </c>
      <c r="D207" t="str">
        <f t="shared" si="26"/>
        <v>1</v>
      </c>
      <c r="E207" t="str">
        <f t="shared" si="27"/>
        <v>1.13992291082518-4.0499213236638i</v>
      </c>
      <c r="F207" t="str">
        <f t="shared" si="28"/>
        <v>0.145367412140575</v>
      </c>
      <c r="G207" t="str">
        <f t="shared" si="30"/>
        <v>35.2006016024705-176.673666024198i</v>
      </c>
      <c r="H207" t="str">
        <f t="shared" si="29"/>
        <v>0.165707643586408-0.588726582193939i</v>
      </c>
      <c r="I207" t="str">
        <f t="shared" si="31"/>
        <v>-98.1794748177302-49.9997067532348i</v>
      </c>
      <c r="J207" s="4">
        <f t="shared" si="32"/>
        <v>40.841893494385396</v>
      </c>
      <c r="K207" s="4">
        <f t="shared" si="33"/>
        <v>26.988307703009838</v>
      </c>
      <c r="O207"/>
      <c r="P207"/>
    </row>
    <row r="208" spans="1:16">
      <c r="A208">
        <f t="shared" si="34"/>
        <v>175</v>
      </c>
      <c r="B208">
        <f t="shared" si="35"/>
        <v>950</v>
      </c>
      <c r="C208" t="str">
        <f t="shared" si="25"/>
        <v>1.11776919585098-4.01346049537806i</v>
      </c>
      <c r="D208" t="str">
        <f t="shared" si="26"/>
        <v>1</v>
      </c>
      <c r="E208" t="str">
        <f t="shared" si="27"/>
        <v>1.11776919585098-4.01346049537806i</v>
      </c>
      <c r="F208" t="str">
        <f t="shared" si="28"/>
        <v>0.145367412140575</v>
      </c>
      <c r="G208" t="str">
        <f t="shared" si="30"/>
        <v>35.1351689308424-174.820409523496i</v>
      </c>
      <c r="H208" t="str">
        <f t="shared" si="29"/>
        <v>0.162487215371308-0.583426365941539i</v>
      </c>
      <c r="I208" t="str">
        <f t="shared" si="31"/>
        <v>-96.2858204595318-48.904865459608i</v>
      </c>
      <c r="J208" s="4">
        <f t="shared" si="32"/>
        <v>40.667970595561002</v>
      </c>
      <c r="K208" s="4">
        <f t="shared" si="33"/>
        <v>26.92662870653902</v>
      </c>
      <c r="O208"/>
      <c r="P208"/>
    </row>
    <row r="209" spans="1:16">
      <c r="A209">
        <f t="shared" si="34"/>
        <v>176</v>
      </c>
      <c r="B209">
        <f t="shared" si="35"/>
        <v>960</v>
      </c>
      <c r="C209" t="str">
        <f t="shared" si="25"/>
        <v>1.09623900424927-3.977587422146i</v>
      </c>
      <c r="D209" t="str">
        <f t="shared" si="26"/>
        <v>1</v>
      </c>
      <c r="E209" t="str">
        <f t="shared" si="27"/>
        <v>1.09623900424927-3.977587422146i</v>
      </c>
      <c r="F209" t="str">
        <f t="shared" si="28"/>
        <v>0.145367412140575</v>
      </c>
      <c r="G209" t="str">
        <f t="shared" si="30"/>
        <v>35.0717678166881-173.005783011441i</v>
      </c>
      <c r="H209" t="str">
        <f t="shared" si="29"/>
        <v>0.159357427135277-0.578211590120265i</v>
      </c>
      <c r="I209" t="str">
        <f t="shared" si="31"/>
        <v>-94.4450022106936-47.8486590978432i</v>
      </c>
      <c r="J209" s="4">
        <f t="shared" si="32"/>
        <v>40.495805312690798</v>
      </c>
      <c r="K209" s="4">
        <f t="shared" si="33"/>
        <v>26.868135389120994</v>
      </c>
      <c r="O209"/>
      <c r="P209"/>
    </row>
    <row r="210" spans="1:16">
      <c r="A210">
        <f t="shared" si="34"/>
        <v>177</v>
      </c>
      <c r="B210">
        <f t="shared" si="35"/>
        <v>970</v>
      </c>
      <c r="C210" t="str">
        <f t="shared" si="25"/>
        <v>1.07530977224712-3.94229008053238i</v>
      </c>
      <c r="D210" t="str">
        <f t="shared" si="26"/>
        <v>1</v>
      </c>
      <c r="E210" t="str">
        <f t="shared" si="27"/>
        <v>1.07530977224712-3.94229008053238i</v>
      </c>
      <c r="F210" t="str">
        <f t="shared" si="28"/>
        <v>0.145367412140575</v>
      </c>
      <c r="G210" t="str">
        <f t="shared" si="30"/>
        <v>35.0103149411306-171.228593175191i</v>
      </c>
      <c r="H210" t="str">
        <f t="shared" si="29"/>
        <v>0.156314998841035-0.573080506914451i</v>
      </c>
      <c r="I210" t="str">
        <f t="shared" si="31"/>
        <v>-92.6551316356397-46.8293263774297i</v>
      </c>
      <c r="J210" s="4">
        <f t="shared" si="32"/>
        <v>40.325365363432596</v>
      </c>
      <c r="K210" s="4">
        <f t="shared" si="33"/>
        <v>26.812734765689839</v>
      </c>
      <c r="O210"/>
      <c r="P210"/>
    </row>
    <row r="211" spans="1:16">
      <c r="A211">
        <f t="shared" si="34"/>
        <v>178</v>
      </c>
      <c r="B211">
        <f t="shared" si="35"/>
        <v>980</v>
      </c>
      <c r="C211" t="str">
        <f t="shared" si="25"/>
        <v>1.05495991796581-3.90755667276319i</v>
      </c>
      <c r="D211" t="str">
        <f t="shared" si="26"/>
        <v>1</v>
      </c>
      <c r="E211" t="str">
        <f t="shared" si="27"/>
        <v>1.05495991796581-3.90755667276319i</v>
      </c>
      <c r="F211" t="str">
        <f t="shared" si="28"/>
        <v>0.145367412140575</v>
      </c>
      <c r="G211" t="str">
        <f t="shared" si="30"/>
        <v>34.9507312119765-169.487695336771i</v>
      </c>
      <c r="H211" t="str">
        <f t="shared" si="29"/>
        <v>0.153356793186723-0.568031401312221i</v>
      </c>
      <c r="I211" t="str">
        <f t="shared" si="31"/>
        <v>-90.914401029125-45.8452022686813i</v>
      </c>
      <c r="J211" s="4">
        <f t="shared" si="32"/>
        <v>40.156619328650798</v>
      </c>
      <c r="K211" s="4">
        <f t="shared" si="33"/>
        <v>26.760337212779831</v>
      </c>
      <c r="O211"/>
      <c r="P211"/>
    </row>
    <row r="212" spans="1:16">
      <c r="A212">
        <f t="shared" si="34"/>
        <v>179</v>
      </c>
      <c r="B212">
        <f t="shared" si="35"/>
        <v>990</v>
      </c>
      <c r="C212" t="str">
        <f t="shared" si="25"/>
        <v>1.03516879229321-3.87337562845809i</v>
      </c>
      <c r="D212" t="str">
        <f t="shared" si="26"/>
        <v>1</v>
      </c>
      <c r="E212" t="str">
        <f t="shared" si="27"/>
        <v>1.03516879229321-3.87337562845809i</v>
      </c>
      <c r="F212" t="str">
        <f t="shared" si="28"/>
        <v>0.145367412140575</v>
      </c>
      <c r="G212" t="str">
        <f t="shared" si="30"/>
        <v>34.8929415090277-167.781991001046i</v>
      </c>
      <c r="H212" t="str">
        <f t="shared" si="29"/>
        <v>0.150479808464348-0.563062591357326i</v>
      </c>
      <c r="I212" t="str">
        <f t="shared" si="31"/>
        <v>-89.2210794811043-44.8947119357571i</v>
      </c>
      <c r="J212" s="4">
        <f t="shared" si="32"/>
        <v>39.9895366228154</v>
      </c>
      <c r="K212" s="4">
        <f t="shared" si="33"/>
        <v>26.710856320923057</v>
      </c>
      <c r="O212"/>
      <c r="P212"/>
    </row>
    <row r="213" spans="1:16">
      <c r="A213">
        <f t="shared" si="34"/>
        <v>180</v>
      </c>
      <c r="B213">
        <f t="shared" si="35"/>
        <v>1000</v>
      </c>
      <c r="C213" t="str">
        <f t="shared" si="25"/>
        <v>1.01591663248527-3.8397356055368i</v>
      </c>
      <c r="D213" t="str">
        <f t="shared" si="26"/>
        <v>1</v>
      </c>
      <c r="E213" t="str">
        <f t="shared" si="27"/>
        <v>1.01591663248527-3.8397356055368i</v>
      </c>
      <c r="F213" t="str">
        <f t="shared" si="28"/>
        <v>0.145367412140575</v>
      </c>
      <c r="G213" t="str">
        <f t="shared" si="30"/>
        <v>34.8368744471182-166.110425550523i</v>
      </c>
      <c r="H213" t="str">
        <f t="shared" si="29"/>
        <v>0.147681171814951-0.558172428280908i</v>
      </c>
      <c r="I213" t="str">
        <f t="shared" si="31"/>
        <v>-87.5735091515896-43.9763650998465i</v>
      </c>
      <c r="J213" s="4">
        <f t="shared" si="32"/>
        <v>39.824087465616401</v>
      </c>
      <c r="K213" s="4">
        <f t="shared" si="33"/>
        <v>26.664208754554977</v>
      </c>
      <c r="O213"/>
      <c r="P213"/>
    </row>
    <row r="214" spans="1:16">
      <c r="A214">
        <f t="shared" si="34"/>
        <v>181</v>
      </c>
      <c r="B214">
        <f t="shared" ref="B214:B245" si="36">B213+100</f>
        <v>1100</v>
      </c>
      <c r="C214" t="str">
        <f t="shared" si="25"/>
        <v>0.849243134431968-3.53075822999846i</v>
      </c>
      <c r="D214" t="str">
        <f t="shared" si="26"/>
        <v>1</v>
      </c>
      <c r="E214" t="str">
        <f t="shared" si="27"/>
        <v>0.849243134431968-3.53075822999846i</v>
      </c>
      <c r="F214" t="str">
        <f t="shared" si="28"/>
        <v>0.145367412140575</v>
      </c>
      <c r="G214" t="str">
        <f t="shared" si="30"/>
        <v>34.3575146907668-151.067779586005i</v>
      </c>
      <c r="H214" t="str">
        <f t="shared" si="29"/>
        <v>0.123452276730526-0.513257186788913i</v>
      </c>
      <c r="I214" t="str">
        <f t="shared" si="31"/>
        <v>-73.2951101533829-36.2839026657593i</v>
      </c>
      <c r="J214" s="4">
        <f t="shared" si="32"/>
        <v>38.2534137761252</v>
      </c>
      <c r="K214" s="4">
        <f t="shared" si="33"/>
        <v>26.33718254083314</v>
      </c>
      <c r="O214"/>
      <c r="P214"/>
    </row>
    <row r="215" spans="1:16">
      <c r="A215">
        <f t="shared" si="34"/>
        <v>182</v>
      </c>
      <c r="B215">
        <f t="shared" si="36"/>
        <v>1200</v>
      </c>
      <c r="C215" t="str">
        <f t="shared" si="25"/>
        <v>0.719888433375076-3.26504891593193i</v>
      </c>
      <c r="D215" t="str">
        <f t="shared" si="26"/>
        <v>1</v>
      </c>
      <c r="E215" t="str">
        <f t="shared" si="27"/>
        <v>0.719888433375076-3.26504891593193i</v>
      </c>
      <c r="F215" t="str">
        <f t="shared" si="28"/>
        <v>0.145367412140575</v>
      </c>
      <c r="G215" t="str">
        <f t="shared" si="30"/>
        <v>33.9927374283757-138.535107368147i</v>
      </c>
      <c r="H215" t="str">
        <f t="shared" si="29"/>
        <v>0.104648318589668-0.474631711421414i</v>
      </c>
      <c r="I215" t="str">
        <f t="shared" si="31"/>
        <v>-62.1958722859534-30.6314971932444i</v>
      </c>
      <c r="J215" s="4">
        <f t="shared" si="32"/>
        <v>36.818393509516</v>
      </c>
      <c r="K215" s="4">
        <f t="shared" si="33"/>
        <v>26.22026854536486</v>
      </c>
      <c r="O215"/>
      <c r="P215"/>
    </row>
    <row r="216" spans="1:16">
      <c r="A216">
        <f t="shared" si="34"/>
        <v>183</v>
      </c>
      <c r="B216">
        <f t="shared" si="36"/>
        <v>1300</v>
      </c>
      <c r="C216" t="str">
        <f t="shared" si="25"/>
        <v>0.617631698407752-3.03470289977206i</v>
      </c>
      <c r="D216" t="str">
        <f t="shared" si="26"/>
        <v>1</v>
      </c>
      <c r="E216" t="str">
        <f t="shared" si="27"/>
        <v>0.617631698407752-3.03470289977206i</v>
      </c>
      <c r="F216" t="str">
        <f t="shared" si="28"/>
        <v>0.145367412140575</v>
      </c>
      <c r="G216" t="str">
        <f t="shared" si="30"/>
        <v>33.7086808916381-127.933617294944i</v>
      </c>
      <c r="H216" t="str">
        <f t="shared" si="29"/>
        <v>0.089783521653523-0.441146907155363i</v>
      </c>
      <c r="I216" t="str">
        <f t="shared" si="31"/>
        <v>-53.4110355101163-26.3568110182474i</v>
      </c>
      <c r="J216" s="4">
        <f t="shared" si="32"/>
        <v>35.499126348501399</v>
      </c>
      <c r="K216" s="4">
        <f t="shared" si="33"/>
        <v>26.265014994547755</v>
      </c>
      <c r="O216"/>
      <c r="P216"/>
    </row>
    <row r="217" spans="1:16">
      <c r="A217">
        <f t="shared" si="34"/>
        <v>184</v>
      </c>
      <c r="B217">
        <f t="shared" si="36"/>
        <v>1400</v>
      </c>
      <c r="C217" t="str">
        <f t="shared" si="25"/>
        <v>0.535483740833633-2.83346318798716i</v>
      </c>
      <c r="D217" t="str">
        <f t="shared" si="26"/>
        <v>1</v>
      </c>
      <c r="E217" t="str">
        <f t="shared" si="27"/>
        <v>0.535483740833633-2.83346318798716i</v>
      </c>
      <c r="F217" t="str">
        <f t="shared" si="28"/>
        <v>0.145367412140575</v>
      </c>
      <c r="G217" t="str">
        <f t="shared" si="30"/>
        <v>33.4831222576104-118.849748406685i</v>
      </c>
      <c r="H217" t="str">
        <f t="shared" si="29"/>
        <v>0.0778418856483396-0.411893211033277i</v>
      </c>
      <c r="I217" t="str">
        <f t="shared" si="31"/>
        <v>-46.3470151278003-23.042959266914i</v>
      </c>
      <c r="J217" s="4">
        <f t="shared" si="32"/>
        <v>34.279765690745201</v>
      </c>
      <c r="K217" s="4">
        <f t="shared" si="33"/>
        <v>26.435795115006044</v>
      </c>
      <c r="O217"/>
      <c r="P217"/>
    </row>
    <row r="218" spans="1:16">
      <c r="A218">
        <f t="shared" si="34"/>
        <v>185</v>
      </c>
      <c r="B218">
        <f t="shared" si="36"/>
        <v>1500</v>
      </c>
      <c r="C218" t="str">
        <f t="shared" si="25"/>
        <v>0.468548345120924-2.65637214631719i</v>
      </c>
      <c r="D218" t="str">
        <f t="shared" si="26"/>
        <v>1</v>
      </c>
      <c r="E218" t="str">
        <f t="shared" si="27"/>
        <v>0.468548345120924-2.65637214631719i</v>
      </c>
      <c r="F218" t="str">
        <f t="shared" si="28"/>
        <v>0.145367412140575</v>
      </c>
      <c r="G218" t="str">
        <f t="shared" si="30"/>
        <v>33.3009874833034-110.980143322909i</v>
      </c>
      <c r="H218" t="str">
        <f t="shared" si="29"/>
        <v>0.0681116603929777-0.386149944592435i</v>
      </c>
      <c r="I218" t="str">
        <f t="shared" si="31"/>
        <v>-40.5867906447882-20.418216303925i</v>
      </c>
      <c r="J218" s="4">
        <f t="shared" si="32"/>
        <v>33.147499079148204</v>
      </c>
      <c r="K218" s="4">
        <f t="shared" si="33"/>
        <v>26.705844060185115</v>
      </c>
      <c r="O218"/>
      <c r="P218"/>
    </row>
    <row r="219" spans="1:16">
      <c r="A219">
        <f t="shared" si="34"/>
        <v>186</v>
      </c>
      <c r="B219">
        <f t="shared" si="36"/>
        <v>1600</v>
      </c>
      <c r="C219" t="str">
        <f t="shared" si="25"/>
        <v>0.413320265512076-2.49948153496683i</v>
      </c>
      <c r="D219" t="str">
        <f t="shared" si="26"/>
        <v>1</v>
      </c>
      <c r="E219" t="str">
        <f t="shared" si="27"/>
        <v>0.413320265512076-2.49948153496683i</v>
      </c>
      <c r="F219" t="str">
        <f t="shared" si="28"/>
        <v>0.145367412140575</v>
      </c>
      <c r="G219" t="str">
        <f t="shared" si="30"/>
        <v>33.151759381839-104.097236583592i</v>
      </c>
      <c r="H219" t="str">
        <f t="shared" si="29"/>
        <v>0.0600832973827458-0.36334316243128i</v>
      </c>
      <c r="I219" t="str">
        <f t="shared" si="31"/>
        <v>-35.8311521229392-18.2999703163322i</v>
      </c>
      <c r="J219" s="4">
        <f t="shared" si="32"/>
        <v>32.0918256520334</v>
      </c>
      <c r="K219" s="4">
        <f t="shared" si="33"/>
        <v>27.054670464096887</v>
      </c>
      <c r="O219"/>
      <c r="P219"/>
    </row>
    <row r="220" spans="1:16">
      <c r="A220">
        <f t="shared" si="34"/>
        <v>187</v>
      </c>
      <c r="B220">
        <f t="shared" si="36"/>
        <v>1700</v>
      </c>
      <c r="C220" t="str">
        <f t="shared" si="25"/>
        <v>0.36724068010708-2.35962481487332i</v>
      </c>
      <c r="D220" t="str">
        <f t="shared" si="26"/>
        <v>1</v>
      </c>
      <c r="E220" t="str">
        <f t="shared" si="27"/>
        <v>0.36724068010708-2.35962481487332i</v>
      </c>
      <c r="F220" t="str">
        <f t="shared" si="28"/>
        <v>0.145367412140575</v>
      </c>
      <c r="G220" t="str">
        <f t="shared" si="30"/>
        <v>33.0279192934371-98.0269781632296i</v>
      </c>
      <c r="H220" t="str">
        <f t="shared" si="29"/>
        <v>0.053384827299911-0.343012552960818i</v>
      </c>
      <c r="I220" t="str">
        <f t="shared" si="31"/>
        <v>-31.8612942712482-16.5621442158019i</v>
      </c>
      <c r="J220" s="4">
        <f t="shared" si="32"/>
        <v>31.104033929058602</v>
      </c>
      <c r="K220" s="4">
        <f t="shared" si="33"/>
        <v>27.466321740203313</v>
      </c>
      <c r="O220"/>
      <c r="P220"/>
    </row>
    <row r="221" spans="1:16">
      <c r="A221">
        <f t="shared" si="34"/>
        <v>188</v>
      </c>
      <c r="B221">
        <f t="shared" si="36"/>
        <v>1800</v>
      </c>
      <c r="C221" t="str">
        <f t="shared" si="25"/>
        <v>0.328408613256168-2.23424242629014i</v>
      </c>
      <c r="D221" t="str">
        <f t="shared" si="26"/>
        <v>1</v>
      </c>
      <c r="E221" t="str">
        <f t="shared" si="27"/>
        <v>0.328408613256168-2.23424242629014i</v>
      </c>
      <c r="F221" t="str">
        <f t="shared" si="28"/>
        <v>0.145367412140575</v>
      </c>
      <c r="G221" t="str">
        <f t="shared" si="30"/>
        <v>32.9239768031099-92.6339770433138i</v>
      </c>
      <c r="H221" t="str">
        <f t="shared" si="29"/>
        <v>0.0477399102337241-0.324786039604477i</v>
      </c>
      <c r="I221" t="str">
        <f t="shared" si="31"/>
        <v>-28.5144348395922-15.1155857825524i</v>
      </c>
      <c r="J221" s="4">
        <f t="shared" si="32"/>
        <v>30.176817610116199</v>
      </c>
      <c r="K221" s="4">
        <f t="shared" si="33"/>
        <v>27.92819418074663</v>
      </c>
      <c r="O221"/>
      <c r="P221"/>
    </row>
    <row r="222" spans="1:16">
      <c r="A222">
        <f t="shared" si="34"/>
        <v>189</v>
      </c>
      <c r="B222">
        <f t="shared" si="36"/>
        <v>1900</v>
      </c>
      <c r="C222" t="str">
        <f t="shared" si="25"/>
        <v>0.295389291346412-2.12124874433309i</v>
      </c>
      <c r="D222" t="str">
        <f t="shared" si="26"/>
        <v>1</v>
      </c>
      <c r="E222" t="str">
        <f t="shared" si="27"/>
        <v>0.295389291346412-2.12124874433309i</v>
      </c>
      <c r="F222" t="str">
        <f t="shared" si="28"/>
        <v>0.145367412140575</v>
      </c>
      <c r="G222" t="str">
        <f t="shared" si="30"/>
        <v>32.8358469299509-87.8113332447031i</v>
      </c>
      <c r="H222" t="str">
        <f t="shared" si="29"/>
        <v>0.0429399768570663-0.308360440470145i</v>
      </c>
      <c r="I222" t="str">
        <f t="shared" si="31"/>
        <v>-25.6675708903531-13.8958928398456i</v>
      </c>
      <c r="J222" s="4">
        <f t="shared" si="32"/>
        <v>29.303988309664398</v>
      </c>
      <c r="K222" s="4">
        <f t="shared" si="33"/>
        <v>28.430199392388602</v>
      </c>
      <c r="O222"/>
      <c r="P222"/>
    </row>
    <row r="223" spans="1:16">
      <c r="A223">
        <f t="shared" si="34"/>
        <v>190</v>
      </c>
      <c r="B223">
        <f t="shared" si="36"/>
        <v>2000</v>
      </c>
      <c r="C223" t="str">
        <f t="shared" si="25"/>
        <v>0.267084192305864-2.01893078640532i</v>
      </c>
      <c r="D223" t="str">
        <f t="shared" si="26"/>
        <v>1</v>
      </c>
      <c r="E223" t="str">
        <f t="shared" si="27"/>
        <v>0.267084192305864-2.01893078640532i</v>
      </c>
      <c r="F223" t="str">
        <f t="shared" si="28"/>
        <v>0.145367412140575</v>
      </c>
      <c r="G223" t="str">
        <f t="shared" si="30"/>
        <v>32.760439527662-83.4735184844439i</v>
      </c>
      <c r="H223" t="str">
        <f t="shared" si="29"/>
        <v>0.0388253378591591-0.293486743710677i</v>
      </c>
      <c r="I223" t="str">
        <f t="shared" si="31"/>
        <v>-23.2264359929964-12.8556422769554i</v>
      </c>
      <c r="J223" s="4">
        <f t="shared" si="32"/>
        <v>28.480257590763198</v>
      </c>
      <c r="K223" s="4">
        <f t="shared" si="33"/>
        <v>28.964169085072513</v>
      </c>
      <c r="O223"/>
      <c r="P223"/>
    </row>
    <row r="224" spans="1:16">
      <c r="A224">
        <f t="shared" si="34"/>
        <v>191</v>
      </c>
      <c r="B224">
        <f t="shared" si="36"/>
        <v>2100</v>
      </c>
      <c r="C224" t="str">
        <f t="shared" ref="C224:C287" si="37">IF(Modep,IMPRODUCT(Rop/(Rs*m*Kdp),IMDIV(IMSUM(1,IMPRODUCT(sp,$B224/wzp)),IMSUM(1,IMPRODUCT(sp,$B224/wpp)))),IMDIV(Rop*SQRT(Kp*(1-mdp/(mcp+mdp)))/(Rs*0.001),IMSUM((2*(1-mdp/(mcp+mdp))-mdp/(mcp+mdp)+(2-mdp/(mcp+mdp))*(Lp*uu*ms/(E*(1-mdp/(mcp+mdp))))),IMPRODUCT(sp,$B224,Cop*uu,Rop,(1-mdp/(mcp+mdp)),Lp*uu*ms/(E*(1-mdp/(mcp+mdp)))+1))))</f>
        <v>0.242641232944499-1.92587080337605i</v>
      </c>
      <c r="D224" t="str">
        <f t="shared" ref="D224:D287" si="38">IMDIV(1,IMSUM(1,IMPRODUCT($B224/(Qp*wnp),sp,Modep),IMPRODUCT($B224/wnp,$B224/wnp,sp,sp,Modep)))</f>
        <v>1</v>
      </c>
      <c r="E224" t="str">
        <f t="shared" ref="E224:E287" si="39">IMPRODUCT($C224,$D224)</f>
        <v>0.242641232944499-1.92587080337605i</v>
      </c>
      <c r="F224" t="str">
        <f t="shared" ref="F224:F287" si="40">IMPRODUCT((Rf12p/(Rf12p+Rf11p)),IMDIV(IMSUM(1,IMPRODUCT(sp,$B224,Rf11p,Czzp,0.000000001)),IMSUM(1,IMPRODUCT(sp,$B224,Czzp,(Rf12p*Rf11p/(Rf12p+Rf11p)),0.000000001))))</f>
        <v>0.145367412140575</v>
      </c>
      <c r="G224" t="str">
        <f t="shared" si="30"/>
        <v>32.6953821108492-79.5512898732591i</v>
      </c>
      <c r="H224" t="str">
        <f t="shared" ref="H224:H287" si="41">IMPRODUCT($E224,$F224)</f>
        <v>0.0352721281117402-0.279958854803867i</v>
      </c>
      <c r="I224" t="str">
        <f t="shared" si="31"/>
        <v>-21.1178523046119-11.959305020992i</v>
      </c>
      <c r="J224" s="4">
        <f t="shared" si="32"/>
        <v>27.701069351236999</v>
      </c>
      <c r="K224" s="4">
        <f t="shared" si="33"/>
        <v>29.523422580236428</v>
      </c>
      <c r="O224"/>
      <c r="P224"/>
    </row>
    <row r="225" spans="1:16">
      <c r="A225">
        <f t="shared" si="34"/>
        <v>192</v>
      </c>
      <c r="B225">
        <f t="shared" si="36"/>
        <v>2200</v>
      </c>
      <c r="C225" t="str">
        <f t="shared" si="37"/>
        <v>0.221391604183452-1.84088677748599i</v>
      </c>
      <c r="D225" t="str">
        <f t="shared" si="38"/>
        <v>1</v>
      </c>
      <c r="E225" t="str">
        <f t="shared" si="39"/>
        <v>0.221391604183452-1.84088677748599i</v>
      </c>
      <c r="F225" t="str">
        <f t="shared" si="40"/>
        <v>0.145367412140575</v>
      </c>
      <c r="G225" t="str">
        <f t="shared" ref="G225:G288" si="42">IMDIV(IMDIV(IMPRODUCT(Gm,Rea,IMSUM(1,IMPRODUCT(Rz,Cz,0.000000001,$B225,sp))),IMSUM(1,IMPRODUCT($B225,sp,(Cz*0.000000000001),(Rea+Rz*1000)),IMPRODUCT($B225,sp,Rea,(Cea+Cp*0.000000000001)),IMPRODUCT(sp,sp,$B225,$B225,(Cea+Cp*0.000000000001),(Cz*0.000000000001),Rea,(Rz*1000)))),IMSUM(1,IMPRODUCT(sp,$B225,0.000000022)))</f>
        <v>32.6388287627296-75.9879901352701i</v>
      </c>
      <c r="H225" t="str">
        <f t="shared" si="41"/>
        <v>0.0321831245697989-0.267604946886941i</v>
      </c>
      <c r="I225" t="str">
        <f t="shared" ref="I225:I288" si="43">IMPRODUCT($G225,$H225)</f>
        <v>-19.2843425723111-11.1798429898343i</v>
      </c>
      <c r="J225" s="4">
        <f t="shared" ref="J225:J288" si="44">20*(IMREAL(IMLOG10($I225)))</f>
        <v>26.962469342383798</v>
      </c>
      <c r="K225" s="4">
        <f t="shared" ref="K225:K288" si="45">IF((180/PI())*IMARGUMENT($I225)&lt;0,180+(180/PI())*IMARGUMENT($I225),-180+(180/PI())*IMARGUMENT($I225))</f>
        <v>30.10244748844346</v>
      </c>
      <c r="O225"/>
      <c r="P225"/>
    </row>
    <row r="226" spans="1:16">
      <c r="A226">
        <f t="shared" si="34"/>
        <v>193</v>
      </c>
      <c r="B226">
        <f t="shared" si="36"/>
        <v>2300</v>
      </c>
      <c r="C226" t="str">
        <f t="shared" si="37"/>
        <v>0.202804631129737-1.7629863690554i</v>
      </c>
      <c r="D226" t="str">
        <f t="shared" si="38"/>
        <v>1</v>
      </c>
      <c r="E226" t="str">
        <f t="shared" si="39"/>
        <v>0.202804631129737-1.7629863690554i</v>
      </c>
      <c r="F226" t="str">
        <f t="shared" si="40"/>
        <v>0.145367412140575</v>
      </c>
      <c r="G226" t="str">
        <f t="shared" si="42"/>
        <v>32.5893258737041-72.7368125765743i</v>
      </c>
      <c r="H226" t="str">
        <f t="shared" si="41"/>
        <v>0.0294811843974538-0.256280766108692i</v>
      </c>
      <c r="I226" t="str">
        <f t="shared" si="43"/>
        <v>-17.6802741259574-10.4963847859317i</v>
      </c>
      <c r="J226" s="4">
        <f t="shared" si="44"/>
        <v>26.261002447233199</v>
      </c>
      <c r="K226" s="4">
        <f t="shared" si="45"/>
        <v>30.696660443402834</v>
      </c>
      <c r="O226"/>
      <c r="P226"/>
    </row>
    <row r="227" spans="1:16">
      <c r="A227">
        <f t="shared" ref="A227:A290" si="46">A226+1</f>
        <v>194</v>
      </c>
      <c r="B227">
        <f t="shared" si="36"/>
        <v>2400</v>
      </c>
      <c r="C227" t="str">
        <f t="shared" si="37"/>
        <v>0.18645503663722-1.69133100913489i</v>
      </c>
      <c r="D227" t="str">
        <f t="shared" si="38"/>
        <v>1</v>
      </c>
      <c r="E227" t="str">
        <f t="shared" si="39"/>
        <v>0.18645503663722-1.69133100913489i</v>
      </c>
      <c r="F227" t="str">
        <f t="shared" si="40"/>
        <v>0.145367412140575</v>
      </c>
      <c r="G227" t="str">
        <f t="shared" si="42"/>
        <v>32.5457161848185-69.7587495460688i</v>
      </c>
      <c r="H227" t="str">
        <f t="shared" si="41"/>
        <v>0.0271044861565288-0.245864411871046i</v>
      </c>
      <c r="I227" t="str">
        <f t="shared" si="43"/>
        <v>-16.2690590162181-9.89260843007057i</v>
      </c>
      <c r="J227" s="4">
        <f t="shared" si="44"/>
        <v>25.593630973075399</v>
      </c>
      <c r="K227" s="4">
        <f t="shared" si="45"/>
        <v>31.302225357334436</v>
      </c>
      <c r="O227"/>
      <c r="P227"/>
    </row>
    <row r="228" spans="1:16">
      <c r="A228">
        <f t="shared" si="46"/>
        <v>195</v>
      </c>
      <c r="B228">
        <f t="shared" si="36"/>
        <v>2500</v>
      </c>
      <c r="C228" t="str">
        <f t="shared" si="37"/>
        <v>0.171998876521607-1.62520769218215i</v>
      </c>
      <c r="D228" t="str">
        <f t="shared" si="38"/>
        <v>1</v>
      </c>
      <c r="E228" t="str">
        <f t="shared" si="39"/>
        <v>0.171998876521607-1.62520769218215i</v>
      </c>
      <c r="F228" t="str">
        <f t="shared" si="40"/>
        <v>0.145367412140575</v>
      </c>
      <c r="G228" t="str">
        <f t="shared" si="42"/>
        <v>32.5070691372825-67.0210330905514i</v>
      </c>
      <c r="H228" t="str">
        <f t="shared" si="41"/>
        <v>0.0250030315710323-0.236252236403475i</v>
      </c>
      <c r="I228" t="str">
        <f t="shared" si="43"/>
        <v>-15.0210936777929-9.35559678889163i</v>
      </c>
      <c r="J228" s="4">
        <f t="shared" si="44"/>
        <v>24.957669036783997</v>
      </c>
      <c r="K228" s="4">
        <f t="shared" si="45"/>
        <v>31.915913603245968</v>
      </c>
      <c r="O228"/>
      <c r="P228"/>
    </row>
    <row r="229" spans="1:16">
      <c r="A229">
        <f t="shared" si="46"/>
        <v>196</v>
      </c>
      <c r="B229">
        <f t="shared" si="36"/>
        <v>2600</v>
      </c>
      <c r="C229" t="str">
        <f t="shared" si="37"/>
        <v>0.159155626884203-1.56400665207331i</v>
      </c>
      <c r="D229" t="str">
        <f t="shared" si="38"/>
        <v>1</v>
      </c>
      <c r="E229" t="str">
        <f t="shared" si="39"/>
        <v>0.159155626884203-1.56400665207331i</v>
      </c>
      <c r="F229" t="str">
        <f t="shared" si="40"/>
        <v>0.145367412140575</v>
      </c>
      <c r="G229" t="str">
        <f t="shared" si="42"/>
        <v>32.4726295977756-64.4959353410289i</v>
      </c>
      <c r="H229" t="str">
        <f t="shared" si="41"/>
        <v>0.0231360416077675-0.227355599582542i</v>
      </c>
      <c r="I229" t="str">
        <f t="shared" si="43"/>
        <v>-13.9122239406087-8.875014815806i</v>
      </c>
      <c r="J229" s="4">
        <f t="shared" si="44"/>
        <v>24.3507294061618</v>
      </c>
      <c r="K229" s="4">
        <f t="shared" si="45"/>
        <v>32.534995165750047</v>
      </c>
      <c r="O229"/>
      <c r="P229"/>
    </row>
    <row r="230" spans="1:16">
      <c r="A230">
        <f t="shared" si="46"/>
        <v>197</v>
      </c>
      <c r="B230">
        <f t="shared" si="36"/>
        <v>2700</v>
      </c>
      <c r="C230" t="str">
        <f t="shared" si="37"/>
        <v>0.147694695676253-1.50720356545809i</v>
      </c>
      <c r="D230" t="str">
        <f t="shared" si="38"/>
        <v>1</v>
      </c>
      <c r="E230" t="str">
        <f t="shared" si="39"/>
        <v>0.147694695676253-1.50720356545809i</v>
      </c>
      <c r="F230" t="str">
        <f t="shared" si="40"/>
        <v>0.145367412140575</v>
      </c>
      <c r="G230" t="str">
        <f t="shared" si="42"/>
        <v>32.4417796207832-62.1598353994866i</v>
      </c>
      <c r="H230" t="str">
        <f t="shared" si="41"/>
        <v>0.0214699956973467-0.21909828187969i</v>
      </c>
      <c r="I230" t="str">
        <f t="shared" si="43"/>
        <v>-12.9225882690794-8.4425095746079i</v>
      </c>
      <c r="J230" s="4">
        <f t="shared" si="44"/>
        <v>23.770680077990001</v>
      </c>
      <c r="K230" s="4">
        <f t="shared" si="45"/>
        <v>33.157152950151755</v>
      </c>
      <c r="O230"/>
      <c r="P230"/>
    </row>
    <row r="231" spans="1:16">
      <c r="A231">
        <f t="shared" si="46"/>
        <v>198</v>
      </c>
      <c r="B231">
        <f t="shared" si="36"/>
        <v>2800</v>
      </c>
      <c r="C231" t="str">
        <f t="shared" si="37"/>
        <v>0.137425156228402-1.45434526422919i</v>
      </c>
      <c r="D231" t="str">
        <f t="shared" si="38"/>
        <v>1</v>
      </c>
      <c r="E231" t="str">
        <f t="shared" si="39"/>
        <v>0.137425156228402-1.45434526422919i</v>
      </c>
      <c r="F231" t="str">
        <f t="shared" si="40"/>
        <v>0.145367412140575</v>
      </c>
      <c r="G231" t="str">
        <f t="shared" si="42"/>
        <v>32.4140095928435-59.9924861227327i</v>
      </c>
      <c r="H231" t="str">
        <f t="shared" si="41"/>
        <v>0.019977139323937-0.211414407419898i</v>
      </c>
      <c r="I231" t="str">
        <f t="shared" si="43"/>
        <v>-12.0357367176003-8.05126688383709i</v>
      </c>
      <c r="J231" s="4">
        <f t="shared" si="44"/>
        <v>23.215608537105197</v>
      </c>
      <c r="K231" s="4">
        <f t="shared" si="45"/>
        <v>33.780414610065975</v>
      </c>
      <c r="O231"/>
      <c r="P231"/>
    </row>
    <row r="232" spans="1:16">
      <c r="A232">
        <f t="shared" si="46"/>
        <v>199</v>
      </c>
      <c r="B232">
        <f t="shared" si="36"/>
        <v>2900</v>
      </c>
      <c r="C232" t="str">
        <f t="shared" si="37"/>
        <v>0.128187854809432-1.4050381874393i</v>
      </c>
      <c r="D232" t="str">
        <f t="shared" si="38"/>
        <v>1</v>
      </c>
      <c r="E232" t="str">
        <f t="shared" si="39"/>
        <v>0.128187854809432-1.4050381874393i</v>
      </c>
      <c r="F232" t="str">
        <f t="shared" si="40"/>
        <v>0.145367412140575</v>
      </c>
      <c r="G232" t="str">
        <f t="shared" si="42"/>
        <v>32.3888962172834-57.9764325668756i</v>
      </c>
      <c r="H232" t="str">
        <f t="shared" si="41"/>
        <v>0.0186343367214989-0.204246765266735i</v>
      </c>
      <c r="I232" t="str">
        <f t="shared" si="43"/>
        <v>-11.2379532153388-7.69567964930256i</v>
      </c>
      <c r="J232" s="4">
        <f t="shared" si="44"/>
        <v>22.683792126622802</v>
      </c>
      <c r="K232" s="4">
        <f t="shared" si="45"/>
        <v>34.403097771505827</v>
      </c>
      <c r="O232"/>
      <c r="P232"/>
    </row>
    <row r="233" spans="1:16">
      <c r="A233">
        <f t="shared" si="46"/>
        <v>200</v>
      </c>
      <c r="B233">
        <f t="shared" si="36"/>
        <v>3000</v>
      </c>
      <c r="C233" t="str">
        <f t="shared" si="37"/>
        <v>0.119849286611009-1.35893898687149i</v>
      </c>
      <c r="D233" t="str">
        <f t="shared" si="38"/>
        <v>1</v>
      </c>
      <c r="E233" t="str">
        <f t="shared" si="39"/>
        <v>0.119849286611009-1.35893898687149i</v>
      </c>
      <c r="F233" t="str">
        <f t="shared" si="40"/>
        <v>0.145367412140575</v>
      </c>
      <c r="G233" t="str">
        <f t="shared" si="42"/>
        <v>32.3660855470827-56.0965467149084i</v>
      </c>
      <c r="H233" t="str">
        <f t="shared" si="41"/>
        <v>0.0174221806415364-0.197545443778443i</v>
      </c>
      <c r="I233" t="str">
        <f t="shared" si="43"/>
        <v>-10.517729426174-7.37109690300302i</v>
      </c>
      <c r="J233" s="4">
        <f t="shared" si="44"/>
        <v>22.173673319030001</v>
      </c>
      <c r="K233" s="4">
        <f t="shared" si="45"/>
        <v>35.023765606557902</v>
      </c>
      <c r="O233"/>
      <c r="P233"/>
    </row>
    <row r="234" spans="1:16">
      <c r="A234">
        <f t="shared" si="46"/>
        <v>201</v>
      </c>
      <c r="B234">
        <f t="shared" si="36"/>
        <v>3100</v>
      </c>
      <c r="C234" t="str">
        <f t="shared" si="37"/>
        <v>0.112296802518697-1.31574683730576i</v>
      </c>
      <c r="D234" t="str">
        <f t="shared" si="38"/>
        <v>1</v>
      </c>
      <c r="E234" t="str">
        <f t="shared" si="39"/>
        <v>0.112296802518697-1.31574683730576i</v>
      </c>
      <c r="F234" t="str">
        <f t="shared" si="40"/>
        <v>0.145367412140575</v>
      </c>
      <c r="G234" t="str">
        <f t="shared" si="42"/>
        <v>32.3452797850353-54.3396522367909i</v>
      </c>
      <c r="H234" t="str">
        <f t="shared" si="41"/>
        <v>0.0163242955738042-0.191266712771284i</v>
      </c>
      <c r="I234" t="str">
        <f t="shared" si="43"/>
        <v>-9.86535274883743-7.07363188264227i</v>
      </c>
      <c r="J234" s="4">
        <f t="shared" si="44"/>
        <v>21.683838946820998</v>
      </c>
      <c r="K234" s="4">
        <f t="shared" si="45"/>
        <v>35.641190480670048</v>
      </c>
      <c r="O234"/>
      <c r="P234"/>
    </row>
    <row r="235" spans="1:16">
      <c r="A235">
        <f t="shared" si="46"/>
        <v>202</v>
      </c>
      <c r="B235">
        <f t="shared" si="36"/>
        <v>3200</v>
      </c>
      <c r="C235" t="str">
        <f t="shared" si="37"/>
        <v>0.105434826913629-1.27519710501754i</v>
      </c>
      <c r="D235" t="str">
        <f t="shared" si="38"/>
        <v>1</v>
      </c>
      <c r="E235" t="str">
        <f t="shared" si="39"/>
        <v>0.105434826913629-1.27519710501754i</v>
      </c>
      <c r="F235" t="str">
        <f t="shared" si="40"/>
        <v>0.145367412140575</v>
      </c>
      <c r="G235" t="str">
        <f t="shared" si="42"/>
        <v>32.3262269247132-52.6942195922446i</v>
      </c>
      <c r="H235" t="str">
        <f t="shared" si="41"/>
        <v>0.0153267879379237-0.185372103125553i</v>
      </c>
      <c r="I235" t="str">
        <f t="shared" si="43"/>
        <v>-9.27258108346582-6.80001380039268i</v>
      </c>
      <c r="J235" s="4">
        <f t="shared" si="44"/>
        <v>21.213002654491202</v>
      </c>
      <c r="K235" s="4">
        <f t="shared" si="45"/>
        <v>36.254323956617355</v>
      </c>
      <c r="O235"/>
      <c r="P235"/>
    </row>
    <row r="236" spans="1:16">
      <c r="A236">
        <f t="shared" si="46"/>
        <v>203</v>
      </c>
      <c r="B236">
        <f t="shared" si="36"/>
        <v>3300</v>
      </c>
      <c r="C236" t="str">
        <f t="shared" si="37"/>
        <v>0.0991818504617297-1.23705610532298i</v>
      </c>
      <c r="D236" t="str">
        <f t="shared" si="38"/>
        <v>1</v>
      </c>
      <c r="E236" t="str">
        <f t="shared" si="39"/>
        <v>0.0991818504617297-1.23705610532298i</v>
      </c>
      <c r="F236" t="str">
        <f t="shared" si="40"/>
        <v>0.145367412140575</v>
      </c>
      <c r="G236" t="str">
        <f t="shared" si="42"/>
        <v>32.308712554405-51.1501165584926i</v>
      </c>
      <c r="H236" t="str">
        <f t="shared" si="41"/>
        <v>0.0144178089329351-0.1798276447035i</v>
      </c>
      <c r="I236" t="str">
        <f t="shared" si="43"/>
        <v>-8.73238414254469-6.54747228949876i</v>
      </c>
      <c r="J236" s="4">
        <f t="shared" si="44"/>
        <v>20.759989988526002</v>
      </c>
      <c r="K236" s="4">
        <f t="shared" si="45"/>
        <v>36.862271847845193</v>
      </c>
      <c r="O236"/>
      <c r="P236"/>
    </row>
    <row r="237" spans="1:16">
      <c r="A237">
        <f t="shared" si="46"/>
        <v>204</v>
      </c>
      <c r="B237">
        <f t="shared" si="36"/>
        <v>3400</v>
      </c>
      <c r="C237" t="str">
        <f t="shared" si="37"/>
        <v>0.0934680219516903-1.20111673864685i</v>
      </c>
      <c r="D237" t="str">
        <f t="shared" si="38"/>
        <v>1</v>
      </c>
      <c r="E237" t="str">
        <f t="shared" si="39"/>
        <v>0.0934680219516903-1.20111673864685i</v>
      </c>
      <c r="F237" t="str">
        <f t="shared" si="40"/>
        <v>0.145367412140575</v>
      </c>
      <c r="G237" t="str">
        <f t="shared" si="42"/>
        <v>32.2925533228705-49.6984027743847i</v>
      </c>
      <c r="H237" t="str">
        <f t="shared" si="41"/>
        <v>0.0135872044690157-0.17460323197582i</v>
      </c>
      <c r="I237" t="str">
        <f t="shared" si="43"/>
        <v>-8.23873622361919-6.31364653920376i</v>
      </c>
      <c r="J237" s="4">
        <f t="shared" si="44"/>
        <v>20.323725661031801</v>
      </c>
      <c r="K237" s="4">
        <f t="shared" si="45"/>
        <v>37.464273317008576</v>
      </c>
      <c r="O237"/>
      <c r="P237"/>
    </row>
    <row r="238" spans="1:16">
      <c r="A238">
        <f t="shared" si="46"/>
        <v>205</v>
      </c>
      <c r="B238">
        <f t="shared" si="36"/>
        <v>3500</v>
      </c>
      <c r="C238" t="str">
        <f t="shared" si="37"/>
        <v>0.0882332068459555-1.16719483941224i</v>
      </c>
      <c r="D238" t="str">
        <f t="shared" si="38"/>
        <v>1</v>
      </c>
      <c r="E238" t="str">
        <f t="shared" si="39"/>
        <v>0.0882332068459555-1.16719483941224i</v>
      </c>
      <c r="F238" t="str">
        <f t="shared" si="40"/>
        <v>0.145367412140575</v>
      </c>
      <c r="G238" t="str">
        <f t="shared" si="42"/>
        <v>32.2775916926943-48.3311594994055i</v>
      </c>
      <c r="H238" t="str">
        <f t="shared" si="41"/>
        <v>0.0128262329440606-0.169672093269191i</v>
      </c>
      <c r="I238" t="str">
        <f t="shared" si="43"/>
        <v>-7.7864490924675-6.09651325838361i</v>
      </c>
      <c r="J238" s="4">
        <f t="shared" si="44"/>
        <v>19.90322261487184</v>
      </c>
      <c r="K238" s="4">
        <f t="shared" si="45"/>
        <v>38.059683241881004</v>
      </c>
      <c r="O238"/>
      <c r="P238"/>
    </row>
    <row r="239" spans="1:16">
      <c r="A239">
        <f t="shared" si="46"/>
        <v>206</v>
      </c>
      <c r="B239">
        <f t="shared" si="36"/>
        <v>3600</v>
      </c>
      <c r="C239" t="str">
        <f t="shared" si="37"/>
        <v>0.083425412150586-1.13512610652625i</v>
      </c>
      <c r="D239" t="str">
        <f t="shared" si="38"/>
        <v>1</v>
      </c>
      <c r="E239" t="str">
        <f t="shared" si="39"/>
        <v>0.083425412150586-1.13512610652625i</v>
      </c>
      <c r="F239" t="str">
        <f t="shared" si="40"/>
        <v>0.145367412140575</v>
      </c>
      <c r="G239" t="str">
        <f t="shared" si="42"/>
        <v>32.2636916992265-47.0413477415331i</v>
      </c>
      <c r="H239" t="str">
        <f t="shared" si="41"/>
        <v>0.0121273362710916-0.165010344558928i</v>
      </c>
      <c r="I239" t="str">
        <f t="shared" si="43"/>
        <v>-7.37103636076338-5.89432912673932i</v>
      </c>
      <c r="J239" s="4">
        <f t="shared" si="44"/>
        <v>19.497572590171558</v>
      </c>
      <c r="K239" s="4">
        <f t="shared" si="45"/>
        <v>38.647957241296069</v>
      </c>
      <c r="O239"/>
      <c r="P239"/>
    </row>
    <row r="240" spans="1:16">
      <c r="A240">
        <f t="shared" si="46"/>
        <v>207</v>
      </c>
      <c r="B240">
        <f t="shared" si="36"/>
        <v>3700</v>
      </c>
      <c r="C240" t="str">
        <f t="shared" si="37"/>
        <v>0.0789995008248932-1.10476351092035i</v>
      </c>
      <c r="D240" t="str">
        <f t="shared" si="38"/>
        <v>1</v>
      </c>
      <c r="E240" t="str">
        <f t="shared" si="39"/>
        <v>0.0789995008248932-1.10476351092035i</v>
      </c>
      <c r="F240" t="str">
        <f t="shared" si="40"/>
        <v>0.145367412140575</v>
      </c>
      <c r="G240" t="str">
        <f t="shared" si="42"/>
        <v>32.2507355007273-45.8226893878336i</v>
      </c>
      <c r="H240" t="str">
        <f t="shared" si="41"/>
        <v>0.0114839529953119-0.160596612609827i</v>
      </c>
      <c r="I240" t="str">
        <f t="shared" si="43"/>
        <v>-6.98860276580375-5.70558448664096i</v>
      </c>
      <c r="J240" s="4">
        <f t="shared" si="44"/>
        <v>19.105937948655821</v>
      </c>
      <c r="K240" s="4">
        <f t="shared" si="45"/>
        <v>39.228638883231241</v>
      </c>
      <c r="O240"/>
      <c r="P240"/>
    </row>
    <row r="241" spans="1:16">
      <c r="A241">
        <f t="shared" si="46"/>
        <v>208</v>
      </c>
      <c r="B241">
        <f t="shared" si="36"/>
        <v>3800</v>
      </c>
      <c r="C241" t="str">
        <f t="shared" si="37"/>
        <v>0.0749161365627411-1.07597509638652i</v>
      </c>
      <c r="D241" t="str">
        <f t="shared" si="38"/>
        <v>1</v>
      </c>
      <c r="E241" t="str">
        <f t="shared" si="39"/>
        <v>0.0749161365627411-1.07597509638652i</v>
      </c>
      <c r="F241" t="str">
        <f t="shared" si="40"/>
        <v>0.145367412140575</v>
      </c>
      <c r="G241" t="str">
        <f t="shared" si="42"/>
        <v>32.2386205554113-44.6695671011624i</v>
      </c>
      <c r="H241" t="str">
        <f t="shared" si="41"/>
        <v>0.0108903648996956-0.156411715289414i</v>
      </c>
      <c r="I241" t="str">
        <f t="shared" si="43"/>
        <v>-6.63575326981713-5.52896582527954i</v>
      </c>
      <c r="J241" s="4">
        <f t="shared" si="44"/>
        <v>18.727544557091921</v>
      </c>
      <c r="K241" s="4">
        <f t="shared" si="45"/>
        <v>39.80134869619161</v>
      </c>
      <c r="O241"/>
      <c r="P241"/>
    </row>
    <row r="242" spans="1:16">
      <c r="A242">
        <f t="shared" si="46"/>
        <v>209</v>
      </c>
      <c r="B242">
        <f t="shared" si="36"/>
        <v>3900</v>
      </c>
      <c r="C242" t="str">
        <f t="shared" si="37"/>
        <v>0.0711409130191365-1.0486421062334i</v>
      </c>
      <c r="D242" t="str">
        <f t="shared" si="38"/>
        <v>1</v>
      </c>
      <c r="E242" t="str">
        <f t="shared" si="39"/>
        <v>0.0711409130191365-1.0486421062334i</v>
      </c>
      <c r="F242" t="str">
        <f t="shared" si="40"/>
        <v>0.145367412140575</v>
      </c>
      <c r="G242" t="str">
        <f t="shared" si="42"/>
        <v>32.2272572985034-43.5769396152402i</v>
      </c>
      <c r="H242" t="str">
        <f t="shared" si="41"/>
        <v>0.0103415704229096-0.152438389244791i</v>
      </c>
      <c r="I242" t="str">
        <f t="shared" si="43"/>
        <v>-6.30951803227504-5.36332518220718i</v>
      </c>
      <c r="J242" s="4">
        <f t="shared" si="44"/>
        <v>18.36167556679014</v>
      </c>
      <c r="K242" s="4">
        <f t="shared" si="45"/>
        <v>40.36577468138421</v>
      </c>
      <c r="O242"/>
      <c r="P242"/>
    </row>
    <row r="243" spans="1:16">
      <c r="A243">
        <f t="shared" si="46"/>
        <v>210</v>
      </c>
      <c r="B243">
        <f t="shared" si="36"/>
        <v>4000</v>
      </c>
      <c r="C243" t="str">
        <f t="shared" si="37"/>
        <v>0.0676436315897236-1.02265738111789i</v>
      </c>
      <c r="D243" t="str">
        <f t="shared" si="38"/>
        <v>1</v>
      </c>
      <c r="E243" t="str">
        <f t="shared" si="39"/>
        <v>0.0676436315897236-1.02265738111789i</v>
      </c>
      <c r="F243" t="str">
        <f t="shared" si="40"/>
        <v>0.145367412140575</v>
      </c>
      <c r="G243" t="str">
        <f t="shared" si="42"/>
        <v>32.2165672205908-42.5402697337983i</v>
      </c>
      <c r="H243" t="str">
        <f t="shared" si="41"/>
        <v>0.00983317967198857-0.148661056999565i</v>
      </c>
      <c r="I243" t="str">
        <f t="shared" si="43"/>
        <v>-6.00729016977829-5.20765505149786i</v>
      </c>
      <c r="J243" s="4">
        <f t="shared" si="44"/>
        <v>18.007665954705899</v>
      </c>
      <c r="K243" s="4">
        <f t="shared" si="45"/>
        <v>40.921664082409819</v>
      </c>
      <c r="O243"/>
      <c r="P243"/>
    </row>
    <row r="244" spans="1:16">
      <c r="A244">
        <f t="shared" si="46"/>
        <v>211</v>
      </c>
      <c r="B244">
        <f t="shared" si="36"/>
        <v>4100</v>
      </c>
      <c r="C244" t="str">
        <f t="shared" si="37"/>
        <v>0.0643976995103676-0.997923983576111i</v>
      </c>
      <c r="D244" t="str">
        <f t="shared" si="38"/>
        <v>1</v>
      </c>
      <c r="E244" t="str">
        <f t="shared" si="39"/>
        <v>0.0643976995103676-0.997923983576111i</v>
      </c>
      <c r="F244" t="str">
        <f t="shared" si="40"/>
        <v>0.145367412140575</v>
      </c>
      <c r="G244" t="str">
        <f t="shared" si="42"/>
        <v>32.2064812699552-41.5554628651184i</v>
      </c>
      <c r="H244" t="str">
        <f t="shared" si="41"/>
        <v>0.00936132692562851-0.145065627005473i</v>
      </c>
      <c r="I244" t="str">
        <f t="shared" si="43"/>
        <v>-5.72677387573887-5.06106767249226i</v>
      </c>
      <c r="J244" s="4">
        <f t="shared" si="44"/>
        <v>17.664897714722301</v>
      </c>
      <c r="K244" s="4">
        <f t="shared" si="45"/>
        <v>41.468816215483287</v>
      </c>
      <c r="O244"/>
      <c r="P244"/>
    </row>
    <row r="245" spans="1:16">
      <c r="A245">
        <f t="shared" si="46"/>
        <v>212</v>
      </c>
      <c r="B245">
        <f t="shared" si="36"/>
        <v>4200</v>
      </c>
      <c r="C245" t="str">
        <f t="shared" si="37"/>
        <v>0.0613796259319811-0.974354012877811i</v>
      </c>
      <c r="D245" t="str">
        <f t="shared" si="38"/>
        <v>1</v>
      </c>
      <c r="E245" t="str">
        <f t="shared" si="39"/>
        <v>0.0613796259319811-0.974354012877811i</v>
      </c>
      <c r="F245" t="str">
        <f t="shared" si="40"/>
        <v>0.145367412140575</v>
      </c>
      <c r="G245" t="str">
        <f t="shared" si="42"/>
        <v>32.1969385179355-40.6188143363124i</v>
      </c>
      <c r="H245" t="str">
        <f t="shared" si="41"/>
        <v>0.00892259737988862-0.141639321360832i</v>
      </c>
      <c r="I245" t="str">
        <f t="shared" si="43"/>
        <v>-5.46594097781635-4.92277784794818i</v>
      </c>
      <c r="J245" s="4">
        <f t="shared" si="44"/>
        <v>17.332795606345361</v>
      </c>
      <c r="K245" s="4">
        <f t="shared" si="45"/>
        <v>42.00707619958618</v>
      </c>
      <c r="O245"/>
      <c r="P245"/>
    </row>
    <row r="246" spans="1:16">
      <c r="A246">
        <f t="shared" si="46"/>
        <v>213</v>
      </c>
      <c r="B246">
        <f t="shared" ref="B246:B277" si="47">B245+100</f>
        <v>4300</v>
      </c>
      <c r="C246" t="str">
        <f t="shared" si="37"/>
        <v>0.0585685981821037-0.951867580316126i</v>
      </c>
      <c r="D246" t="str">
        <f t="shared" si="38"/>
        <v>1</v>
      </c>
      <c r="E246" t="str">
        <f t="shared" si="39"/>
        <v>0.0585685981821037-0.951867580316126i</v>
      </c>
      <c r="F246" t="str">
        <f t="shared" si="40"/>
        <v>0.145367412140575</v>
      </c>
      <c r="G246" t="str">
        <f t="shared" si="42"/>
        <v>32.1878850389647-39.7269640582652i</v>
      </c>
      <c r="H246" t="str">
        <f t="shared" si="41"/>
        <v>0.0085139655504336-0.138370526851066i</v>
      </c>
      <c r="I246" t="str">
        <f t="shared" si="43"/>
        <v>-5.22299440257246-4.79208861447847i</v>
      </c>
      <c r="J246" s="4">
        <f t="shared" si="44"/>
        <v>17.010823383234218</v>
      </c>
      <c r="K246" s="4">
        <f t="shared" si="45"/>
        <v>42.536329454743566</v>
      </c>
      <c r="O246"/>
      <c r="P246"/>
    </row>
    <row r="247" spans="1:16">
      <c r="A247">
        <f t="shared" si="46"/>
        <v>214</v>
      </c>
      <c r="B247">
        <f t="shared" si="47"/>
        <v>4400</v>
      </c>
      <c r="C247" t="str">
        <f t="shared" si="37"/>
        <v>0.0559461239729527-0.930391920265051i</v>
      </c>
      <c r="D247" t="str">
        <f t="shared" si="38"/>
        <v>1</v>
      </c>
      <c r="E247" t="str">
        <f t="shared" si="39"/>
        <v>0.0559461239729527-0.930391920265051i</v>
      </c>
      <c r="F247" t="str">
        <f t="shared" si="40"/>
        <v>0.145367412140575</v>
      </c>
      <c r="G247" t="str">
        <f t="shared" si="42"/>
        <v>32.1792729667111-38.8768573719662i</v>
      </c>
      <c r="H247" t="str">
        <f t="shared" si="41"/>
        <v>0.00813274326124392-0.135248665725431i</v>
      </c>
      <c r="I247" t="str">
        <f t="shared" si="43"/>
        <v>-4.99633732178457-4.66837923257231i</v>
      </c>
      <c r="J247" s="4">
        <f t="shared" si="44"/>
        <v>16.698480436408222</v>
      </c>
      <c r="K247" s="4">
        <f t="shared" si="45"/>
        <v>43.05649685955072</v>
      </c>
      <c r="O247"/>
      <c r="P247"/>
    </row>
    <row r="248" spans="1:16">
      <c r="A248">
        <f t="shared" si="46"/>
        <v>215</v>
      </c>
      <c r="B248">
        <f t="shared" si="47"/>
        <v>4500</v>
      </c>
      <c r="C248" t="str">
        <f t="shared" si="37"/>
        <v>0.0534957280954881-0.909860616559028i</v>
      </c>
      <c r="D248" t="str">
        <f t="shared" si="38"/>
        <v>1</v>
      </c>
      <c r="E248" t="str">
        <f t="shared" si="39"/>
        <v>0.0534957280954881-0.909860616559028i</v>
      </c>
      <c r="F248" t="str">
        <f t="shared" si="40"/>
        <v>0.145367412140575</v>
      </c>
      <c r="G248" t="str">
        <f t="shared" si="42"/>
        <v>32.1710596953723-38.0657111147935i</v>
      </c>
      <c r="H248" t="str">
        <f t="shared" si="41"/>
        <v>0.00777653555381696-0.132264083237814i</v>
      </c>
      <c r="I248" t="str">
        <f t="shared" si="43"/>
        <v>-4.7845469938686-4.55109507326292i</v>
      </c>
      <c r="J248" s="4">
        <f t="shared" si="44"/>
        <v>16.395298797179201</v>
      </c>
      <c r="K248" s="4">
        <f t="shared" si="45"/>
        <v>43.567530477429301</v>
      </c>
      <c r="O248"/>
      <c r="P248"/>
    </row>
    <row r="249" spans="1:16">
      <c r="A249">
        <f t="shared" si="46"/>
        <v>216</v>
      </c>
      <c r="B249">
        <f t="shared" si="47"/>
        <v>4600</v>
      </c>
      <c r="C249" t="str">
        <f t="shared" si="37"/>
        <v>0.0512026943294422-0.890212927178863i</v>
      </c>
      <c r="D249" t="str">
        <f t="shared" si="38"/>
        <v>1</v>
      </c>
      <c r="E249" t="str">
        <f t="shared" si="39"/>
        <v>0.0512026943294422-0.890212927178863i</v>
      </c>
      <c r="F249" t="str">
        <f t="shared" si="40"/>
        <v>0.145367412140575</v>
      </c>
      <c r="G249" t="str">
        <f t="shared" si="42"/>
        <v>32.1632072011582-37.2909841124991i</v>
      </c>
      <c r="H249" t="str">
        <f t="shared" si="41"/>
        <v>0.00744320316929591-0.129407949478077i</v>
      </c>
      <c r="I249" t="str">
        <f t="shared" si="43"/>
        <v>-4.58635250224367-4.43973906367272i</v>
      </c>
      <c r="J249" s="4">
        <f t="shared" si="44"/>
        <v>16.100840453281439</v>
      </c>
      <c r="K249" s="4">
        <f t="shared" si="45"/>
        <v>44.069409775892268</v>
      </c>
      <c r="O249"/>
      <c r="P249"/>
    </row>
    <row r="250" spans="1:16">
      <c r="A250">
        <f t="shared" si="46"/>
        <v>217</v>
      </c>
      <c r="B250">
        <f t="shared" si="47"/>
        <v>4700</v>
      </c>
      <c r="C250" t="str">
        <f t="shared" si="37"/>
        <v>0.0490538450346803-0.871393193026711i</v>
      </c>
      <c r="D250" t="str">
        <f t="shared" si="38"/>
        <v>1</v>
      </c>
      <c r="E250" t="str">
        <f t="shared" si="39"/>
        <v>0.0490538450346803-0.871393193026711i</v>
      </c>
      <c r="F250" t="str">
        <f t="shared" si="40"/>
        <v>0.145367412140575</v>
      </c>
      <c r="G250" t="str">
        <f t="shared" si="42"/>
        <v>32.1556814637325-36.5503514378218i</v>
      </c>
      <c r="H250" t="str">
        <f t="shared" si="41"/>
        <v>0.00713083050823627-0.126672173427206i</v>
      </c>
      <c r="I250" t="str">
        <f t="shared" si="43"/>
        <v>-4.40061574176238-4.33386442016349i</v>
      </c>
      <c r="J250" s="4">
        <f t="shared" si="44"/>
        <v>15.81469493864912</v>
      </c>
      <c r="K250" s="4">
        <f t="shared" si="45"/>
        <v>44.562138275087051</v>
      </c>
      <c r="O250"/>
      <c r="P250"/>
    </row>
    <row r="251" spans="1:16">
      <c r="A251">
        <f t="shared" si="46"/>
        <v>218</v>
      </c>
      <c r="B251">
        <f t="shared" si="47"/>
        <v>4800</v>
      </c>
      <c r="C251" t="str">
        <f t="shared" si="37"/>
        <v>0.0470373522714483-0.853350318866327i</v>
      </c>
      <c r="D251" t="str">
        <f t="shared" si="38"/>
        <v>1</v>
      </c>
      <c r="E251" t="str">
        <f t="shared" si="39"/>
        <v>0.0470373522714483-0.853350318866327i</v>
      </c>
      <c r="F251" t="str">
        <f t="shared" si="40"/>
        <v>0.145367412140575</v>
      </c>
      <c r="G251" t="str">
        <f t="shared" si="42"/>
        <v>32.1484519711269-35.841681886484i</v>
      </c>
      <c r="H251" t="str">
        <f t="shared" si="41"/>
        <v>0.00683769817364504-0.124049327502932i</v>
      </c>
      <c r="I251" t="str">
        <f t="shared" si="43"/>
        <v>-4.22631512326387-4.23306845005418i</v>
      </c>
      <c r="J251" s="4">
        <f t="shared" si="44"/>
        <v>15.53647716309966</v>
      </c>
      <c r="K251" s="4">
        <f t="shared" si="45"/>
        <v>45.045740571662577</v>
      </c>
      <c r="O251"/>
      <c r="P251"/>
    </row>
    <row r="252" spans="1:16">
      <c r="A252">
        <f t="shared" si="46"/>
        <v>219</v>
      </c>
      <c r="B252">
        <f t="shared" si="47"/>
        <v>4900</v>
      </c>
      <c r="C252" t="str">
        <f t="shared" si="37"/>
        <v>0.0451425754034275-0.836037316391654i</v>
      </c>
      <c r="D252" t="str">
        <f t="shared" si="38"/>
        <v>1</v>
      </c>
      <c r="E252" t="str">
        <f t="shared" si="39"/>
        <v>0.0451425754034275-0.836037316391654i</v>
      </c>
      <c r="F252" t="str">
        <f t="shared" si="40"/>
        <v>0.145367412140575</v>
      </c>
      <c r="G252" t="str">
        <f t="shared" si="42"/>
        <v>32.1414912946473-35.1630182109926i</v>
      </c>
      <c r="H252" t="str">
        <f t="shared" si="41"/>
        <v>0.00656225936375703-0.121532581136806i</v>
      </c>
      <c r="I252" t="str">
        <f t="shared" si="43"/>
        <v>-4.06253156152903-4.13698724413771i</v>
      </c>
      <c r="J252" s="4">
        <f t="shared" si="44"/>
        <v>15.265825453032139</v>
      </c>
      <c r="K252" s="4">
        <f t="shared" si="45"/>
        <v>45.5202596920264</v>
      </c>
      <c r="O252"/>
      <c r="P252"/>
    </row>
    <row r="253" spans="1:16">
      <c r="A253">
        <f t="shared" si="46"/>
        <v>220</v>
      </c>
      <c r="B253">
        <f t="shared" si="47"/>
        <v>5000</v>
      </c>
      <c r="C253" t="str">
        <f t="shared" si="37"/>
        <v>0.0433599210273842-0.819410900945771i</v>
      </c>
      <c r="D253" t="str">
        <f t="shared" si="38"/>
        <v>1</v>
      </c>
      <c r="E253" t="str">
        <f t="shared" si="39"/>
        <v>0.0433599210273842-0.819410900945771i</v>
      </c>
      <c r="F253" t="str">
        <f t="shared" si="40"/>
        <v>0.145367412140575</v>
      </c>
      <c r="G253" t="str">
        <f t="shared" si="42"/>
        <v>32.1347747226823-34.512559726187i</v>
      </c>
      <c r="H253" t="str">
        <f t="shared" si="41"/>
        <v>0.00630311951037054-0.119115642150264i</v>
      </c>
      <c r="I253" t="str">
        <f t="shared" si="43"/>
        <v>-3.9084363885182-4.04529111500933i</v>
      </c>
      <c r="J253" s="4">
        <f t="shared" si="44"/>
        <v>15.002399778311679</v>
      </c>
      <c r="K253" s="4">
        <f t="shared" si="45"/>
        <v>45.9857547356699</v>
      </c>
      <c r="O253"/>
      <c r="P253"/>
    </row>
    <row r="254" spans="1:16">
      <c r="A254">
        <f t="shared" si="46"/>
        <v>221</v>
      </c>
      <c r="B254">
        <f t="shared" si="47"/>
        <v>5100</v>
      </c>
      <c r="C254" t="str">
        <f t="shared" si="37"/>
        <v>0.0416807217922053-0.8034311347047i</v>
      </c>
      <c r="D254" t="str">
        <f t="shared" si="38"/>
        <v>1</v>
      </c>
      <c r="E254" t="str">
        <f t="shared" si="39"/>
        <v>0.0416807217922053-0.8034311347047i</v>
      </c>
      <c r="F254" t="str">
        <f t="shared" si="40"/>
        <v>0.145367412140575</v>
      </c>
      <c r="G254" t="str">
        <f t="shared" si="42"/>
        <v>32.1282799442736-33.888646961032i</v>
      </c>
      <c r="H254" t="str">
        <f t="shared" si="41"/>
        <v>0.00605901866308415-0.116792704885188i</v>
      </c>
      <c r="I254" t="str">
        <f t="shared" si="43"/>
        <v>-3.76328089568299-3.95768066240381i</v>
      </c>
      <c r="J254" s="4">
        <f t="shared" si="44"/>
        <v>14.745880143937541</v>
      </c>
      <c r="K254" s="4">
        <f t="shared" si="45"/>
        <v>46.442298774728812</v>
      </c>
      <c r="O254"/>
      <c r="P254"/>
    </row>
    <row r="255" spans="1:16">
      <c r="A255">
        <f t="shared" si="46"/>
        <v>222</v>
      </c>
      <c r="B255">
        <f t="shared" si="47"/>
        <v>5200</v>
      </c>
      <c r="C255" t="str">
        <f t="shared" si="37"/>
        <v>0.0400971312536582-0.788061110216426i</v>
      </c>
      <c r="D255" t="str">
        <f t="shared" si="38"/>
        <v>1</v>
      </c>
      <c r="E255" t="str">
        <f t="shared" si="39"/>
        <v>0.0400971312536582-0.788061110216426i</v>
      </c>
      <c r="F255" t="str">
        <f t="shared" si="40"/>
        <v>0.145367412140575</v>
      </c>
      <c r="G255" t="str">
        <f t="shared" si="42"/>
        <v>32.1219867748609-33.2897480812219i</v>
      </c>
      <c r="H255" t="str">
        <f t="shared" si="41"/>
        <v>0.00582881620460526-0.11455840420079i</v>
      </c>
      <c r="I255" t="str">
        <f t="shared" si="43"/>
        <v>-3.62638725939367-3.87388336775i</v>
      </c>
      <c r="J255" s="4">
        <f t="shared" si="44"/>
        <v>14.495965127974999</v>
      </c>
      <c r="K255" s="4">
        <f t="shared" si="45"/>
        <v>46.889976980523954</v>
      </c>
      <c r="O255"/>
      <c r="P255"/>
    </row>
    <row r="256" spans="1:16">
      <c r="A256">
        <f t="shared" si="46"/>
        <v>223</v>
      </c>
      <c r="B256">
        <f t="shared" si="47"/>
        <v>5300</v>
      </c>
      <c r="C256" t="str">
        <f t="shared" si="37"/>
        <v>0.0386020323867945-0.773266669083874i</v>
      </c>
      <c r="D256" t="str">
        <f t="shared" si="38"/>
        <v>1</v>
      </c>
      <c r="E256" t="str">
        <f t="shared" si="39"/>
        <v>0.0386020323867945-0.773266669083874i</v>
      </c>
      <c r="F256" t="str">
        <f t="shared" si="40"/>
        <v>0.145367412140575</v>
      </c>
      <c r="G256" t="str">
        <f t="shared" si="42"/>
        <v>32.1158769179057-32.714446848737i</v>
      </c>
      <c r="H256" t="str">
        <f t="shared" si="41"/>
        <v>0.00561147755143498-0.112407774579285i</v>
      </c>
      <c r="I256" t="str">
        <f t="shared" si="43"/>
        <v>-3.49714064448935-3.79365063710331i</v>
      </c>
      <c r="J256" s="4">
        <f t="shared" si="44"/>
        <v>14.252370549681601</v>
      </c>
      <c r="K256" s="4">
        <f t="shared" si="45"/>
        <v>47.328884951673587</v>
      </c>
      <c r="O256"/>
      <c r="P256"/>
    </row>
    <row r="257" spans="1:16">
      <c r="A257">
        <f t="shared" si="46"/>
        <v>224</v>
      </c>
      <c r="B257">
        <f t="shared" si="47"/>
        <v>5400</v>
      </c>
      <c r="C257" t="str">
        <f t="shared" si="37"/>
        <v>0.0371889577671298-0.759016151333598i</v>
      </c>
      <c r="D257" t="str">
        <f t="shared" si="38"/>
        <v>1</v>
      </c>
      <c r="E257" t="str">
        <f t="shared" si="39"/>
        <v>0.0371889577671298-0.759016151333598i</v>
      </c>
      <c r="F257" t="str">
        <f t="shared" si="40"/>
        <v>0.145367412140575</v>
      </c>
      <c r="G257" t="str">
        <f t="shared" si="42"/>
        <v>32.1099337571185-32.1614319191313i</v>
      </c>
      <c r="H257" t="str">
        <f t="shared" si="41"/>
        <v>0.0054060625508128-0.110336213692264i</v>
      </c>
      <c r="I257" t="str">
        <f t="shared" si="43"/>
        <v>-3.37498231448503-3.7167552253484i</v>
      </c>
      <c r="J257" s="4">
        <f t="shared" si="44"/>
        <v>14.014828253833979</v>
      </c>
      <c r="K257" s="4">
        <f t="shared" si="45"/>
        <v>47.759127221604615</v>
      </c>
      <c r="O257"/>
      <c r="P257"/>
    </row>
    <row r="258" spans="1:16">
      <c r="A258">
        <f t="shared" si="46"/>
        <v>225</v>
      </c>
      <c r="B258">
        <f t="shared" si="47"/>
        <v>5500</v>
      </c>
      <c r="C258" t="str">
        <f t="shared" si="37"/>
        <v>0.0358520197514696-0.745280171645057i</v>
      </c>
      <c r="D258" t="str">
        <f t="shared" si="38"/>
        <v>1</v>
      </c>
      <c r="E258" t="str">
        <f t="shared" si="39"/>
        <v>0.0358520197514696-0.745280171645057i</v>
      </c>
      <c r="F258" t="str">
        <f t="shared" si="40"/>
        <v>0.145367412140575</v>
      </c>
      <c r="G258" t="str">
        <f t="shared" si="42"/>
        <v>32.1041421748894-31.6294873063113i</v>
      </c>
      <c r="H258" t="str">
        <f t="shared" si="41"/>
        <v>0.00521171533128392-0.108339449871725i</v>
      </c>
      <c r="I258" t="str">
        <f t="shared" si="43"/>
        <v>-3.25940360451989-3.64298898574611i</v>
      </c>
      <c r="J258" s="4">
        <f t="shared" si="44"/>
        <v>13.783084999039239</v>
      </c>
      <c r="K258" s="4">
        <f t="shared" si="45"/>
        <v>48.18081592605111</v>
      </c>
      <c r="O258"/>
      <c r="P258"/>
    </row>
    <row r="259" spans="1:16">
      <c r="A259">
        <f t="shared" si="46"/>
        <v>226</v>
      </c>
      <c r="B259">
        <f t="shared" si="47"/>
        <v>5600</v>
      </c>
      <c r="C259" t="str">
        <f t="shared" si="37"/>
        <v>0.0345858492529295-0.732031419149257i</v>
      </c>
      <c r="D259" t="str">
        <f t="shared" si="38"/>
        <v>1</v>
      </c>
      <c r="E259" t="str">
        <f t="shared" si="39"/>
        <v>0.0345858492529295-0.732031419149257i</v>
      </c>
      <c r="F259" t="str">
        <f t="shared" si="40"/>
        <v>0.145367412140575</v>
      </c>
      <c r="G259" t="str">
        <f t="shared" si="42"/>
        <v>32.0984883932051-31.1174838688781i</v>
      </c>
      <c r="H259" t="str">
        <f t="shared" si="41"/>
        <v>0.0050276554025824-0.10641351300732i</v>
      </c>
      <c r="I259" t="str">
        <f t="shared" si="43"/>
        <v>-3.1499406358511-3.57216089803378i</v>
      </c>
      <c r="J259" s="4">
        <f t="shared" si="44"/>
        <v>13.556901439326181</v>
      </c>
      <c r="K259" s="4">
        <f t="shared" si="45"/>
        <v>48.594069613465592</v>
      </c>
      <c r="O259"/>
      <c r="P259"/>
    </row>
    <row r="260" spans="1:16">
      <c r="A260">
        <f t="shared" si="46"/>
        <v>227</v>
      </c>
      <c r="B260">
        <f t="shared" si="47"/>
        <v>5700</v>
      </c>
      <c r="C260" t="str">
        <f t="shared" si="37"/>
        <v>0.0333855419229263-0.719244477957416i</v>
      </c>
      <c r="D260" t="str">
        <f t="shared" si="38"/>
        <v>1</v>
      </c>
      <c r="E260" t="str">
        <f t="shared" si="39"/>
        <v>0.0333855419229263-0.719244477957416i</v>
      </c>
      <c r="F260" t="str">
        <f t="shared" si="40"/>
        <v>0.145367412140575</v>
      </c>
      <c r="G260" t="str">
        <f t="shared" si="42"/>
        <v>32.092959833931-30.624371692588i</v>
      </c>
      <c r="H260" t="str">
        <f t="shared" si="41"/>
        <v>0.00485316983224647-0.104554708457068i</v>
      </c>
      <c r="I260" t="str">
        <f t="shared" si="43"/>
        <v>-3.04616966950589-3.50409533579102i</v>
      </c>
      <c r="J260" s="4">
        <f t="shared" si="44"/>
        <v>13.336051189616601</v>
      </c>
      <c r="K260" s="4">
        <f t="shared" si="45"/>
        <v>48.999012183289722</v>
      </c>
      <c r="O260"/>
      <c r="P260"/>
    </row>
    <row r="261" spans="1:16">
      <c r="A261">
        <f t="shared" si="46"/>
        <v>228</v>
      </c>
      <c r="B261">
        <f t="shared" si="47"/>
        <v>5800</v>
      </c>
      <c r="C261" t="str">
        <f t="shared" si="37"/>
        <v>0.0322466107341573-0.706895665963631i</v>
      </c>
      <c r="D261" t="str">
        <f t="shared" si="38"/>
        <v>1</v>
      </c>
      <c r="E261" t="str">
        <f t="shared" si="39"/>
        <v>0.0322466107341573-0.706895665963631i</v>
      </c>
      <c r="F261" t="str">
        <f t="shared" si="40"/>
        <v>0.145367412140575</v>
      </c>
      <c r="G261" t="str">
        <f t="shared" si="42"/>
        <v>32.0875449958035-30.1491732607863i</v>
      </c>
      <c r="H261" t="str">
        <f t="shared" si="41"/>
        <v>0.00468760635272893-0.102759593614521i</v>
      </c>
      <c r="I261" t="str">
        <f t="shared" si="43"/>
        <v>-2.94770301232638-3.43863053996321i</v>
      </c>
      <c r="J261" s="4">
        <f t="shared" si="44"/>
        <v>13.12031996679508</v>
      </c>
      <c r="K261" s="4">
        <f t="shared" si="45"/>
        <v>49.395771938758116</v>
      </c>
      <c r="O261"/>
      <c r="P261"/>
    </row>
    <row r="262" spans="1:16">
      <c r="A262">
        <f t="shared" si="46"/>
        <v>229</v>
      </c>
      <c r="B262">
        <f t="shared" si="47"/>
        <v>5900</v>
      </c>
      <c r="C262" t="str">
        <f t="shared" si="37"/>
        <v>0.0311649441096249-0.694962889791797i</v>
      </c>
      <c r="D262" t="str">
        <f t="shared" si="38"/>
        <v>1</v>
      </c>
      <c r="E262" t="str">
        <f t="shared" si="39"/>
        <v>0.0311649441096249-0.694962889791797i</v>
      </c>
      <c r="F262" t="str">
        <f t="shared" si="40"/>
        <v>0.145367412140575</v>
      </c>
      <c r="G262" t="str">
        <f t="shared" si="42"/>
        <v>32.0822333458957-29.6909773193321i</v>
      </c>
      <c r="H262" t="str">
        <f t="shared" si="41"/>
        <v>0.00453036727472183-0.101024956822769i</v>
      </c>
      <c r="I262" t="str">
        <f t="shared" si="43"/>
        <v>-2.8541854016611-3.37561727054912i</v>
      </c>
      <c r="J262" s="4">
        <f t="shared" si="44"/>
        <v>12.909504799062139</v>
      </c>
      <c r="K262" s="4">
        <f t="shared" si="45"/>
        <v>49.784480742418339</v>
      </c>
      <c r="O262"/>
      <c r="P262"/>
    </row>
    <row r="263" spans="1:16">
      <c r="A263">
        <f t="shared" si="46"/>
        <v>230</v>
      </c>
      <c r="B263">
        <f t="shared" si="47"/>
        <v>6000</v>
      </c>
      <c r="C263" t="str">
        <f t="shared" si="37"/>
        <v>0.0301367688690242-0.68342551403539i</v>
      </c>
      <c r="D263" t="str">
        <f t="shared" si="38"/>
        <v>1</v>
      </c>
      <c r="E263" t="str">
        <f t="shared" si="39"/>
        <v>0.0301367688690242-0.68342551403539i</v>
      </c>
      <c r="F263" t="str">
        <f t="shared" si="40"/>
        <v>0.145367412140575</v>
      </c>
      <c r="G263" t="str">
        <f t="shared" si="42"/>
        <v>32.0770152236331-29.2489333549979i</v>
      </c>
      <c r="H263" t="str">
        <f t="shared" si="41"/>
        <v>0.00438090410076869-0.0993477983661669i</v>
      </c>
      <c r="I263" t="str">
        <f t="shared" si="43"/>
        <v>-2.76529080584415-3.31491761270399i</v>
      </c>
      <c r="J263" s="4">
        <f t="shared" si="44"/>
        <v>12.703413297092801</v>
      </c>
      <c r="K263" s="4">
        <f t="shared" si="45"/>
        <v>50.16527326383985</v>
      </c>
      <c r="O263"/>
      <c r="P263"/>
    </row>
    <row r="264" spans="1:16">
      <c r="A264">
        <f t="shared" si="46"/>
        <v>231</v>
      </c>
      <c r="B264">
        <f t="shared" si="47"/>
        <v>6100</v>
      </c>
      <c r="C264" t="str">
        <f t="shared" si="37"/>
        <v>0.0291586173697169-0.672264243176986i</v>
      </c>
      <c r="D264" t="str">
        <f t="shared" si="38"/>
        <v>1</v>
      </c>
      <c r="E264" t="str">
        <f t="shared" si="39"/>
        <v>0.0291586173697169-0.672264243176986i</v>
      </c>
      <c r="F264" t="str">
        <f t="shared" si="40"/>
        <v>0.145367412140575</v>
      </c>
      <c r="G264" t="str">
        <f t="shared" si="42"/>
        <v>32.0718817557363-28.822246616945i</v>
      </c>
      <c r="H264" t="str">
        <f t="shared" si="41"/>
        <v>0.00423871274863297-0.0977253133052807i</v>
      </c>
      <c r="I264" t="str">
        <f t="shared" si="43"/>
        <v>-2.68071958673233-3.25640391704873i</v>
      </c>
      <c r="J264" s="4">
        <f t="shared" si="44"/>
        <v>12.50186298124804</v>
      </c>
      <c r="K264" s="4">
        <f t="shared" si="45"/>
        <v>50.538286310148578</v>
      </c>
      <c r="O264"/>
      <c r="P264"/>
    </row>
    <row r="265" spans="1:16">
      <c r="A265">
        <f t="shared" si="46"/>
        <v>232</v>
      </c>
      <c r="B265">
        <f t="shared" si="47"/>
        <v>6200</v>
      </c>
      <c r="C265" t="str">
        <f t="shared" si="37"/>
        <v>0.028227298308587-0.661461014778689i</v>
      </c>
      <c r="D265" t="str">
        <f t="shared" si="38"/>
        <v>1</v>
      </c>
      <c r="E265" t="str">
        <f t="shared" si="39"/>
        <v>0.028227298308587-0.661461014778689i</v>
      </c>
      <c r="F265" t="str">
        <f t="shared" si="40"/>
        <v>0.145367412140575</v>
      </c>
      <c r="G265" t="str">
        <f t="shared" si="42"/>
        <v>32.0668247806842-28.4101736199684i</v>
      </c>
      <c r="H265" t="str">
        <f t="shared" si="41"/>
        <v>0.00410332930683932-0.0961548759502567i</v>
      </c>
      <c r="I265" t="str">
        <f t="shared" si="43"/>
        <v>-2.60019597825345-3.19995785693252i</v>
      </c>
      <c r="J265" s="4">
        <f t="shared" si="44"/>
        <v>12.304680659719441</v>
      </c>
      <c r="K265" s="4">
        <f t="shared" si="45"/>
        <v>50.903658230995433</v>
      </c>
      <c r="O265"/>
      <c r="P265"/>
    </row>
    <row r="266" spans="1:16">
      <c r="A266">
        <f t="shared" si="46"/>
        <v>233</v>
      </c>
      <c r="B266">
        <f t="shared" si="47"/>
        <v>6300</v>
      </c>
      <c r="C266" t="str">
        <f t="shared" si="37"/>
        <v>0.0273398707262313-0.650998902710428i</v>
      </c>
      <c r="D266" t="str">
        <f t="shared" si="38"/>
        <v>1</v>
      </c>
      <c r="E266" t="str">
        <f t="shared" si="39"/>
        <v>0.0273398707262313-0.650998902710428i</v>
      </c>
      <c r="F266" t="str">
        <f t="shared" si="40"/>
        <v>0.145367412140575</v>
      </c>
      <c r="G266" t="str">
        <f t="shared" si="42"/>
        <v>32.0618367815064-28.0120180759813i</v>
      </c>
      <c r="H266" t="str">
        <f t="shared" si="41"/>
        <v>0.00397432625573011-0.0946340257933689i</v>
      </c>
      <c r="I266" t="str">
        <f t="shared" si="43"/>
        <v>-2.52346584139906-3.14546958787922i</v>
      </c>
      <c r="J266" s="4">
        <f t="shared" si="44"/>
        <v>12.111701853038841</v>
      </c>
      <c r="K266" s="4">
        <f t="shared" si="45"/>
        <v>51.261528390468413</v>
      </c>
      <c r="O266"/>
      <c r="P266"/>
    </row>
    <row r="267" spans="1:16">
      <c r="A267">
        <f t="shared" si="46"/>
        <v>234</v>
      </c>
      <c r="B267">
        <f t="shared" si="47"/>
        <v>6400</v>
      </c>
      <c r="C267" t="str">
        <f t="shared" si="37"/>
        <v>0.026493620818514-0.640862029334525i</v>
      </c>
      <c r="D267" t="str">
        <f t="shared" si="38"/>
        <v>1</v>
      </c>
      <c r="E267" t="str">
        <f t="shared" si="39"/>
        <v>0.026493620818514-0.640862029334525i</v>
      </c>
      <c r="F267" t="str">
        <f t="shared" si="40"/>
        <v>0.145367412140575</v>
      </c>
      <c r="G267" t="str">
        <f t="shared" si="42"/>
        <v>32.0569108258641-27.6271272069039i</v>
      </c>
      <c r="H267" t="str">
        <f t="shared" si="41"/>
        <v>0.00385130909662104-0.0931604547435172i</v>
      </c>
      <c r="I267" t="str">
        <f t="shared" si="43"/>
        <v>-2.45029466157894-3.09283699653533i</v>
      </c>
      <c r="J267" s="4">
        <f t="shared" si="44"/>
        <v>11.92277026086694</v>
      </c>
      <c r="K267" s="4">
        <f t="shared" si="45"/>
        <v>51.612036699221107</v>
      </c>
      <c r="O267"/>
      <c r="P267"/>
    </row>
    <row r="268" spans="1:16">
      <c r="A268">
        <f t="shared" si="46"/>
        <v>235</v>
      </c>
      <c r="B268">
        <f t="shared" si="47"/>
        <v>6500</v>
      </c>
      <c r="C268" t="str">
        <f t="shared" si="37"/>
        <v>0.0256860412144598-0.631035485695916i</v>
      </c>
      <c r="D268" t="str">
        <f t="shared" si="38"/>
        <v>1</v>
      </c>
      <c r="E268" t="str">
        <f t="shared" si="39"/>
        <v>0.0256860412144598-0.631035485695916i</v>
      </c>
      <c r="F268" t="str">
        <f t="shared" si="40"/>
        <v>0.145367412140575</v>
      </c>
      <c r="G268" t="str">
        <f t="shared" si="42"/>
        <v>32.0520405125365-27.2548883978854i</v>
      </c>
      <c r="H268" t="str">
        <f t="shared" si="41"/>
        <v>0.00373391333948217-0.0917319955244861i</v>
      </c>
      <c r="I268" t="str">
        <f t="shared" si="43"/>
        <v>-2.38046575890781-3.04196502820161i</v>
      </c>
      <c r="J268" s="4">
        <f t="shared" si="44"/>
        <v>11.737737267400179</v>
      </c>
      <c r="K268" s="4">
        <f t="shared" si="45"/>
        <v>51.955323200781379</v>
      </c>
      <c r="O268"/>
      <c r="P268"/>
    </row>
    <row r="269" spans="1:16">
      <c r="A269">
        <f t="shared" si="46"/>
        <v>236</v>
      </c>
      <c r="B269">
        <f t="shared" si="47"/>
        <v>6600</v>
      </c>
      <c r="C269" t="str">
        <f t="shared" si="37"/>
        <v>0.024914812425342-0.62150525888078i</v>
      </c>
      <c r="D269" t="str">
        <f t="shared" si="38"/>
        <v>1</v>
      </c>
      <c r="E269" t="str">
        <f t="shared" si="39"/>
        <v>0.024914812425342-0.62150525888078i</v>
      </c>
      <c r="F269" t="str">
        <f t="shared" si="40"/>
        <v>0.145367412140575</v>
      </c>
      <c r="G269" t="str">
        <f t="shared" si="42"/>
        <v>32.0472199235372-26.8947261547632i</v>
      </c>
      <c r="H269" t="str">
        <f t="shared" si="41"/>
        <v>0.00362180180623981-0.0903466111152571i</v>
      </c>
      <c r="I269" t="str">
        <f t="shared" si="43"/>
        <v>-2.31377868595169-2.99276508352258i</v>
      </c>
      <c r="J269" s="4">
        <f t="shared" si="44"/>
        <v>11.556461482105821</v>
      </c>
      <c r="K269" s="4">
        <f t="shared" si="45"/>
        <v>52.291527706615838</v>
      </c>
      <c r="O269"/>
      <c r="P269"/>
    </row>
    <row r="270" spans="1:16">
      <c r="A270">
        <f t="shared" si="46"/>
        <v>237</v>
      </c>
      <c r="B270">
        <f t="shared" si="47"/>
        <v>6700</v>
      </c>
      <c r="C270" t="str">
        <f t="shared" si="37"/>
        <v>0.0241777862089452-0.612258165804719i</v>
      </c>
      <c r="D270" t="str">
        <f t="shared" si="38"/>
        <v>1</v>
      </c>
      <c r="E270" t="str">
        <f t="shared" si="39"/>
        <v>0.0241777862089452-0.612258165804719i</v>
      </c>
      <c r="F270" t="str">
        <f t="shared" si="40"/>
        <v>0.145367412140575</v>
      </c>
      <c r="G270" t="str">
        <f t="shared" si="42"/>
        <v>32.0424435811965-26.5460993339781i</v>
      </c>
      <c r="H270" t="str">
        <f t="shared" si="41"/>
        <v>0.00351466221248245-0.0890023851249671i</v>
      </c>
      <c r="I270" t="str">
        <f t="shared" si="43"/>
        <v>-2.25004779083792-2.94515447617662i</v>
      </c>
      <c r="J270" s="4">
        <f t="shared" si="44"/>
        <v>11.378808312825882</v>
      </c>
      <c r="K270" s="4">
        <f t="shared" si="45"/>
        <v>52.620789475064157</v>
      </c>
      <c r="O270"/>
      <c r="P270"/>
    </row>
    <row r="271" spans="1:16">
      <c r="A271">
        <f t="shared" si="46"/>
        <v>238</v>
      </c>
      <c r="B271">
        <f t="shared" si="47"/>
        <v>6800</v>
      </c>
      <c r="C271" t="str">
        <f t="shared" si="37"/>
        <v>0.0234729706264398-0.603281792777314i</v>
      </c>
      <c r="D271" t="str">
        <f t="shared" si="38"/>
        <v>1</v>
      </c>
      <c r="E271" t="str">
        <f t="shared" si="39"/>
        <v>0.0234729706264398-0.603281792777314i</v>
      </c>
      <c r="F271" t="str">
        <f t="shared" si="40"/>
        <v>0.145367412140575</v>
      </c>
      <c r="G271" t="str">
        <f t="shared" si="42"/>
        <v>32.0377064096285-26.2084986168965i</v>
      </c>
      <c r="H271" t="str">
        <f t="shared" si="41"/>
        <v>0.00341220499521729-0.0876975130075648i</v>
      </c>
      <c r="I271" t="str">
        <f t="shared" si="43"/>
        <v>-2.18910092651779-2.89905594448866i</v>
      </c>
      <c r="J271" s="4">
        <f t="shared" si="44"/>
        <v>11.204649568579159</v>
      </c>
      <c r="K271" s="4">
        <f t="shared" si="45"/>
        <v>52.943246929748426</v>
      </c>
      <c r="O271"/>
      <c r="P271"/>
    </row>
    <row r="272" spans="1:16">
      <c r="A272">
        <f t="shared" si="46"/>
        <v>239</v>
      </c>
      <c r="B272">
        <f t="shared" si="47"/>
        <v>6900</v>
      </c>
      <c r="C272" t="str">
        <f t="shared" si="37"/>
        <v>0.0227985165979659-0.594564440264454i</v>
      </c>
      <c r="D272" t="str">
        <f t="shared" si="38"/>
        <v>1</v>
      </c>
      <c r="E272" t="str">
        <f t="shared" si="39"/>
        <v>0.0227985165979659-0.594564440264454i</v>
      </c>
      <c r="F272" t="str">
        <f t="shared" si="40"/>
        <v>0.145367412140575</v>
      </c>
      <c r="G272" t="str">
        <f t="shared" si="42"/>
        <v>32.0330037000774-25.8814442037479i</v>
      </c>
      <c r="H272" t="str">
        <f t="shared" si="41"/>
        <v>0.00331416135849025-0.0864302940320532i</v>
      </c>
      <c r="I272" t="str">
        <f t="shared" si="43"/>
        <v>-2.13077828944494-2.85439721080952i</v>
      </c>
      <c r="J272" s="4">
        <f t="shared" si="44"/>
        <v>11.033863089649241</v>
      </c>
      <c r="K272" s="4">
        <f t="shared" si="45"/>
        <v>53.25903741348904</v>
      </c>
      <c r="O272"/>
      <c r="P272"/>
    </row>
    <row r="273" spans="1:16">
      <c r="A273">
        <f t="shared" si="46"/>
        <v>240</v>
      </c>
      <c r="B273">
        <f t="shared" si="47"/>
        <v>7000</v>
      </c>
      <c r="C273" t="str">
        <f t="shared" si="37"/>
        <v>0.022152705787655-0.586095072335092i</v>
      </c>
      <c r="D273" t="str">
        <f t="shared" si="38"/>
        <v>1</v>
      </c>
      <c r="E273" t="str">
        <f t="shared" si="39"/>
        <v>0.022152705787655-0.586095072335092i</v>
      </c>
      <c r="F273" t="str">
        <f t="shared" si="40"/>
        <v>0.145367412140575</v>
      </c>
      <c r="G273" t="str">
        <f t="shared" si="42"/>
        <v>32.0283310797058-25.5644837052177i</v>
      </c>
      <c r="H273" t="str">
        <f t="shared" si="41"/>
        <v>0.00322028151226295-0.0851991239336954i</v>
      </c>
      <c r="I273" t="str">
        <f t="shared" si="43"/>
        <v>-2.07493137305717-2.81111058329574i</v>
      </c>
      <c r="J273" s="4">
        <f t="shared" si="44"/>
        <v>10.866332402775301</v>
      </c>
      <c r="K273" s="4">
        <f t="shared" si="45"/>
        <v>53.568296974152986</v>
      </c>
      <c r="O273"/>
      <c r="P273"/>
    </row>
    <row r="274" spans="1:16">
      <c r="A274">
        <f t="shared" si="46"/>
        <v>241</v>
      </c>
      <c r="B274">
        <f t="shared" si="47"/>
        <v>7100</v>
      </c>
      <c r="C274" t="str">
        <f t="shared" si="37"/>
        <v>0.0215339396700091-0.577863270336071i</v>
      </c>
      <c r="D274" t="str">
        <f t="shared" si="38"/>
        <v>1</v>
      </c>
      <c r="E274" t="str">
        <f t="shared" si="39"/>
        <v>0.0215339396700091-0.577863270336071i</v>
      </c>
      <c r="F274" t="str">
        <f t="shared" si="40"/>
        <v>0.145367412140575</v>
      </c>
      <c r="G274" t="str">
        <f t="shared" si="42"/>
        <v>32.0236844834366-25.2571902122067i</v>
      </c>
      <c r="H274" t="str">
        <f t="shared" si="41"/>
        <v>0.00313033308302049-0.0840024881798441i</v>
      </c>
      <c r="I274" t="str">
        <f t="shared" si="43"/>
        <v>-2.02142202327826-2.76913259540035i</v>
      </c>
      <c r="J274" s="4">
        <f t="shared" si="44"/>
        <v>10.70194639946428</v>
      </c>
      <c r="K274" s="4">
        <f t="shared" si="45"/>
        <v>53.871160179206186</v>
      </c>
      <c r="O274"/>
      <c r="P274"/>
    </row>
    <row r="275" spans="1:16">
      <c r="A275">
        <f t="shared" si="46"/>
        <v>242</v>
      </c>
      <c r="B275">
        <f t="shared" si="47"/>
        <v>7200</v>
      </c>
      <c r="C275" t="str">
        <f t="shared" si="37"/>
        <v>0.0209407296478561-0.569859190388737i</v>
      </c>
      <c r="D275" t="str">
        <f t="shared" si="38"/>
        <v>1</v>
      </c>
      <c r="E275" t="str">
        <f t="shared" si="39"/>
        <v>0.0209407296478561-0.569859190388737i</v>
      </c>
      <c r="F275" t="str">
        <f t="shared" si="40"/>
        <v>0.145367412140575</v>
      </c>
      <c r="G275" t="str">
        <f t="shared" si="42"/>
        <v>32.0190601285146-24.9591605264393i</v>
      </c>
      <c r="H275" t="str">
        <f t="shared" si="41"/>
        <v>0.00304409967724426-0.0828389557913339i</v>
      </c>
      <c r="I275" t="str">
        <f t="shared" si="43"/>
        <v>-1.97012158483564-2.7284036789689i</v>
      </c>
      <c r="J275" s="4">
        <f t="shared" si="44"/>
        <v>10.540599035626419</v>
      </c>
      <c r="K275" s="4">
        <f t="shared" si="45"/>
        <v>54.167759956053146</v>
      </c>
      <c r="O275"/>
      <c r="P275"/>
    </row>
    <row r="276" spans="1:16">
      <c r="A276">
        <f t="shared" si="46"/>
        <v>243</v>
      </c>
      <c r="B276">
        <f t="shared" si="47"/>
        <v>7300</v>
      </c>
      <c r="C276" t="str">
        <f t="shared" si="37"/>
        <v>0.0203716881079111-0.562073524345006i</v>
      </c>
      <c r="D276" t="str">
        <f t="shared" si="38"/>
        <v>1</v>
      </c>
      <c r="E276" t="str">
        <f t="shared" si="39"/>
        <v>0.0203716881079111-0.562073524345006i</v>
      </c>
      <c r="F276" t="str">
        <f t="shared" si="40"/>
        <v>0.145367412140575</v>
      </c>
      <c r="G276" t="str">
        <f t="shared" si="42"/>
        <v>32.0144544914887-24.6700135364946i</v>
      </c>
      <c r="H276" t="str">
        <f t="shared" si="41"/>
        <v>0.00296137958118196-0.081707173666766i</v>
      </c>
      <c r="I276" t="str">
        <f t="shared" si="43"/>
        <v>-1.92091012855406-2.6888678673373i</v>
      </c>
      <c r="J276" s="4">
        <f t="shared" si="44"/>
        <v>10.3821890508972</v>
      </c>
      <c r="K276" s="4">
        <f t="shared" si="45"/>
        <v>54.458227455532537</v>
      </c>
      <c r="O276"/>
      <c r="P276"/>
    </row>
    <row r="277" spans="1:16">
      <c r="A277">
        <f t="shared" si="46"/>
        <v>244</v>
      </c>
      <c r="B277">
        <f t="shared" si="47"/>
        <v>7400</v>
      </c>
      <c r="C277" t="str">
        <f t="shared" si="37"/>
        <v>0.0198255203136798-0.554497463879216i</v>
      </c>
      <c r="D277" t="str">
        <f t="shared" si="38"/>
        <v>1</v>
      </c>
      <c r="E277" t="str">
        <f t="shared" si="39"/>
        <v>0.0198255203136798-0.554497463879216i</v>
      </c>
      <c r="F277" t="str">
        <f t="shared" si="40"/>
        <v>0.145367412140575</v>
      </c>
      <c r="G277" t="str">
        <f t="shared" si="42"/>
        <v>32.0098642873587-24.3893887255071i</v>
      </c>
      <c r="H277" t="str">
        <f t="shared" si="41"/>
        <v>0.00288198458234003-0.0806058613626336i</v>
      </c>
      <c r="I277" t="str">
        <f t="shared" si="43"/>
        <v>-1.87367575096864-2.65047252526316i</v>
      </c>
      <c r="J277" s="4">
        <f t="shared" si="44"/>
        <v>10.226619706154899</v>
      </c>
      <c r="K277" s="4">
        <f t="shared" si="45"/>
        <v>54.742691936188322</v>
      </c>
      <c r="O277"/>
      <c r="P277"/>
    </row>
    <row r="278" spans="1:16">
      <c r="A278">
        <f t="shared" si="46"/>
        <v>245</v>
      </c>
      <c r="B278">
        <f t="shared" ref="B278:B303" si="48">B277+100</f>
        <v>7500</v>
      </c>
      <c r="C278" t="str">
        <f t="shared" si="37"/>
        <v>0.0193010170473368-0.547122667426204i</v>
      </c>
      <c r="D278" t="str">
        <f t="shared" si="38"/>
        <v>1</v>
      </c>
      <c r="E278" t="str">
        <f t="shared" si="39"/>
        <v>0.0193010170473368-0.547122667426204i</v>
      </c>
      <c r="F278" t="str">
        <f t="shared" si="40"/>
        <v>0.145367412140575</v>
      </c>
      <c r="G278" t="str">
        <f t="shared" si="42"/>
        <v>32.0052864506523-24.1169447982455i</v>
      </c>
      <c r="H278" t="str">
        <f t="shared" si="41"/>
        <v>0.00280573889985247-0.0795338062871957i</v>
      </c>
      <c r="I278" t="str">
        <f t="shared" si="43"/>
        <v>-1.82831393862713-2.61316810289842i</v>
      </c>
      <c r="J278" s="4">
        <f t="shared" si="44"/>
        <v>10.073798537871602</v>
      </c>
      <c r="K278" s="4">
        <f t="shared" si="45"/>
        <v>55.021280667166806</v>
      </c>
      <c r="O278"/>
      <c r="P278"/>
    </row>
    <row r="279" spans="1:16">
      <c r="A279">
        <f t="shared" si="46"/>
        <v>246</v>
      </c>
      <c r="B279">
        <f t="shared" si="48"/>
        <v>7600</v>
      </c>
      <c r="C279" t="str">
        <f t="shared" si="37"/>
        <v>0.0187970479225626-0.539941229706181i</v>
      </c>
      <c r="D279" t="str">
        <f t="shared" si="38"/>
        <v>1</v>
      </c>
      <c r="E279" t="str">
        <f t="shared" si="39"/>
        <v>0.0187970479225626-0.539941229706181i</v>
      </c>
      <c r="F279" t="str">
        <f t="shared" si="40"/>
        <v>0.145367412140575</v>
      </c>
      <c r="G279" t="str">
        <f t="shared" si="42"/>
        <v>32.0007181182365-23.8523584165779i</v>
      </c>
      <c r="H279" t="str">
        <f t="shared" si="41"/>
        <v>0.0027324782123853-0.0784898592703873i</v>
      </c>
      <c r="I279" t="str">
        <f t="shared" si="43"/>
        <v>-1.78472699034527-2.57690791133902i</v>
      </c>
      <c r="J279" s="4">
        <f t="shared" si="44"/>
        <v>9.923637128055919</v>
      </c>
      <c r="K279" s="4">
        <f t="shared" si="45"/>
        <v>55.2941188477959</v>
      </c>
      <c r="O279"/>
      <c r="P279"/>
    </row>
    <row r="280" spans="1:16">
      <c r="A280">
        <f t="shared" si="46"/>
        <v>247</v>
      </c>
      <c r="B280">
        <f t="shared" si="48"/>
        <v>7700</v>
      </c>
      <c r="C280" t="str">
        <f t="shared" si="37"/>
        <v>0.0183125552993437-0.532945653603604i</v>
      </c>
      <c r="D280" t="str">
        <f t="shared" si="38"/>
        <v>1</v>
      </c>
      <c r="E280" t="str">
        <f t="shared" si="39"/>
        <v>0.0183125552993437-0.532945653603604i</v>
      </c>
      <c r="F280" t="str">
        <f t="shared" si="40"/>
        <v>0.145367412140575</v>
      </c>
      <c r="G280" t="str">
        <f t="shared" si="42"/>
        <v>31.9961566136782-23.5953230334681i</v>
      </c>
      <c r="H280" t="str">
        <f t="shared" si="41"/>
        <v>0.00266204877354677-0.0774729304759232i</v>
      </c>
      <c r="I280" t="str">
        <f t="shared" si="43"/>
        <v>-1.74282349145717-2.54164791757092i</v>
      </c>
      <c r="J280" s="4">
        <f t="shared" si="44"/>
        <v>9.7760508886473989</v>
      </c>
      <c r="K280" s="4">
        <f t="shared" si="45"/>
        <v>55.561329542087776</v>
      </c>
      <c r="O280"/>
      <c r="P280"/>
    </row>
    <row r="281" spans="1:16">
      <c r="A281">
        <f t="shared" si="46"/>
        <v>248</v>
      </c>
      <c r="B281">
        <f t="shared" si="48"/>
        <v>7800</v>
      </c>
      <c r="C281" t="str">
        <f t="shared" si="37"/>
        <v>0.0178465487396196-0.526128824190872i</v>
      </c>
      <c r="D281" t="str">
        <f t="shared" si="38"/>
        <v>1</v>
      </c>
      <c r="E281" t="str">
        <f t="shared" si="39"/>
        <v>0.0178465487396196-0.526128824190872i</v>
      </c>
      <c r="F281" t="str">
        <f t="shared" si="40"/>
        <v>0.145367412140575</v>
      </c>
      <c r="G281" t="str">
        <f t="shared" si="42"/>
        <v>31.9915994330027-23.345547816662i</v>
      </c>
      <c r="H281" t="str">
        <f t="shared" si="41"/>
        <v>0.00259430660591914-0.0764819856251906i</v>
      </c>
      <c r="I281" t="str">
        <f t="shared" si="43"/>
        <v>-1.70251783478318-2.50734655688134i</v>
      </c>
      <c r="J281" s="4">
        <f t="shared" si="44"/>
        <v>9.6309588593219004</v>
      </c>
      <c r="K281" s="4">
        <f t="shared" si="45"/>
        <v>55.82303362658179</v>
      </c>
      <c r="O281"/>
      <c r="P281"/>
    </row>
    <row r="282" spans="1:16">
      <c r="A282">
        <f t="shared" si="46"/>
        <v>249</v>
      </c>
      <c r="B282">
        <f t="shared" si="48"/>
        <v>7900</v>
      </c>
      <c r="C282" t="str">
        <f t="shared" si="37"/>
        <v>0.0173980999495465-0.519483984708604i</v>
      </c>
      <c r="D282" t="str">
        <f t="shared" si="38"/>
        <v>1</v>
      </c>
      <c r="E282" t="str">
        <f t="shared" si="39"/>
        <v>0.0173980999495465-0.519483984708604i</v>
      </c>
      <c r="F282" t="str">
        <f t="shared" si="40"/>
        <v>0.145367412140575</v>
      </c>
      <c r="G282" t="str">
        <f t="shared" si="42"/>
        <v>31.9870442317017-23.1027566541162i</v>
      </c>
      <c r="H282" t="str">
        <f t="shared" si="41"/>
        <v>0.00252911676582864-0.0755160425055638i</v>
      </c>
      <c r="I282" t="str">
        <f t="shared" si="43"/>
        <v>-1.66372978363224-2.47396456101932i</v>
      </c>
      <c r="J282" s="4">
        <f t="shared" si="44"/>
        <v>9.4882835177489202</v>
      </c>
      <c r="K282" s="4">
        <f t="shared" si="45"/>
        <v>56.079349750083338</v>
      </c>
      <c r="O282"/>
      <c r="P282"/>
    </row>
    <row r="283" spans="1:16">
      <c r="A283">
        <f t="shared" si="46"/>
        <v>250</v>
      </c>
      <c r="B283">
        <f t="shared" si="48"/>
        <v>8000</v>
      </c>
      <c r="C283" t="str">
        <f t="shared" si="37"/>
        <v>0.0169663381601923-0.513004714332894i</v>
      </c>
      <c r="D283" t="str">
        <f t="shared" si="38"/>
        <v>1</v>
      </c>
      <c r="E283" t="str">
        <f t="shared" si="39"/>
        <v>0.0169663381601923-0.513004714332894i</v>
      </c>
      <c r="F283" t="str">
        <f t="shared" si="40"/>
        <v>0.145367412140575</v>
      </c>
      <c r="G283" t="str">
        <f t="shared" si="42"/>
        <v>31.982488812875-22.866687234018i</v>
      </c>
      <c r="H283" t="str">
        <f t="shared" si="41"/>
        <v>0.00246635267184904-0.0745741677384877i</v>
      </c>
      <c r="I283" t="str">
        <f t="shared" si="43"/>
        <v>-1.62638407267718-2.4414648005816i</v>
      </c>
      <c r="J283" s="4">
        <f t="shared" si="44"/>
        <v>9.3479506014247598</v>
      </c>
      <c r="K283" s="4">
        <f t="shared" si="45"/>
        <v>56.330394304013211</v>
      </c>
      <c r="O283"/>
      <c r="P283"/>
    </row>
    <row r="284" spans="1:16">
      <c r="A284">
        <f t="shared" si="46"/>
        <v>251</v>
      </c>
      <c r="B284">
        <f t="shared" si="48"/>
        <v>8100</v>
      </c>
      <c r="C284" t="str">
        <f t="shared" si="37"/>
        <v>0.0165504459037733-0.506684907576524i</v>
      </c>
      <c r="D284" t="str">
        <f t="shared" si="38"/>
        <v>1</v>
      </c>
      <c r="E284" t="str">
        <f t="shared" si="39"/>
        <v>0.0165504459037733-0.506684907576524i</v>
      </c>
      <c r="F284" t="str">
        <f t="shared" si="40"/>
        <v>0.145367412140575</v>
      </c>
      <c r="G284" t="str">
        <f t="shared" si="42"/>
        <v>31.9779311163872-22.6370901929494i</v>
      </c>
      <c r="H284" t="str">
        <f t="shared" si="41"/>
        <v>0.0024058954908041-0.0736554737850857i</v>
      </c>
      <c r="I284" t="str">
        <f t="shared" si="43"/>
        <v>-1.59041004299925-2.40981214026448i</v>
      </c>
      <c r="J284" s="4">
        <f t="shared" si="44"/>
        <v>9.2098889402716004</v>
      </c>
      <c r="K284" s="4">
        <f t="shared" si="45"/>
        <v>56.576281402182332</v>
      </c>
      <c r="O284"/>
      <c r="P284"/>
    </row>
    <row r="285" spans="1:16">
      <c r="A285">
        <f t="shared" si="46"/>
        <v>252</v>
      </c>
      <c r="B285">
        <f t="shared" si="48"/>
        <v>8200</v>
      </c>
      <c r="C285" t="str">
        <f t="shared" si="37"/>
        <v>0.0161496551472071-0.500518755185869i</v>
      </c>
      <c r="D285" t="str">
        <f t="shared" si="38"/>
        <v>1</v>
      </c>
      <c r="E285" t="str">
        <f t="shared" si="39"/>
        <v>0.0161496551472071-0.500518755185869i</v>
      </c>
      <c r="F285" t="str">
        <f t="shared" si="40"/>
        <v>0.145367412140575</v>
      </c>
      <c r="G285" t="str">
        <f t="shared" si="42"/>
        <v>31.9733692089469-22.4137283263795i</v>
      </c>
      <c r="H285" t="str">
        <f t="shared" si="41"/>
        <v>0.00234763357571221-0.0727591161691918i</v>
      </c>
      <c r="I285" t="str">
        <f t="shared" si="43"/>
        <v>-1.55574130800018-2.37897330577013i</v>
      </c>
      <c r="J285" s="4">
        <f t="shared" si="44"/>
        <v>9.0740302992597606</v>
      </c>
      <c r="K285" s="4">
        <f t="shared" si="45"/>
        <v>56.817122868943102</v>
      </c>
      <c r="O285"/>
      <c r="P285"/>
    </row>
    <row r="286" spans="1:16">
      <c r="A286">
        <f t="shared" si="46"/>
        <v>253</v>
      </c>
      <c r="B286">
        <f t="shared" si="48"/>
        <v>8300</v>
      </c>
      <c r="C286" t="str">
        <f t="shared" si="37"/>
        <v>0.0157632437488597-0.494500726408447i</v>
      </c>
      <c r="D286" t="str">
        <f t="shared" si="38"/>
        <v>1</v>
      </c>
      <c r="E286" t="str">
        <f t="shared" si="39"/>
        <v>0.0157632437488597-0.494500726408447i</v>
      </c>
      <c r="F286" t="str">
        <f t="shared" si="40"/>
        <v>0.145367412140575</v>
      </c>
      <c r="G286" t="str">
        <f t="shared" si="42"/>
        <v>31.9688012750156-22.1963758562271i</v>
      </c>
      <c r="H286" t="str">
        <f t="shared" si="41"/>
        <v>0.00229146195071283-0.0718842908996304i</v>
      </c>
      <c r="I286" t="str">
        <f t="shared" si="43"/>
        <v>-1.52231544723496-2.34891676128396i</v>
      </c>
      <c r="J286" s="4">
        <f t="shared" si="44"/>
        <v>8.9403092303675606</v>
      </c>
      <c r="K286" s="4">
        <f t="shared" si="45"/>
        <v>57.053028234755118</v>
      </c>
      <c r="O286"/>
      <c r="P286"/>
    </row>
    <row r="287" spans="1:16">
      <c r="A287">
        <f t="shared" si="46"/>
        <v>254</v>
      </c>
      <c r="B287">
        <f t="shared" si="48"/>
        <v>8400</v>
      </c>
      <c r="C287" t="str">
        <f t="shared" si="37"/>
        <v>0.0153905322079864-0.488625552517856i</v>
      </c>
      <c r="D287" t="str">
        <f t="shared" si="38"/>
        <v>1</v>
      </c>
      <c r="E287" t="str">
        <f t="shared" si="39"/>
        <v>0.0153905322079864-0.488625552517856i</v>
      </c>
      <c r="F287" t="str">
        <f t="shared" si="40"/>
        <v>0.145367412140575</v>
      </c>
      <c r="G287" t="str">
        <f t="shared" si="42"/>
        <v>31.9642256084698-21.9848177507399i</v>
      </c>
      <c r="H287" t="str">
        <f t="shared" si="41"/>
        <v>0.00223728183854115-0.0710302320752794i</v>
      </c>
      <c r="I287" t="str">
        <f t="shared" si="43"/>
        <v>-1.49007372553092-2.31961259655357i</v>
      </c>
      <c r="J287" s="4">
        <f t="shared" si="44"/>
        <v>8.8086629332464188</v>
      </c>
      <c r="K287" s="4">
        <f t="shared" si="45"/>
        <v>57.284104738303469</v>
      </c>
      <c r="O287"/>
      <c r="P287"/>
    </row>
    <row r="288" spans="1:16">
      <c r="A288">
        <f t="shared" si="46"/>
        <v>255</v>
      </c>
      <c r="B288">
        <f t="shared" si="48"/>
        <v>8500</v>
      </c>
      <c r="C288" t="str">
        <f t="shared" ref="C288:C351" si="49">IF(Modep,IMPRODUCT(Rop/(Rs*m*Kdp),IMDIV(IMSUM(1,IMPRODUCT(sp,$B288/wzp)),IMSUM(1,IMPRODUCT(sp,$B288/wpp)))),IMDIV(Rop*SQRT(Kp*(1-mdp/(mcp+mdp)))/(Rs*0.001),IMSUM((2*(1-mdp/(mcp+mdp))-mdp/(mcp+mdp)+(2-mdp/(mcp+mdp))*(Lp*uu*ms/(E*(1-mdp/(mcp+mdp))))),IMPRODUCT(sp,$B288,Cop*uu,Rop,(1-mdp/(mcp+mdp)),Lp*uu*ms/(E*(1-mdp/(mcp+mdp)))+1))))</f>
        <v>0.0150308806795665-0.482888211493396i</v>
      </c>
      <c r="D288" t="str">
        <f t="shared" ref="D288:D351" si="50">IMDIV(1,IMSUM(1,IMPRODUCT($B288/(Qp*wnp),sp,Modep),IMPRODUCT($B288/wnp,$B288/wnp,sp,sp,Modep)))</f>
        <v>1</v>
      </c>
      <c r="E288" t="str">
        <f t="shared" ref="E288:E351" si="51">IMPRODUCT($C288,$D288)</f>
        <v>0.0150308806795665-0.482888211493396i</v>
      </c>
      <c r="F288" t="str">
        <f t="shared" ref="F288:F351" si="52">IMPRODUCT((Rf12p/(Rf12p+Rf11p)),IMDIV(IMSUM(1,IMPRODUCT(sp,$B288,Rf11p,Czzp,0.000000001)),IMSUM(1,IMPRODUCT(sp,$B288,Czzp,(Rf12p*Rf11p/(Rf12p+Rf11p)),0.000000001))))</f>
        <v>0.145367412140575</v>
      </c>
      <c r="G288" t="str">
        <f t="shared" si="42"/>
        <v>31.9596406049476-21.7788490923805i</v>
      </c>
      <c r="H288" t="str">
        <f t="shared" ref="H288:H351" si="53">IMPRODUCT($E288,$F288)</f>
        <v>0.00218500022658235-0.0701962096579856i</v>
      </c>
      <c r="I288" t="str">
        <f t="shared" si="43"/>
        <v>-1.45896083503507-2.29103242270033i</v>
      </c>
      <c r="J288" s="4">
        <f t="shared" si="44"/>
        <v>8.6790311240078406</v>
      </c>
      <c r="K288" s="4">
        <f t="shared" si="45"/>
        <v>57.510457334391489</v>
      </c>
      <c r="O288"/>
      <c r="P288"/>
    </row>
    <row r="289" spans="1:16">
      <c r="A289">
        <f t="shared" si="46"/>
        <v>256</v>
      </c>
      <c r="B289">
        <f t="shared" si="48"/>
        <v>8600</v>
      </c>
      <c r="C289" t="str">
        <f t="shared" si="49"/>
        <v>0.0146836862300606-0.477283913761139i</v>
      </c>
      <c r="D289" t="str">
        <f t="shared" si="50"/>
        <v>1</v>
      </c>
      <c r="E289" t="str">
        <f t="shared" si="51"/>
        <v>0.0146836862300606-0.477283913761139i</v>
      </c>
      <c r="F289" t="str">
        <f t="shared" si="52"/>
        <v>0.145367412140575</v>
      </c>
      <c r="G289" t="str">
        <f t="shared" ref="G289:G352" si="54">IMDIV(IMDIV(IMPRODUCT(Gm,Rea,IMSUM(1,IMPRODUCT(Rz,Cz,0.000000001,$B289,sp))),IMSUM(1,IMPRODUCT($B289,sp,(Cz*0.000000000001),(Rea+Rz*1000)),IMPRODUCT($B289,sp,Rea,(Cea+Cp*0.000000000001)),IMPRODUCT(sp,sp,$B289,$B289,(Cea+Cp*0.000000000001),(Cz*0.000000000001),Rea,(Rz*1000)))),IMSUM(1,IMPRODUCT(sp,$B289,0.000000022)))</f>
        <v>31.9550447548109-21.5782744898124i</v>
      </c>
      <c r="H289" t="str">
        <f t="shared" si="53"/>
        <v>0.00213452946794811-0.0693815273997822i</v>
      </c>
      <c r="I289" t="str">
        <f t="shared" ref="I289:I352" si="55">IMPRODUCT($G289,$H289)</f>
        <v>-1.4289246580762-2.26314927598316i</v>
      </c>
      <c r="J289" s="4">
        <f t="shared" ref="J289:J352" si="56">20*(IMREAL(IMLOG10($I289)))</f>
        <v>8.5513559115926192</v>
      </c>
      <c r="K289" s="4">
        <f t="shared" ref="K289:K352" si="57">IF((180/PI())*IMARGUMENT($I289)&lt;0,180+(180/PI())*IMARGUMENT($I289),-180+(180/PI())*IMARGUMENT($I289))</f>
        <v>57.732188706900033</v>
      </c>
      <c r="O289"/>
      <c r="P289"/>
    </row>
    <row r="290" spans="1:16">
      <c r="A290">
        <f t="shared" si="46"/>
        <v>257</v>
      </c>
      <c r="B290">
        <f t="shared" si="48"/>
        <v>8700</v>
      </c>
      <c r="C290" t="str">
        <f t="shared" si="49"/>
        <v>0.014348380312129-0.471808088911718i</v>
      </c>
      <c r="D290" t="str">
        <f t="shared" si="50"/>
        <v>1</v>
      </c>
      <c r="E290" t="str">
        <f t="shared" si="51"/>
        <v>0.014348380312129-0.471808088911718i</v>
      </c>
      <c r="F290" t="str">
        <f t="shared" si="52"/>
        <v>0.145367412140575</v>
      </c>
      <c r="G290" t="str">
        <f t="shared" si="54"/>
        <v>31.9504366366749-21.3829075304375i</v>
      </c>
      <c r="H290" t="str">
        <f t="shared" si="53"/>
        <v>0.00208578691438297-0.0685855209120868i</v>
      </c>
      <c r="I290" t="str">
        <f t="shared" si="55"/>
        <v>-1.39991604894444-2.23593752881342i</v>
      </c>
      <c r="J290" s="4">
        <f t="shared" si="56"/>
        <v>8.4255816812233988</v>
      </c>
      <c r="K290" s="4">
        <f t="shared" si="57"/>
        <v>57.949399286188594</v>
      </c>
      <c r="O290"/>
      <c r="P290"/>
    </row>
    <row r="291" spans="1:16">
      <c r="A291">
        <f t="shared" ref="A291:A354" si="58">A290+1</f>
        <v>258</v>
      </c>
      <c r="B291">
        <f t="shared" si="48"/>
        <v>8800</v>
      </c>
      <c r="C291" t="str">
        <f t="shared" si="49"/>
        <v>0.0140244264385772-0.466456373317727i</v>
      </c>
      <c r="D291" t="str">
        <f t="shared" si="50"/>
        <v>1</v>
      </c>
      <c r="E291" t="str">
        <f t="shared" si="51"/>
        <v>0.0140244264385772-0.466456373317727i</v>
      </c>
      <c r="F291" t="str">
        <f t="shared" si="52"/>
        <v>0.145367412140575</v>
      </c>
      <c r="G291" t="str">
        <f t="shared" si="54"/>
        <v>31.9458149114446-21.19257027026i</v>
      </c>
      <c r="H291" t="str">
        <f t="shared" si="53"/>
        <v>0.00203869457813183-0.0678075558656759i</v>
      </c>
      <c r="I291" t="str">
        <f t="shared" si="55"/>
        <v>-1.37188863288395-2.20937280738898i</v>
      </c>
      <c r="J291" s="4">
        <f t="shared" si="56"/>
        <v>8.3016549844784606</v>
      </c>
      <c r="K291" s="4">
        <f t="shared" si="57"/>
        <v>58.162187270355716</v>
      </c>
      <c r="O291"/>
      <c r="P291"/>
    </row>
    <row r="292" spans="1:16">
      <c r="A292">
        <f t="shared" si="58"/>
        <v>259</v>
      </c>
      <c r="B292">
        <f t="shared" si="48"/>
        <v>8900</v>
      </c>
      <c r="C292" t="str">
        <f t="shared" si="49"/>
        <v>0.0137113180377688-0.461224598580518i</v>
      </c>
      <c r="D292" t="str">
        <f t="shared" si="50"/>
        <v>1</v>
      </c>
      <c r="E292" t="str">
        <f t="shared" si="51"/>
        <v>0.0137113180377688-0.461224598580518i</v>
      </c>
      <c r="F292" t="str">
        <f t="shared" si="52"/>
        <v>0.145367412140575</v>
      </c>
      <c r="G292" t="str">
        <f t="shared" si="54"/>
        <v>31.9411783168221-21.0070927581401i</v>
      </c>
      <c r="H292" t="str">
        <f t="shared" si="53"/>
        <v>0.00199317882018684-0.0670470263112254i</v>
      </c>
      <c r="I292" t="str">
        <f t="shared" si="55"/>
        <v>-1.34479862076447-2.18343191537874i</v>
      </c>
      <c r="J292" s="4">
        <f t="shared" si="56"/>
        <v>8.1795244355594789</v>
      </c>
      <c r="K292" s="4">
        <f t="shared" si="57"/>
        <v>58.370648649855823</v>
      </c>
      <c r="O292"/>
      <c r="P292"/>
    </row>
    <row r="293" spans="1:16">
      <c r="A293">
        <f t="shared" si="58"/>
        <v>260</v>
      </c>
      <c r="B293">
        <f t="shared" si="48"/>
        <v>9000</v>
      </c>
      <c r="C293" t="str">
        <f t="shared" si="49"/>
        <v>0.0134085764745119-0.456108780742335i</v>
      </c>
      <c r="D293" t="str">
        <f t="shared" si="50"/>
        <v>1</v>
      </c>
      <c r="E293" t="str">
        <f t="shared" si="51"/>
        <v>0.0134085764745119-0.456108780742335i</v>
      </c>
      <c r="F293" t="str">
        <f t="shared" si="52"/>
        <v>0.145367412140575</v>
      </c>
      <c r="G293" t="str">
        <f t="shared" si="54"/>
        <v>31.9365256622349-20.8263125917647i</v>
      </c>
      <c r="H293" t="str">
        <f t="shared" si="53"/>
        <v>0.00194917006258879-0.0663033531111062i</v>
      </c>
      <c r="I293" t="str">
        <f t="shared" si="55"/>
        <v>-1.31860463805013-2.15809276314305i</v>
      </c>
      <c r="J293" s="4">
        <f t="shared" si="56"/>
        <v>8.0591406133554599</v>
      </c>
      <c r="K293" s="4">
        <f t="shared" si="57"/>
        <v>58.574877234999263</v>
      </c>
      <c r="O293"/>
      <c r="P293"/>
    </row>
    <row r="294" spans="1:16">
      <c r="A294">
        <f t="shared" si="58"/>
        <v>261</v>
      </c>
      <c r="B294">
        <f t="shared" si="48"/>
        <v>9100</v>
      </c>
      <c r="C294" t="str">
        <f t="shared" si="49"/>
        <v>0.0131157492219877-0.451105110205347i</v>
      </c>
      <c r="D294" t="str">
        <f t="shared" si="50"/>
        <v>1</v>
      </c>
      <c r="E294" t="str">
        <f t="shared" si="51"/>
        <v>0.0131157492219877-0.451105110205347i</v>
      </c>
      <c r="F294" t="str">
        <f t="shared" si="52"/>
        <v>0.145367412140575</v>
      </c>
      <c r="G294" t="str">
        <f t="shared" si="54"/>
        <v>31.9318558241554-20.6500745028923i</v>
      </c>
      <c r="H294" t="str">
        <f t="shared" si="53"/>
        <v>0.00190660252268511-0.0655759824739402i</v>
      </c>
      <c r="I294" t="str">
        <f t="shared" si="55"/>
        <v>-1.29326756681887-2.13333430202605i</v>
      </c>
      <c r="J294" s="4">
        <f t="shared" si="56"/>
        <v>7.9404559689352805</v>
      </c>
      <c r="K294" s="4">
        <f t="shared" si="57"/>
        <v>58.774964685930172</v>
      </c>
      <c r="O294"/>
      <c r="P294"/>
    </row>
    <row r="295" spans="1:16">
      <c r="A295">
        <f t="shared" si="58"/>
        <v>262</v>
      </c>
      <c r="B295">
        <f t="shared" si="48"/>
        <v>9200</v>
      </c>
      <c r="C295" t="str">
        <f t="shared" si="49"/>
        <v>0.0128324081716959-0.446209942304177i</v>
      </c>
      <c r="D295" t="str">
        <f t="shared" si="50"/>
        <v>1</v>
      </c>
      <c r="E295" t="str">
        <f t="shared" si="51"/>
        <v>0.0128324081716959-0.446209942304177i</v>
      </c>
      <c r="F295" t="str">
        <f t="shared" si="52"/>
        <v>0.145367412140575</v>
      </c>
      <c r="G295" t="str">
        <f t="shared" si="54"/>
        <v>31.9271677417712-20.4782299696486i</v>
      </c>
      <c r="H295" t="str">
        <f t="shared" si="53"/>
        <v>0.001865413967451-0.0648643845841535i</v>
      </c>
      <c r="I295" t="str">
        <f t="shared" si="55"/>
        <v>-1.26875039970737-2.10913646329908i</v>
      </c>
      <c r="J295" s="4">
        <f t="shared" si="56"/>
        <v>7.8234247381268593</v>
      </c>
      <c r="K295" s="4">
        <f t="shared" si="57"/>
        <v>58.97100054469567</v>
      </c>
      <c r="O295"/>
      <c r="P295"/>
    </row>
    <row r="296" spans="1:16">
      <c r="A296">
        <f t="shared" si="58"/>
        <v>263</v>
      </c>
      <c r="B296">
        <f t="shared" si="48"/>
        <v>9300</v>
      </c>
      <c r="C296" t="str">
        <f t="shared" si="49"/>
        <v>0.0125581480696368-0.441419788483051i</v>
      </c>
      <c r="D296" t="str">
        <f t="shared" si="50"/>
        <v>1</v>
      </c>
      <c r="E296" t="str">
        <f t="shared" si="51"/>
        <v>0.0125581480696368-0.441419788483051i</v>
      </c>
      <c r="F296" t="str">
        <f t="shared" si="52"/>
        <v>0.145367412140575</v>
      </c>
      <c r="G296" t="str">
        <f t="shared" si="54"/>
        <v>31.9224604129828-20.310636853833i</v>
      </c>
      <c r="H296" t="str">
        <f t="shared" si="53"/>
        <v>0.00182554548616126-0.0641680523194211i</v>
      </c>
      <c r="I296" t="str">
        <f t="shared" si="55"/>
        <v>-1.24501810476344-2.0854801013745i</v>
      </c>
      <c r="J296" s="4">
        <f t="shared" si="56"/>
        <v>7.7080028588649796</v>
      </c>
      <c r="K296" s="4">
        <f t="shared" si="57"/>
        <v>59.163072269085731</v>
      </c>
      <c r="O296"/>
      <c r="P296"/>
    </row>
    <row r="297" spans="1:16">
      <c r="A297">
        <f t="shared" si="58"/>
        <v>264</v>
      </c>
      <c r="B297">
        <f t="shared" si="48"/>
        <v>9400</v>
      </c>
      <c r="C297" t="str">
        <f t="shared" si="49"/>
        <v>0.0122925850680706-0.436731308032858i</v>
      </c>
      <c r="D297" t="str">
        <f t="shared" si="50"/>
        <v>1</v>
      </c>
      <c r="E297" t="str">
        <f t="shared" si="51"/>
        <v>0.0122925850680706-0.436731308032858i</v>
      </c>
      <c r="F297" t="str">
        <f t="shared" si="52"/>
        <v>0.145367412140575</v>
      </c>
      <c r="G297" t="str">
        <f t="shared" si="54"/>
        <v>31.9177328906943-20.1471590613763i</v>
      </c>
      <c r="H297" t="str">
        <f t="shared" si="53"/>
        <v>0.0017869412798633-0.0634865000495049i</v>
      </c>
      <c r="I297" t="str">
        <f t="shared" si="55"/>
        <v>-1.22203750028542-2.06234694094389i</v>
      </c>
      <c r="J297" s="4">
        <f t="shared" si="56"/>
        <v>7.5941478930117405</v>
      </c>
      <c r="K297" s="4">
        <f t="shared" si="57"/>
        <v>59.351265267930216</v>
      </c>
      <c r="O297"/>
      <c r="P297"/>
    </row>
    <row r="298" spans="1:16">
      <c r="A298">
        <f t="shared" si="58"/>
        <v>265</v>
      </c>
      <c r="B298">
        <f t="shared" si="48"/>
        <v>9500</v>
      </c>
      <c r="C298" t="str">
        <f t="shared" si="49"/>
        <v>0.012035355383198-0.432141300347132i</v>
      </c>
      <c r="D298" t="str">
        <f t="shared" si="50"/>
        <v>1</v>
      </c>
      <c r="E298" t="str">
        <f t="shared" si="51"/>
        <v>0.012035355383198-0.432141300347132i</v>
      </c>
      <c r="F298" t="str">
        <f t="shared" si="52"/>
        <v>0.145367412140575</v>
      </c>
      <c r="G298" t="str">
        <f t="shared" si="54"/>
        <v>31.9129842793798-19.9876662242428i</v>
      </c>
      <c r="H298" t="str">
        <f t="shared" si="53"/>
        <v>0.00174954846624763-0.0628192625105255i</v>
      </c>
      <c r="I298" t="str">
        <f t="shared" si="55"/>
        <v>-1.1997771388141-2.03971952772713i</v>
      </c>
      <c r="J298" s="4">
        <f t="shared" si="56"/>
        <v>7.4818189523763206</v>
      </c>
      <c r="K298" s="4">
        <f t="shared" si="57"/>
        <v>59.535662937591397</v>
      </c>
      <c r="O298"/>
      <c r="P298"/>
    </row>
    <row r="299" spans="1:16">
      <c r="A299">
        <f t="shared" si="58"/>
        <v>266</v>
      </c>
      <c r="B299">
        <f t="shared" si="48"/>
        <v>9600</v>
      </c>
      <c r="C299" t="str">
        <f t="shared" si="49"/>
        <v>0.01178611405-0.427646697659357i</v>
      </c>
      <c r="D299" t="str">
        <f t="shared" si="50"/>
        <v>1</v>
      </c>
      <c r="E299" t="str">
        <f t="shared" si="51"/>
        <v>0.01178611405-0.427646697659357i</v>
      </c>
      <c r="F299" t="str">
        <f t="shared" si="52"/>
        <v>0.145367412140575</v>
      </c>
      <c r="G299" t="str">
        <f t="shared" si="54"/>
        <v>31.9082137318942-19.8320334022125i</v>
      </c>
      <c r="H299" t="str">
        <f t="shared" si="53"/>
        <v>0.00171331689864217-0.0621658937492036i</v>
      </c>
      <c r="I299" t="str">
        <f t="shared" si="55"/>
        <v>-1.17820719952026-2.01758118254626i</v>
      </c>
      <c r="J299" s="4">
        <f t="shared" si="56"/>
        <v>7.3709766286756198</v>
      </c>
      <c r="K299" s="4">
        <f t="shared" si="57"/>
        <v>59.716346699407396</v>
      </c>
      <c r="O299"/>
      <c r="P299"/>
    </row>
    <row r="300" spans="1:16">
      <c r="A300">
        <f t="shared" si="58"/>
        <v>267</v>
      </c>
      <c r="B300">
        <f t="shared" si="48"/>
        <v>9700</v>
      </c>
      <c r="C300" t="str">
        <f t="shared" si="49"/>
        <v>0.0115445337662857-0.423244558227079i</v>
      </c>
      <c r="D300" t="str">
        <f t="shared" si="50"/>
        <v>1</v>
      </c>
      <c r="E300" t="str">
        <f t="shared" si="51"/>
        <v>0.0115445337662857-0.423244558227079i</v>
      </c>
      <c r="F300" t="str">
        <f t="shared" si="52"/>
        <v>0.145367412140575</v>
      </c>
      <c r="G300" t="str">
        <f t="shared" si="54"/>
        <v>31.903420446518-19.6801408031103i</v>
      </c>
      <c r="H300" t="str">
        <f t="shared" si="53"/>
        <v>0.00167819899797444-0.0615259661320514i</v>
      </c>
      <c r="I300" t="str">
        <f t="shared" si="55"/>
        <v>-1.15729938830086-1.99591595846484i</v>
      </c>
      <c r="J300" s="4">
        <f t="shared" si="56"/>
        <v>7.2615829271997603</v>
      </c>
      <c r="K300" s="4">
        <f t="shared" si="57"/>
        <v>59.893396037876698</v>
      </c>
      <c r="O300"/>
      <c r="P300"/>
    </row>
    <row r="301" spans="1:16">
      <c r="A301">
        <f t="shared" si="58"/>
        <v>268</v>
      </c>
      <c r="B301">
        <f t="shared" si="48"/>
        <v>9800</v>
      </c>
      <c r="C301" t="str">
        <f t="shared" si="49"/>
        <v>0.0113103038187193-0.418932059931096i</v>
      </c>
      <c r="D301" t="str">
        <f t="shared" si="50"/>
        <v>1</v>
      </c>
      <c r="E301" t="str">
        <f t="shared" si="51"/>
        <v>0.0113103038187193-0.418932059931096i</v>
      </c>
      <c r="F301" t="str">
        <f t="shared" si="52"/>
        <v>0.145367412140575</v>
      </c>
      <c r="G301" t="str">
        <f t="shared" si="54"/>
        <v>31.898603664207-19.531873520163i</v>
      </c>
      <c r="H301" t="str">
        <f t="shared" si="53"/>
        <v>0.00164414959665089-0.0608990694149037i</v>
      </c>
      <c r="I301" t="str">
        <f t="shared" si="55"/>
        <v>-1.13702684495929-1.97470860075506i</v>
      </c>
      <c r="J301" s="4">
        <f t="shared" si="56"/>
        <v>7.15360120395734</v>
      </c>
      <c r="K301" s="4">
        <f t="shared" si="57"/>
        <v>60.066888539383598</v>
      </c>
      <c r="O301"/>
      <c r="P301"/>
    </row>
    <row r="302" spans="1:16">
      <c r="A302">
        <f t="shared" si="58"/>
        <v>269</v>
      </c>
      <c r="B302">
        <f t="shared" si="48"/>
        <v>9900</v>
      </c>
      <c r="C302" t="str">
        <f t="shared" si="49"/>
        <v>0.0110831290842494-0.414706494260571i</v>
      </c>
      <c r="D302" t="str">
        <f t="shared" si="50"/>
        <v>1</v>
      </c>
      <c r="E302" t="str">
        <f t="shared" si="51"/>
        <v>0.0110831290842494-0.414706494260571i</v>
      </c>
      <c r="F302" t="str">
        <f t="shared" si="52"/>
        <v>0.145367412140575</v>
      </c>
      <c r="G302" t="str">
        <f t="shared" si="54"/>
        <v>31.8937626660393-19.387121285274i</v>
      </c>
      <c r="H302" t="str">
        <f t="shared" si="53"/>
        <v>0.00161112579339728-0.0602848098685494i</v>
      </c>
      <c r="I302" t="str">
        <f t="shared" si="55"/>
        <v>-1.1173640569015-1.95394450947724i</v>
      </c>
      <c r="J302" s="4">
        <f t="shared" si="56"/>
        <v>7.0469961060954001</v>
      </c>
      <c r="K302" s="4">
        <f t="shared" si="57"/>
        <v>60.236899931304194</v>
      </c>
      <c r="O302"/>
      <c r="P302"/>
    </row>
    <row r="303" spans="1:16">
      <c r="A303">
        <f t="shared" si="58"/>
        <v>270</v>
      </c>
      <c r="B303">
        <f t="shared" si="48"/>
        <v>10000</v>
      </c>
      <c r="C303" t="str">
        <f t="shared" si="49"/>
        <v>0.010862729100953-0.410565260657199i</v>
      </c>
      <c r="D303" t="str">
        <f t="shared" si="50"/>
        <v>1</v>
      </c>
      <c r="E303" t="str">
        <f t="shared" si="51"/>
        <v>0.010862729100953-0.410565260657199i</v>
      </c>
      <c r="F303" t="str">
        <f t="shared" si="52"/>
        <v>0.145367412140575</v>
      </c>
      <c r="G303" t="str">
        <f t="shared" si="54"/>
        <v>31.8888967708386-19.2457782371019i</v>
      </c>
      <c r="H303" t="str">
        <f t="shared" si="53"/>
        <v>0.00157908681818965-0.0596828094565576i</v>
      </c>
      <c r="I303" t="str">
        <f t="shared" si="55"/>
        <v>-1.09828677883067-1.9336097044738i</v>
      </c>
      <c r="J303" s="4">
        <f t="shared" si="56"/>
        <v>6.9417335153992399</v>
      </c>
      <c r="K303" s="4">
        <f t="shared" si="57"/>
        <v>60.403504121333938</v>
      </c>
      <c r="O303"/>
      <c r="P303"/>
    </row>
    <row r="304" spans="1:16">
      <c r="A304">
        <f t="shared" si="58"/>
        <v>271</v>
      </c>
      <c r="B304">
        <f t="shared" ref="B304:B335" si="59">B303+1000</f>
        <v>11000</v>
      </c>
      <c r="C304" t="str">
        <f t="shared" si="49"/>
        <v>0.00897855212544251-0.373286465619533i</v>
      </c>
      <c r="D304" t="str">
        <f t="shared" si="50"/>
        <v>1</v>
      </c>
      <c r="E304" t="str">
        <f t="shared" si="51"/>
        <v>0.00897855212544251-0.373286465619533i</v>
      </c>
      <c r="F304" t="str">
        <f t="shared" si="52"/>
        <v>0.145367412140575</v>
      </c>
      <c r="G304" t="str">
        <f t="shared" si="54"/>
        <v>31.8387415972315-17.9993133656288i</v>
      </c>
      <c r="H304" t="str">
        <f t="shared" si="53"/>
        <v>0.00130518888724484-0.0542636874942132i</v>
      </c>
      <c r="I304" t="str">
        <f t="shared" si="55"/>
        <v>-0.93515354386633-1.75118002802403i</v>
      </c>
      <c r="J304" s="4">
        <f t="shared" si="56"/>
        <v>5.9562226369701596</v>
      </c>
      <c r="K304" s="4">
        <f t="shared" si="57"/>
        <v>61.897187046157597</v>
      </c>
      <c r="O304"/>
      <c r="P304"/>
    </row>
    <row r="305" spans="1:16">
      <c r="A305">
        <f t="shared" si="58"/>
        <v>272</v>
      </c>
      <c r="B305">
        <f t="shared" si="59"/>
        <v>12000</v>
      </c>
      <c r="C305" t="str">
        <f t="shared" si="49"/>
        <v>0.00754517463315739-0.34221086371688i</v>
      </c>
      <c r="D305" t="str">
        <f t="shared" si="50"/>
        <v>1</v>
      </c>
      <c r="E305" t="str">
        <f t="shared" si="51"/>
        <v>0.00754517463315739-0.34221086371688i</v>
      </c>
      <c r="F305" t="str">
        <f t="shared" si="52"/>
        <v>0.145367412140575</v>
      </c>
      <c r="G305" t="str">
        <f t="shared" si="54"/>
        <v>31.7855585796732-17.0030378697764i</v>
      </c>
      <c r="H305" t="str">
        <f t="shared" si="53"/>
        <v>0.0010968225105708-0.0497463076649138i</v>
      </c>
      <c r="I305" t="str">
        <f t="shared" si="55"/>
        <v>-0.810975236946825-1.59986349108922i</v>
      </c>
      <c r="J305" s="4">
        <f t="shared" si="56"/>
        <v>5.0748400299653191</v>
      </c>
      <c r="K305" s="4">
        <f t="shared" si="57"/>
        <v>63.119423502156735</v>
      </c>
      <c r="O305"/>
      <c r="P305"/>
    </row>
    <row r="306" spans="1:16">
      <c r="A306">
        <f t="shared" si="58"/>
        <v>273</v>
      </c>
      <c r="B306">
        <f t="shared" si="59"/>
        <v>13000</v>
      </c>
      <c r="C306" t="str">
        <f t="shared" si="49"/>
        <v>0.00642948667521758-0.315909657934158i</v>
      </c>
      <c r="D306" t="str">
        <f t="shared" si="50"/>
        <v>1</v>
      </c>
      <c r="E306" t="str">
        <f t="shared" si="51"/>
        <v>0.00642948667521758-0.315909657934158i</v>
      </c>
      <c r="F306" t="str">
        <f t="shared" si="52"/>
        <v>0.145367412140575</v>
      </c>
      <c r="G306" t="str">
        <f t="shared" si="54"/>
        <v>31.7290475980918-16.198851387967i</v>
      </c>
      <c r="H306" t="str">
        <f t="shared" si="53"/>
        <v>0.000934637839368689-0.0459229694441028i</v>
      </c>
      <c r="I306" t="str">
        <f t="shared" si="55"/>
        <v>-0.714244188826864-1.47223214279916i</v>
      </c>
      <c r="J306" s="4">
        <f t="shared" si="56"/>
        <v>4.2774768519529403</v>
      </c>
      <c r="K306" s="4">
        <f t="shared" si="57"/>
        <v>64.119948386533224</v>
      </c>
      <c r="O306"/>
      <c r="P306"/>
    </row>
    <row r="307" spans="1:16">
      <c r="A307">
        <f t="shared" si="58"/>
        <v>274</v>
      </c>
      <c r="B307">
        <f t="shared" si="59"/>
        <v>14000</v>
      </c>
      <c r="C307" t="str">
        <f t="shared" si="49"/>
        <v>0.00554410830002143-0.293361414743784i</v>
      </c>
      <c r="D307" t="str">
        <f t="shared" si="50"/>
        <v>1</v>
      </c>
      <c r="E307" t="str">
        <f t="shared" si="51"/>
        <v>0.00554410830002143-0.293361414743784i</v>
      </c>
      <c r="F307" t="str">
        <f t="shared" si="52"/>
        <v>0.145367412140575</v>
      </c>
      <c r="G307" t="str">
        <f t="shared" si="54"/>
        <v>31.669028124695-15.545227005721i</v>
      </c>
      <c r="H307" t="str">
        <f t="shared" si="53"/>
        <v>0.000805932676201198-0.0426451896832018i</v>
      </c>
      <c r="I307" t="str">
        <f t="shared" si="55"/>
        <v>-0.637406049738177-1.36306011786315i</v>
      </c>
      <c r="J307" s="4">
        <f t="shared" si="56"/>
        <v>3.5491849892340799</v>
      </c>
      <c r="K307" s="4">
        <f t="shared" si="57"/>
        <v>64.93785942048153</v>
      </c>
      <c r="O307"/>
      <c r="P307"/>
    </row>
    <row r="308" spans="1:16">
      <c r="A308">
        <f t="shared" si="58"/>
        <v>275</v>
      </c>
      <c r="B308">
        <f t="shared" si="59"/>
        <v>15000</v>
      </c>
      <c r="C308" t="str">
        <f t="shared" si="49"/>
        <v>0.00482975659201674-0.273816587298243i</v>
      </c>
      <c r="D308" t="str">
        <f t="shared" si="50"/>
        <v>1</v>
      </c>
      <c r="E308" t="str">
        <f t="shared" si="51"/>
        <v>0.00482975659201674-0.273816587298243i</v>
      </c>
      <c r="F308" t="str">
        <f t="shared" si="52"/>
        <v>0.145367412140575</v>
      </c>
      <c r="G308" t="str">
        <f t="shared" si="54"/>
        <v>31.6053941646245-15.0116874787763i</v>
      </c>
      <c r="H308" t="str">
        <f t="shared" si="53"/>
        <v>0.000702089217050356-0.0398040086967094i</v>
      </c>
      <c r="I308" t="str">
        <f t="shared" si="55"/>
        <v>-0.575335532513886-1.26856092810022i</v>
      </c>
      <c r="J308" s="4">
        <f t="shared" si="56"/>
        <v>2.8785943874537203</v>
      </c>
      <c r="K308" s="4">
        <f t="shared" si="57"/>
        <v>65.604091521635041</v>
      </c>
      <c r="O308"/>
      <c r="P308"/>
    </row>
    <row r="309" spans="1:16">
      <c r="A309">
        <f t="shared" si="58"/>
        <v>276</v>
      </c>
      <c r="B309">
        <f t="shared" si="59"/>
        <v>16000</v>
      </c>
      <c r="C309" t="str">
        <f t="shared" si="49"/>
        <v>0.00424506313750978-0.256712719223395i</v>
      </c>
      <c r="D309" t="str">
        <f t="shared" si="50"/>
        <v>1</v>
      </c>
      <c r="E309" t="str">
        <f t="shared" si="51"/>
        <v>0.00424506313750978-0.256712719223395i</v>
      </c>
      <c r="F309" t="str">
        <f t="shared" si="52"/>
        <v>0.145367412140575</v>
      </c>
      <c r="G309" t="str">
        <f t="shared" si="54"/>
        <v>31.5380882132048-14.5753528911531i</v>
      </c>
      <c r="H309" t="str">
        <f t="shared" si="53"/>
        <v>0.000617093842673147-0.037317663657075i</v>
      </c>
      <c r="I309" t="str">
        <f t="shared" si="55"/>
        <v>-0.524456156829176-1.18592212885146i</v>
      </c>
      <c r="J309" s="4">
        <f t="shared" si="56"/>
        <v>2.2568797546662198</v>
      </c>
      <c r="K309" s="4">
        <f t="shared" si="57"/>
        <v>66.143313052750642</v>
      </c>
      <c r="O309"/>
      <c r="P309"/>
    </row>
    <row r="310" spans="1:16">
      <c r="A310">
        <f t="shared" si="58"/>
        <v>277</v>
      </c>
      <c r="B310">
        <f t="shared" si="59"/>
        <v>17000</v>
      </c>
      <c r="C310" t="str">
        <f t="shared" si="49"/>
        <v>0.00376045012913721-0.241619513318036i</v>
      </c>
      <c r="D310" t="str">
        <f t="shared" si="50"/>
        <v>1</v>
      </c>
      <c r="E310" t="str">
        <f t="shared" si="51"/>
        <v>0.00376045012913721-0.241619513318036i</v>
      </c>
      <c r="F310" t="str">
        <f t="shared" si="52"/>
        <v>0.145367412140575</v>
      </c>
      <c r="G310" t="str">
        <f t="shared" si="54"/>
        <v>31.4670855626613-14.2187068106988i</v>
      </c>
      <c r="H310" t="str">
        <f t="shared" si="53"/>
        <v>0.000546646903756367-0.0351236033737081i</v>
      </c>
      <c r="I310" t="str">
        <f t="shared" si="55"/>
        <v>-0.482210833612961-1.11301004468294i</v>
      </c>
      <c r="J310" s="4">
        <f t="shared" si="56"/>
        <v>1.6770673929178961</v>
      </c>
      <c r="K310" s="4">
        <f t="shared" si="57"/>
        <v>66.575360427381</v>
      </c>
      <c r="O310"/>
      <c r="P310"/>
    </row>
    <row r="311" spans="1:16">
      <c r="A311">
        <f t="shared" si="58"/>
        <v>278</v>
      </c>
      <c r="B311">
        <f t="shared" si="59"/>
        <v>18000</v>
      </c>
      <c r="C311" t="str">
        <f t="shared" si="49"/>
        <v>0.0033543164126321-0.228202176733354i</v>
      </c>
      <c r="D311" t="str">
        <f t="shared" si="50"/>
        <v>1</v>
      </c>
      <c r="E311" t="str">
        <f t="shared" si="51"/>
        <v>0.0033543164126321-0.228202176733354i</v>
      </c>
      <c r="F311" t="str">
        <f t="shared" si="52"/>
        <v>0.145367412140575</v>
      </c>
      <c r="G311" t="str">
        <f t="shared" si="54"/>
        <v>31.3923844938728-13.9281070839914i</v>
      </c>
      <c r="H311" t="str">
        <f t="shared" si="53"/>
        <v>0.000487608296404986-0.0331731598765738i</v>
      </c>
      <c r="I311" t="str">
        <f t="shared" si="55"/>
        <v>-0.446732135952139-1.04817605028949i</v>
      </c>
      <c r="J311" s="4">
        <f t="shared" si="56"/>
        <v>1.133558670609474</v>
      </c>
      <c r="K311" s="4">
        <f t="shared" si="57"/>
        <v>66.916320084301688</v>
      </c>
      <c r="O311"/>
      <c r="P311"/>
    </row>
    <row r="312" spans="1:16">
      <c r="A312">
        <f t="shared" si="58"/>
        <v>279</v>
      </c>
      <c r="B312">
        <f t="shared" si="59"/>
        <v>19000</v>
      </c>
      <c r="C312" t="str">
        <f t="shared" si="49"/>
        <v>0.00301058886281932-0.216196322346343i</v>
      </c>
      <c r="D312" t="str">
        <f t="shared" si="50"/>
        <v>1</v>
      </c>
      <c r="E312" t="str">
        <f t="shared" si="51"/>
        <v>0.00301058886281932-0.216196322346343i</v>
      </c>
      <c r="F312" t="str">
        <f t="shared" si="52"/>
        <v>0.145367412140575</v>
      </c>
      <c r="G312" t="str">
        <f t="shared" si="54"/>
        <v>31.3139999433809-13.6927669298144i</v>
      </c>
      <c r="H312" t="str">
        <f t="shared" si="53"/>
        <v>0.000437641512007281-0.0314278998937974i</v>
      </c>
      <c r="I312" t="str">
        <f t="shared" si="55"/>
        <v>-0.416630602057089-0.99012577871768i</v>
      </c>
      <c r="J312" s="4">
        <f t="shared" si="56"/>
        <v>0.62179508087262003</v>
      </c>
      <c r="K312" s="4">
        <f t="shared" si="57"/>
        <v>67.179346212351192</v>
      </c>
      <c r="O312"/>
      <c r="P312"/>
    </row>
    <row r="313" spans="1:16">
      <c r="A313">
        <f t="shared" si="58"/>
        <v>280</v>
      </c>
      <c r="B313">
        <f t="shared" si="59"/>
        <v>20000</v>
      </c>
      <c r="C313" t="str">
        <f t="shared" si="49"/>
        <v>0.00271710780970695-0.205390388687531i</v>
      </c>
      <c r="D313" t="str">
        <f t="shared" si="50"/>
        <v>1</v>
      </c>
      <c r="E313" t="str">
        <f t="shared" si="51"/>
        <v>0.00271710780970695-0.205390388687531i</v>
      </c>
      <c r="F313" t="str">
        <f t="shared" si="52"/>
        <v>0.145367412140575</v>
      </c>
      <c r="G313" t="str">
        <f t="shared" si="54"/>
        <v>31.2319592912482-13.5040417257979i</v>
      </c>
      <c r="H313" t="str">
        <f t="shared" si="53"/>
        <v>0.000394978930804045-0.0298570692820532i</v>
      </c>
      <c r="I313" t="str">
        <f t="shared" si="55"/>
        <v>-0.390855143507112-0.937828584335452i</v>
      </c>
      <c r="J313" s="4">
        <f t="shared" si="56"/>
        <v>0.13801803060102338</v>
      </c>
      <c r="K313" s="4">
        <f t="shared" si="57"/>
        <v>67.375281820599625</v>
      </c>
      <c r="O313"/>
      <c r="P313"/>
    </row>
    <row r="314" spans="1:16">
      <c r="A314">
        <f t="shared" si="58"/>
        <v>281</v>
      </c>
      <c r="B314">
        <f t="shared" si="59"/>
        <v>21000</v>
      </c>
      <c r="C314" t="str">
        <f t="shared" si="49"/>
        <v>0.00246453697158914-0.195613076138219i</v>
      </c>
      <c r="D314" t="str">
        <f t="shared" si="50"/>
        <v>1</v>
      </c>
      <c r="E314" t="str">
        <f t="shared" si="51"/>
        <v>0.00246453697158914-0.195613076138219i</v>
      </c>
      <c r="F314" t="str">
        <f t="shared" si="52"/>
        <v>0.145367412140575</v>
      </c>
      <c r="G314" t="str">
        <f t="shared" si="54"/>
        <v>31.1462994811464-13.3549195891457i</v>
      </c>
      <c r="H314" t="str">
        <f t="shared" si="53"/>
        <v>0.000358263361684683-0.0284357666590702i</v>
      </c>
      <c r="I314" t="str">
        <f t="shared" si="55"/>
        <v>-0.368598799231439-0.890453482726434i</v>
      </c>
      <c r="J314" s="4">
        <f t="shared" si="56"/>
        <v>-0.32090661587626801</v>
      </c>
      <c r="K314" s="4">
        <f t="shared" si="57"/>
        <v>67.513133516050189</v>
      </c>
      <c r="O314"/>
      <c r="P314"/>
    </row>
    <row r="315" spans="1:16">
      <c r="A315">
        <f t="shared" si="58"/>
        <v>282</v>
      </c>
      <c r="B315">
        <f t="shared" si="59"/>
        <v>22000</v>
      </c>
      <c r="C315" t="str">
        <f t="shared" si="49"/>
        <v>0.00224561183837943-0.18672420554906i</v>
      </c>
      <c r="D315" t="str">
        <f t="shared" si="50"/>
        <v>1</v>
      </c>
      <c r="E315" t="str">
        <f t="shared" si="51"/>
        <v>0.00224561183837943-0.18672420554906i</v>
      </c>
      <c r="F315" t="str">
        <f t="shared" si="52"/>
        <v>0.145367412140575</v>
      </c>
      <c r="G315" t="str">
        <f t="shared" si="54"/>
        <v>31.0570649989889-13.2396509063054i</v>
      </c>
      <c r="H315" t="str">
        <f t="shared" si="53"/>
        <v>0.000326438781617457-0.0271436145446716i</v>
      </c>
      <c r="I315" t="str">
        <f t="shared" si="55"/>
        <v>-0.349233750447882-0.847322936732261i</v>
      </c>
      <c r="J315" s="4">
        <f t="shared" si="56"/>
        <v>-0.757618851635664</v>
      </c>
      <c r="K315" s="4">
        <f t="shared" si="57"/>
        <v>67.600437100003177</v>
      </c>
      <c r="O315"/>
      <c r="P315"/>
    </row>
    <row r="316" spans="1:16">
      <c r="A316">
        <f t="shared" si="58"/>
        <v>283</v>
      </c>
      <c r="B316">
        <f t="shared" si="59"/>
        <v>23000</v>
      </c>
      <c r="C316" t="str">
        <f t="shared" si="49"/>
        <v>0.00205461153170706-0.178607958996083i</v>
      </c>
      <c r="D316" t="str">
        <f t="shared" si="50"/>
        <v>1</v>
      </c>
      <c r="E316" t="str">
        <f t="shared" si="51"/>
        <v>0.00205461153170706-0.178607958996083i</v>
      </c>
      <c r="F316" t="str">
        <f t="shared" si="52"/>
        <v>0.145367412140575</v>
      </c>
      <c r="G316" t="str">
        <f t="shared" si="54"/>
        <v>30.9643064176233-13.1534745211206i</v>
      </c>
      <c r="H316" t="str">
        <f t="shared" si="53"/>
        <v>0.000298673561318438-0.0259637767869705i</v>
      </c>
      <c r="I316" t="str">
        <f t="shared" si="55"/>
        <v>-0.332265656767972-0.807878935269464i</v>
      </c>
      <c r="J316" s="4">
        <f t="shared" si="56"/>
        <v>-1.1743628013685441</v>
      </c>
      <c r="K316" s="4">
        <f t="shared" si="57"/>
        <v>67.643541246191859</v>
      </c>
      <c r="O316"/>
      <c r="P316"/>
    </row>
    <row r="317" spans="1:16">
      <c r="A317">
        <f t="shared" si="58"/>
        <v>284</v>
      </c>
      <c r="B317">
        <f t="shared" si="59"/>
        <v>24000</v>
      </c>
      <c r="C317" t="str">
        <f t="shared" si="49"/>
        <v>0.00188698131042749-0.171167808686961i</v>
      </c>
      <c r="D317" t="str">
        <f t="shared" si="50"/>
        <v>1</v>
      </c>
      <c r="E317" t="str">
        <f t="shared" si="51"/>
        <v>0.00188698131042749-0.171167808686961i</v>
      </c>
      <c r="F317" t="str">
        <f t="shared" si="52"/>
        <v>0.145367412140575</v>
      </c>
      <c r="G317" t="str">
        <f t="shared" si="54"/>
        <v>30.8680793224986-13.0924123877358i</v>
      </c>
      <c r="H317" t="str">
        <f t="shared" si="53"/>
        <v>0.000274305589854475-0.0248822213905966i</v>
      </c>
      <c r="I317" t="str">
        <f t="shared" si="55"/>
        <v>-0.317301016862399-0.771657705507543i</v>
      </c>
      <c r="J317" s="4">
        <f t="shared" si="56"/>
        <v>-1.5730618742124038</v>
      </c>
      <c r="K317" s="4">
        <f t="shared" si="57"/>
        <v>67.647829317632613</v>
      </c>
      <c r="O317"/>
      <c r="P317"/>
    </row>
    <row r="318" spans="1:16">
      <c r="A318">
        <f t="shared" si="58"/>
        <v>285</v>
      </c>
      <c r="B318">
        <f t="shared" si="59"/>
        <v>25000</v>
      </c>
      <c r="C318" t="str">
        <f t="shared" si="49"/>
        <v>0.0017390585436296-0.164322661834762i</v>
      </c>
      <c r="D318" t="str">
        <f t="shared" si="50"/>
        <v>1</v>
      </c>
      <c r="E318" t="str">
        <f t="shared" si="51"/>
        <v>0.0017390585436296-0.164322661834762i</v>
      </c>
      <c r="F318" t="str">
        <f t="shared" si="52"/>
        <v>0.145367412140575</v>
      </c>
      <c r="G318" t="str">
        <f t="shared" si="54"/>
        <v>30.7684434985564-13.0531135164665i</v>
      </c>
      <c r="H318" t="str">
        <f t="shared" si="53"/>
        <v>0.000252802440048392-0.0238871601069702i</v>
      </c>
      <c r="I318" t="str">
        <f t="shared" si="55"/>
        <v>-0.304023474869366-0.738270595039475i</v>
      </c>
      <c r="J318" s="4">
        <f t="shared" si="56"/>
        <v>-1.9553769753813679</v>
      </c>
      <c r="K318" s="4">
        <f t="shared" si="57"/>
        <v>67.617894137140937</v>
      </c>
      <c r="O318"/>
      <c r="P318"/>
    </row>
    <row r="319" spans="1:16">
      <c r="A319">
        <f t="shared" si="58"/>
        <v>286</v>
      </c>
      <c r="B319">
        <f t="shared" si="59"/>
        <v>26000</v>
      </c>
      <c r="C319" t="str">
        <f t="shared" si="49"/>
        <v>0.00160787096631035-0.158003894440664i</v>
      </c>
      <c r="D319" t="str">
        <f t="shared" si="50"/>
        <v>1</v>
      </c>
      <c r="E319" t="str">
        <f t="shared" si="51"/>
        <v>0.00160787096631035-0.158003894440664i</v>
      </c>
      <c r="F319" t="str">
        <f t="shared" si="52"/>
        <v>0.145367412140575</v>
      </c>
      <c r="G319" t="str">
        <f t="shared" si="54"/>
        <v>30.6654622993366-13.032733939843i</v>
      </c>
      <c r="H319" t="str">
        <f t="shared" si="53"/>
        <v>0.000233732041428501-0.0229686172429719i</v>
      </c>
      <c r="I319" t="str">
        <f t="shared" si="55"/>
        <v>-0.29217637638917-0.707389433641401i</v>
      </c>
      <c r="J319" s="4">
        <f t="shared" si="56"/>
        <v>-2.3227521291462199</v>
      </c>
      <c r="K319" s="4">
        <f t="shared" si="57"/>
        <v>67.557676715251219</v>
      </c>
      <c r="O319"/>
      <c r="P319"/>
    </row>
    <row r="320" spans="1:16">
      <c r="A320">
        <f t="shared" si="58"/>
        <v>287</v>
      </c>
      <c r="B320">
        <f t="shared" si="59"/>
        <v>27000</v>
      </c>
      <c r="C320" t="str">
        <f t="shared" si="49"/>
        <v>0.00149098622146664-0.152153043733495i</v>
      </c>
      <c r="D320" t="str">
        <f t="shared" si="50"/>
        <v>1</v>
      </c>
      <c r="E320" t="str">
        <f t="shared" si="51"/>
        <v>0.00149098622146664-0.152153043733495i</v>
      </c>
      <c r="F320" t="str">
        <f t="shared" si="52"/>
        <v>0.145367412140575</v>
      </c>
      <c r="G320" t="str">
        <f t="shared" si="54"/>
        <v>30.5592021452186-13.0288433587028i</v>
      </c>
      <c r="H320" t="str">
        <f t="shared" si="53"/>
        <v>0.00021674080855186-0.0221180942168499i</v>
      </c>
      <c r="I320" t="str">
        <f t="shared" si="55"/>
        <v>-0.281549758762713-0.678735194283767i</v>
      </c>
      <c r="J320" s="4">
        <f t="shared" si="56"/>
        <v>-2.6764506251572402</v>
      </c>
      <c r="K320" s="4">
        <f t="shared" si="57"/>
        <v>67.47057716100035</v>
      </c>
      <c r="O320"/>
      <c r="P320"/>
    </row>
    <row r="321" spans="1:16">
      <c r="A321">
        <f t="shared" si="58"/>
        <v>288</v>
      </c>
      <c r="B321">
        <f t="shared" si="59"/>
        <v>28000</v>
      </c>
      <c r="C321" t="str">
        <f t="shared" si="49"/>
        <v>0.00138639831232582-0.146719994737738i</v>
      </c>
      <c r="D321" t="str">
        <f t="shared" si="50"/>
        <v>1</v>
      </c>
      <c r="E321" t="str">
        <f t="shared" si="51"/>
        <v>0.00138639831232582-0.146719994737738i</v>
      </c>
      <c r="F321" t="str">
        <f t="shared" si="52"/>
        <v>0.145367412140575</v>
      </c>
      <c r="G321" t="str">
        <f t="shared" si="54"/>
        <v>30.4497321145735-13.0393517968276i</v>
      </c>
      <c r="H321" t="str">
        <f t="shared" si="53"/>
        <v>0.000201537134858865-0.0213283059443038i</v>
      </c>
      <c r="I321" t="str">
        <f t="shared" si="55"/>
        <v>-0.271970532670555-0.652069116063266i</v>
      </c>
      <c r="J321" s="4">
        <f t="shared" si="56"/>
        <v>-3.0175839444935799</v>
      </c>
      <c r="K321" s="4">
        <f t="shared" si="57"/>
        <v>67.359543966517776</v>
      </c>
      <c r="O321"/>
      <c r="P321"/>
    </row>
    <row r="322" spans="1:16">
      <c r="A322">
        <f t="shared" si="58"/>
        <v>289</v>
      </c>
      <c r="B322">
        <f t="shared" si="59"/>
        <v>29000</v>
      </c>
      <c r="C322" t="str">
        <f t="shared" si="49"/>
        <v>0.00129244096802813-0.14166154178882i</v>
      </c>
      <c r="D322" t="str">
        <f t="shared" si="50"/>
        <v>1</v>
      </c>
      <c r="E322" t="str">
        <f t="shared" si="51"/>
        <v>0.00129244096802813-0.14166154178882i</v>
      </c>
      <c r="F322" t="str">
        <f t="shared" si="52"/>
        <v>0.145367412140575</v>
      </c>
      <c r="G322" t="str">
        <f t="shared" si="54"/>
        <v>30.3371236027318-13.0624514330457i</v>
      </c>
      <c r="H322" t="str">
        <f t="shared" si="53"/>
        <v>0.000187878798866709-0.0205929717296847i</v>
      </c>
      <c r="I322" t="str">
        <f t="shared" si="55"/>
        <v>-0.263294990737537-0.627185686396502i</v>
      </c>
      <c r="J322" s="4">
        <f t="shared" si="56"/>
        <v>-3.3471351228898198</v>
      </c>
      <c r="K322" s="4">
        <f t="shared" si="57"/>
        <v>67.227146358069561</v>
      </c>
      <c r="O322"/>
      <c r="P322"/>
    </row>
    <row r="323" spans="1:16">
      <c r="A323">
        <f t="shared" si="58"/>
        <v>290</v>
      </c>
      <c r="B323">
        <f t="shared" si="59"/>
        <v>30000</v>
      </c>
      <c r="C323" t="str">
        <f t="shared" si="49"/>
        <v>0.00120772087192165-0.136940237570175i</v>
      </c>
      <c r="D323" t="str">
        <f t="shared" si="50"/>
        <v>1</v>
      </c>
      <c r="E323" t="str">
        <f t="shared" si="51"/>
        <v>0.00120772087192165-0.136940237570175i</v>
      </c>
      <c r="F323" t="str">
        <f t="shared" si="52"/>
        <v>0.145367412140575</v>
      </c>
      <c r="G323" t="str">
        <f t="shared" si="54"/>
        <v>30.2214500311759-13.0965700680382i</v>
      </c>
      <c r="H323" t="str">
        <f t="shared" si="53"/>
        <v>0.000175563257739409-0.0199066479534919i</v>
      </c>
      <c r="I323" t="str">
        <f t="shared" si="55"/>
        <v>-0.255403033521594-0.603907042921023i</v>
      </c>
      <c r="J323" s="4">
        <f t="shared" si="56"/>
        <v>-3.6659777834743998</v>
      </c>
      <c r="K323" s="4">
        <f t="shared" si="57"/>
        <v>67.075633295810988</v>
      </c>
      <c r="O323"/>
      <c r="P323"/>
    </row>
    <row r="324" spans="1:16">
      <c r="A324">
        <f t="shared" si="58"/>
        <v>291</v>
      </c>
      <c r="B324">
        <f t="shared" si="59"/>
        <v>31000</v>
      </c>
      <c r="C324" t="str">
        <f t="shared" si="49"/>
        <v>0.00113106571361247-0.1325234647908i</v>
      </c>
      <c r="D324" t="str">
        <f t="shared" si="50"/>
        <v>1</v>
      </c>
      <c r="E324" t="str">
        <f t="shared" si="51"/>
        <v>0.00113106571361247-0.1325234647908i</v>
      </c>
      <c r="F324" t="str">
        <f t="shared" si="52"/>
        <v>0.145367412140575</v>
      </c>
      <c r="G324" t="str">
        <f t="shared" si="54"/>
        <v>30.1027865944647-13.1403335973734i</v>
      </c>
      <c r="H324" t="str">
        <f t="shared" si="53"/>
        <v>0.000164420095748778-0.0192645931245412i</v>
      </c>
      <c r="I324" t="str">
        <f t="shared" si="55"/>
        <v>-0.24819367721997-0.582078470565507i</v>
      </c>
      <c r="J324" s="4">
        <f t="shared" si="56"/>
        <v>-3.9748917656945797</v>
      </c>
      <c r="K324" s="4">
        <f t="shared" si="57"/>
        <v>66.906981876096879</v>
      </c>
      <c r="O324"/>
      <c r="P324"/>
    </row>
    <row r="325" spans="1:16">
      <c r="A325">
        <f t="shared" si="58"/>
        <v>292</v>
      </c>
      <c r="B325">
        <f t="shared" si="59"/>
        <v>32000</v>
      </c>
      <c r="C325" t="str">
        <f t="shared" si="49"/>
        <v>0.00106148341964409-0.128382681830844i</v>
      </c>
      <c r="D325" t="str">
        <f t="shared" si="50"/>
        <v>1</v>
      </c>
      <c r="E325" t="str">
        <f t="shared" si="51"/>
        <v>0.00106148341964409-0.128382681830844i</v>
      </c>
      <c r="F325" t="str">
        <f t="shared" si="52"/>
        <v>0.145367412140575</v>
      </c>
      <c r="G325" t="str">
        <f t="shared" si="54"/>
        <v>29.9812100359418-13.1925355194488i</v>
      </c>
      <c r="H325" t="str">
        <f t="shared" si="53"/>
        <v>0.000154305097743789-0.0186626582214166i</v>
      </c>
      <c r="I325" t="str">
        <f t="shared" si="55"/>
        <v>-0.241581527928299-0.561564751448104i</v>
      </c>
      <c r="J325" s="4">
        <f t="shared" si="56"/>
        <v>-4.2745760546422398</v>
      </c>
      <c r="K325" s="4">
        <f t="shared" si="57"/>
        <v>66.722937267957064</v>
      </c>
      <c r="O325"/>
      <c r="P325"/>
    </row>
    <row r="326" spans="1:16">
      <c r="A326">
        <f t="shared" si="58"/>
        <v>293</v>
      </c>
      <c r="B326">
        <f t="shared" si="59"/>
        <v>33000</v>
      </c>
      <c r="C326" t="str">
        <f t="shared" si="49"/>
        <v>0.000998129895886196-0.124492805474308i</v>
      </c>
      <c r="D326" t="str">
        <f t="shared" si="50"/>
        <v>1</v>
      </c>
      <c r="E326" t="str">
        <f t="shared" si="51"/>
        <v>0.000998129895886196-0.124492805474308i</v>
      </c>
      <c r="F326" t="str">
        <f t="shared" si="52"/>
        <v>0.145367412140575</v>
      </c>
      <c r="G326" t="str">
        <f t="shared" si="54"/>
        <v>29.8567984457496-13.2521119849518i</v>
      </c>
      <c r="H326" t="str">
        <f t="shared" si="53"/>
        <v>0.000145095559945118-0.0180971969619202i</v>
      </c>
      <c r="I326" t="str">
        <f t="shared" si="55"/>
        <v>-0.235493991864441-0.542247184733995i</v>
      </c>
      <c r="J326" s="4">
        <f t="shared" si="56"/>
        <v>-4.5656595512528</v>
      </c>
      <c r="K326" s="4">
        <f t="shared" si="57"/>
        <v>66.525045844764108</v>
      </c>
      <c r="O326"/>
      <c r="P326"/>
    </row>
    <row r="327" spans="1:16">
      <c r="A327">
        <f t="shared" si="58"/>
        <v>294</v>
      </c>
      <c r="B327">
        <f t="shared" si="59"/>
        <v>34000</v>
      </c>
      <c r="C327" t="str">
        <f t="shared" si="49"/>
        <v>0.000940283309710414-0.120831702520373i</v>
      </c>
      <c r="D327" t="str">
        <f t="shared" si="50"/>
        <v>1</v>
      </c>
      <c r="E327" t="str">
        <f t="shared" si="51"/>
        <v>0.000940283309710414-0.120831702520373i</v>
      </c>
      <c r="F327" t="str">
        <f t="shared" si="52"/>
        <v>0.145367412140575</v>
      </c>
      <c r="G327" t="str">
        <f t="shared" si="54"/>
        <v>29.729631076437-13.3181212458796i</v>
      </c>
      <c r="H327" t="str">
        <f t="shared" si="53"/>
        <v>0.000136686551411578-0.0175649918999264i</v>
      </c>
      <c r="I327" t="str">
        <f t="shared" si="55"/>
        <v>-0.229869051059536-0.524021137109797i</v>
      </c>
      <c r="J327" s="4">
        <f t="shared" si="56"/>
        <v>-4.8487101020304806</v>
      </c>
      <c r="K327" s="4">
        <f t="shared" si="57"/>
        <v>66.314682813825584</v>
      </c>
      <c r="O327"/>
      <c r="P327"/>
    </row>
    <row r="328" spans="1:16">
      <c r="A328">
        <f t="shared" si="58"/>
        <v>295</v>
      </c>
      <c r="B328">
        <f t="shared" si="59"/>
        <v>35000</v>
      </c>
      <c r="C328" t="str">
        <f t="shared" si="49"/>
        <v>0.000887323439467858-0.117379768508763i</v>
      </c>
      <c r="D328" t="str">
        <f t="shared" si="50"/>
        <v>1</v>
      </c>
      <c r="E328" t="str">
        <f t="shared" si="51"/>
        <v>0.000887323439467858-0.117379768508763i</v>
      </c>
      <c r="F328" t="str">
        <f t="shared" si="52"/>
        <v>0.145367412140575</v>
      </c>
      <c r="G328" t="str">
        <f t="shared" si="54"/>
        <v>29.5997881726952-13.3897266232168i</v>
      </c>
      <c r="H328" t="str">
        <f t="shared" si="53"/>
        <v>0.000128987912127117-0.0170631931857786i</v>
      </c>
      <c r="I328" t="str">
        <f t="shared" si="55"/>
        <v>-0.22465347720091-0.506794016729904i</v>
      </c>
      <c r="J328" s="4">
        <f t="shared" si="56"/>
        <v>-5.1242421154193796</v>
      </c>
      <c r="K328" s="4">
        <f t="shared" si="57"/>
        <v>66.093075372035202</v>
      </c>
      <c r="O328"/>
      <c r="P328"/>
    </row>
    <row r="329" spans="1:16">
      <c r="A329">
        <f t="shared" si="58"/>
        <v>296</v>
      </c>
      <c r="B329">
        <f t="shared" si="59"/>
        <v>36000</v>
      </c>
      <c r="C329" t="str">
        <f t="shared" si="49"/>
        <v>0.000838714981528782-0.114119576628465i</v>
      </c>
      <c r="D329" t="str">
        <f t="shared" si="50"/>
        <v>1</v>
      </c>
      <c r="E329" t="str">
        <f t="shared" si="51"/>
        <v>0.000838714981528782-0.114119576628465i</v>
      </c>
      <c r="F329" t="str">
        <f t="shared" si="52"/>
        <v>0.145367412140575</v>
      </c>
      <c r="G329" t="str">
        <f t="shared" si="54"/>
        <v>29.4673508126752-13.466182308173i</v>
      </c>
      <c r="H329" t="str">
        <f t="shared" si="53"/>
        <v>0.000121921826388369-0.016589267529058i</v>
      </c>
      <c r="I329" t="str">
        <f t="shared" si="55"/>
        <v>-0.219801387675442-0.490483587545565i</v>
      </c>
      <c r="J329" s="4">
        <f t="shared" si="56"/>
        <v>-5.3927230225069405</v>
      </c>
      <c r="K329" s="4">
        <f t="shared" si="57"/>
        <v>65.861322203887397</v>
      </c>
      <c r="O329"/>
      <c r="P329"/>
    </row>
    <row r="330" spans="1:16">
      <c r="A330">
        <f t="shared" si="58"/>
        <v>297</v>
      </c>
      <c r="B330">
        <f t="shared" si="59"/>
        <v>37000</v>
      </c>
      <c r="C330" t="str">
        <f t="shared" si="49"/>
        <v>0.000793993971251609-0.111035583537905i</v>
      </c>
      <c r="D330" t="str">
        <f t="shared" si="50"/>
        <v>1</v>
      </c>
      <c r="E330" t="str">
        <f t="shared" si="51"/>
        <v>0.000793993971251609-0.111035583537905i</v>
      </c>
      <c r="F330" t="str">
        <f t="shared" si="52"/>
        <v>0.145367412140575</v>
      </c>
      <c r="G330" t="str">
        <f t="shared" si="54"/>
        <v>29.3324007589958-13.5468214600569i</v>
      </c>
      <c r="H330" t="str">
        <f t="shared" si="53"/>
        <v>0.000115420848856065-0.0161409554344239i</v>
      </c>
      <c r="I330" t="str">
        <f t="shared" si="55"/>
        <v>-0.215273070870286-0.475016559067834i</v>
      </c>
      <c r="J330" s="4">
        <f t="shared" si="56"/>
        <v>-5.6545787866164403</v>
      </c>
      <c r="K330" s="4">
        <f t="shared" si="57"/>
        <v>65.620409973735974</v>
      </c>
      <c r="O330"/>
      <c r="P330"/>
    </row>
    <row r="331" spans="1:16">
      <c r="A331">
        <f t="shared" si="58"/>
        <v>298</v>
      </c>
      <c r="B331">
        <f t="shared" si="59"/>
        <v>38000</v>
      </c>
      <c r="C331" t="str">
        <f t="shared" si="49"/>
        <v>0.000752756671300001-0.108113881617387i</v>
      </c>
      <c r="D331" t="str">
        <f t="shared" si="50"/>
        <v>1</v>
      </c>
      <c r="E331" t="str">
        <f t="shared" si="51"/>
        <v>0.000752756671300001-0.108113881617387i</v>
      </c>
      <c r="F331" t="str">
        <f t="shared" si="52"/>
        <v>0.145367412140575</v>
      </c>
      <c r="G331" t="str">
        <f t="shared" si="54"/>
        <v>29.1950203180421-13.6310461769461i</v>
      </c>
      <c r="H331" t="str">
        <f t="shared" si="53"/>
        <v>0.000109426289278435-0.015716235187192i</v>
      </c>
      <c r="I331" t="str">
        <f t="shared" si="55"/>
        <v>-0.211034024825547-0.460327400415325i</v>
      </c>
      <c r="J331" s="4">
        <f t="shared" si="56"/>
        <v>-5.9101986253439396</v>
      </c>
      <c r="K331" s="4">
        <f t="shared" si="57"/>
        <v>65.371227335774918</v>
      </c>
      <c r="O331"/>
      <c r="P331"/>
    </row>
    <row r="332" spans="1:16">
      <c r="A332">
        <f t="shared" si="58"/>
        <v>299</v>
      </c>
      <c r="B332">
        <f t="shared" si="59"/>
        <v>39000</v>
      </c>
      <c r="C332" t="str">
        <f t="shared" si="49"/>
        <v>0.00071465042793504-0.105341989323192i</v>
      </c>
      <c r="D332" t="str">
        <f t="shared" si="50"/>
        <v>1</v>
      </c>
      <c r="E332" t="str">
        <f t="shared" si="51"/>
        <v>0.00071465042793504-0.105341989323192i</v>
      </c>
      <c r="F332" t="str">
        <f t="shared" si="52"/>
        <v>0.145367412140575</v>
      </c>
      <c r="G332" t="str">
        <f t="shared" si="54"/>
        <v>29.0552922065108-13.718319002301i</v>
      </c>
      <c r="H332" t="str">
        <f t="shared" si="53"/>
        <v>0.000103886883294071-0.0153132923776525i</v>
      </c>
      <c r="I332" t="str">
        <f t="shared" si="55"/>
        <v>-0.207054166061608-0.446357338081611i</v>
      </c>
      <c r="J332" s="4">
        <f t="shared" si="56"/>
        <v>-6.1599390767075599</v>
      </c>
      <c r="K332" s="4">
        <f t="shared" si="57"/>
        <v>65.114576884352616</v>
      </c>
      <c r="O332"/>
      <c r="P332"/>
    </row>
    <row r="333" spans="1:16">
      <c r="A333">
        <f t="shared" si="58"/>
        <v>300</v>
      </c>
      <c r="B333">
        <f t="shared" si="59"/>
        <v>40000</v>
      </c>
      <c r="C333" t="str">
        <f t="shared" si="49"/>
        <v>0.000679366106799746-0.102708672978113i</v>
      </c>
      <c r="D333" t="str">
        <f t="shared" si="50"/>
        <v>1</v>
      </c>
      <c r="E333" t="str">
        <f t="shared" si="51"/>
        <v>0.000679366106799746-0.102708672978113i</v>
      </c>
      <c r="F333" t="str">
        <f t="shared" si="52"/>
        <v>0.145367412140575</v>
      </c>
      <c r="G333" t="str">
        <f t="shared" si="54"/>
        <v>28.9132994244259-13.80815569809i</v>
      </c>
      <c r="H333" t="str">
        <f t="shared" si="53"/>
        <v>0.0000987576928414966-0.0149304939952209i</v>
      </c>
      <c r="I333" t="str">
        <f t="shared" si="55"/>
        <v>-0.203307174991816-0.433053505037554i</v>
      </c>
      <c r="J333" s="4">
        <f t="shared" si="56"/>
        <v>-6.4041275160896403</v>
      </c>
      <c r="K333" s="4">
        <f t="shared" si="57"/>
        <v>64.85118538754719</v>
      </c>
      <c r="O333"/>
      <c r="P333"/>
    </row>
    <row r="334" spans="1:16">
      <c r="A334">
        <f t="shared" si="58"/>
        <v>301</v>
      </c>
      <c r="B334">
        <f t="shared" si="59"/>
        <v>41000</v>
      </c>
      <c r="C334" t="str">
        <f t="shared" si="49"/>
        <v>0.000646631803903844-0.100203794633199i</v>
      </c>
      <c r="D334" t="str">
        <f t="shared" si="50"/>
        <v>1</v>
      </c>
      <c r="E334" t="str">
        <f t="shared" si="51"/>
        <v>0.000646631803903844-0.100203794633199i</v>
      </c>
      <c r="F334" t="str">
        <f t="shared" si="52"/>
        <v>0.145367412140575</v>
      </c>
      <c r="G334" t="str">
        <f t="shared" si="54"/>
        <v>28.7691251340476-13.9001190676091i</v>
      </c>
      <c r="H334" t="str">
        <f t="shared" si="53"/>
        <v>0.0000939991919412936-0.0145663663124938i</v>
      </c>
      <c r="I334" t="str">
        <f t="shared" si="55"/>
        <v>-0.199769951610616-0.420368215152753i</v>
      </c>
      <c r="J334" s="4">
        <f t="shared" si="56"/>
        <v>-6.6430652109331803</v>
      </c>
      <c r="K334" s="4">
        <f t="shared" si="57"/>
        <v>64.581712583649022</v>
      </c>
      <c r="O334"/>
      <c r="P334"/>
    </row>
    <row r="335" spans="1:16">
      <c r="A335">
        <f t="shared" si="58"/>
        <v>302</v>
      </c>
      <c r="B335">
        <f t="shared" si="59"/>
        <v>42000</v>
      </c>
      <c r="C335" t="str">
        <f t="shared" si="49"/>
        <v>0.000616207591912141-0.0978181816570071i</v>
      </c>
      <c r="D335" t="str">
        <f t="shared" si="50"/>
        <v>1</v>
      </c>
      <c r="E335" t="str">
        <f t="shared" si="51"/>
        <v>0.000616207591912141-0.0978181816570071i</v>
      </c>
      <c r="F335" t="str">
        <f t="shared" si="52"/>
        <v>0.145367412140575</v>
      </c>
      <c r="G335" t="str">
        <f t="shared" si="54"/>
        <v>28.6228525442432-13.99381365253i</v>
      </c>
      <c r="H335" t="str">
        <f t="shared" si="53"/>
        <v>0.0000895765029776434-0.0142195759277758i</v>
      </c>
      <c r="I335" t="str">
        <f t="shared" si="55"/>
        <v>-0.196422160715138-0.408258341912711i</v>
      </c>
      <c r="J335" s="4">
        <f t="shared" si="56"/>
        <v>-6.8770299844928591</v>
      </c>
      <c r="K335" s="4">
        <f t="shared" si="57"/>
        <v>64.306758769653172</v>
      </c>
      <c r="O335"/>
      <c r="P335"/>
    </row>
    <row r="336" spans="1:16">
      <c r="A336">
        <f t="shared" si="58"/>
        <v>303</v>
      </c>
      <c r="B336">
        <f t="shared" ref="B336:B367" si="60">B335+1000</f>
        <v>43000</v>
      </c>
      <c r="C336" t="str">
        <f t="shared" si="49"/>
        <v>0.000587881111442526-0.0955435145165108i</v>
      </c>
      <c r="D336" t="str">
        <f t="shared" si="50"/>
        <v>1</v>
      </c>
      <c r="E336" t="str">
        <f t="shared" si="51"/>
        <v>0.000587881111442526-0.0955435145165108i</v>
      </c>
      <c r="F336" t="str">
        <f t="shared" si="52"/>
        <v>0.145367412140575</v>
      </c>
      <c r="G336" t="str">
        <f t="shared" si="54"/>
        <v>28.4745647999989-14.0888811613942i</v>
      </c>
      <c r="H336" t="str">
        <f t="shared" si="53"/>
        <v>0.000085458755816725-0.0138889134520806i</v>
      </c>
      <c r="I336" t="str">
        <f t="shared" si="55"/>
        <v>-0.193245850207022-0.396684784347748i</v>
      </c>
      <c r="J336" s="4">
        <f t="shared" si="56"/>
        <v>-7.1062785474147203</v>
      </c>
      <c r="K336" s="4">
        <f t="shared" si="57"/>
        <v>64.026871370323789</v>
      </c>
      <c r="O336"/>
      <c r="P336"/>
    </row>
    <row r="337" spans="1:16">
      <c r="A337">
        <f t="shared" si="58"/>
        <v>304</v>
      </c>
      <c r="B337">
        <f t="shared" si="60"/>
        <v>44000</v>
      </c>
      <c r="C337" t="str">
        <f t="shared" si="49"/>
        <v>0.000561463855542855-0.0933722298564387i</v>
      </c>
      <c r="D337" t="str">
        <f t="shared" si="50"/>
        <v>1</v>
      </c>
      <c r="E337" t="str">
        <f t="shared" si="51"/>
        <v>0.000561463855542855-0.0933722298564387i</v>
      </c>
      <c r="F337" t="str">
        <f t="shared" si="52"/>
        <v>0.145367412140575</v>
      </c>
      <c r="G337" t="str">
        <f t="shared" si="54"/>
        <v>28.324344876835-14.1849965127816i</v>
      </c>
      <c r="H337" t="str">
        <f t="shared" si="53"/>
        <v>0.0000816185476907345-0.0135732794200254i</v>
      </c>
      <c r="I337" t="str">
        <f t="shared" si="55"/>
        <v>-0.190225129346932-0.385612006216818i</v>
      </c>
      <c r="J337" s="4">
        <f t="shared" si="56"/>
        <v>-7.3310485458502805</v>
      </c>
      <c r="K337" s="4">
        <f t="shared" si="57"/>
        <v>63.742550643685348</v>
      </c>
      <c r="O337"/>
      <c r="P337"/>
    </row>
    <row r="338" spans="1:16">
      <c r="A338">
        <f t="shared" si="58"/>
        <v>305</v>
      </c>
      <c r="B338">
        <f t="shared" si="60"/>
        <v>45000</v>
      </c>
      <c r="C338" t="str">
        <f t="shared" si="49"/>
        <v>0.000536788025531137-0.0912974364980102i</v>
      </c>
      <c r="D338" t="str">
        <f t="shared" si="50"/>
        <v>1</v>
      </c>
      <c r="E338" t="str">
        <f t="shared" si="51"/>
        <v>0.000536788025531137-0.0912974364980102i</v>
      </c>
      <c r="F338" t="str">
        <f t="shared" si="52"/>
        <v>0.145367412140575</v>
      </c>
      <c r="G338" t="str">
        <f t="shared" si="54"/>
        <v>28.1722754799447-14.2818643971825i</v>
      </c>
      <c r="H338" t="str">
        <f t="shared" si="53"/>
        <v>0.0000780314861395103-0.0132716720787842i</v>
      </c>
      <c r="I338" t="str">
        <f t="shared" si="55"/>
        <v>-0.187345896429437-0.375007636986754i</v>
      </c>
      <c r="J338" s="4">
        <f t="shared" si="56"/>
        <v>-7.55156036666218</v>
      </c>
      <c r="K338" s="4">
        <f t="shared" si="57"/>
        <v>63.454254652305664</v>
      </c>
      <c r="O338"/>
      <c r="P338"/>
    </row>
    <row r="339" spans="1:16">
      <c r="A339">
        <f t="shared" si="58"/>
        <v>306</v>
      </c>
      <c r="B339">
        <f t="shared" si="60"/>
        <v>46000</v>
      </c>
      <c r="C339" t="str">
        <f t="shared" si="49"/>
        <v>0.000513703859947859-0.0893128423916371i</v>
      </c>
      <c r="D339" t="str">
        <f t="shared" si="50"/>
        <v>1</v>
      </c>
      <c r="E339" t="str">
        <f t="shared" si="51"/>
        <v>0.000513703859947859-0.0893128423916371i</v>
      </c>
      <c r="F339" t="str">
        <f t="shared" si="52"/>
        <v>0.145367412140575</v>
      </c>
      <c r="G339" t="str">
        <f t="shared" si="54"/>
        <v>28.0184389479215-14.3792162783351i</v>
      </c>
      <c r="H339" t="str">
        <f t="shared" si="53"/>
        <v>0.0000746758007272446-0.0129831767693913i</v>
      </c>
      <c r="I339" t="str">
        <f t="shared" si="55"/>
        <v>-0.18459560738337-0.364842125152678i</v>
      </c>
      <c r="J339" s="4">
        <f t="shared" si="56"/>
        <v>-7.7680187336530206</v>
      </c>
      <c r="K339" s="4">
        <f t="shared" si="57"/>
        <v>63.162403608173989</v>
      </c>
      <c r="O339"/>
      <c r="P339"/>
    </row>
    <row r="340" spans="1:16">
      <c r="A340">
        <f t="shared" si="58"/>
        <v>307</v>
      </c>
      <c r="B340">
        <f t="shared" si="60"/>
        <v>47000</v>
      </c>
      <c r="C340" t="str">
        <f t="shared" si="49"/>
        <v>0.000492077356975448-0.0874126908925957i</v>
      </c>
      <c r="D340" t="str">
        <f t="shared" si="50"/>
        <v>1</v>
      </c>
      <c r="E340" t="str">
        <f t="shared" si="51"/>
        <v>0.000492077356975448-0.0874126908925957i</v>
      </c>
      <c r="F340" t="str">
        <f t="shared" si="52"/>
        <v>0.145367412140575</v>
      </c>
      <c r="G340" t="str">
        <f t="shared" si="54"/>
        <v>27.862917160973-14.4768077683173i</v>
      </c>
      <c r="H340" t="str">
        <f t="shared" si="53"/>
        <v>0.0000715320119564948-0.0127069566633006i</v>
      </c>
      <c r="I340" t="str">
        <f t="shared" si="55"/>
        <v>-0.18196307841144-0.355088436063994i</v>
      </c>
      <c r="J340" s="4">
        <f t="shared" si="56"/>
        <v>-7.9806141233338002</v>
      </c>
      <c r="K340" s="4">
        <f t="shared" si="57"/>
        <v>62.867383681363933</v>
      </c>
      <c r="O340"/>
      <c r="P340"/>
    </row>
    <row r="341" spans="1:16">
      <c r="A341">
        <f t="shared" si="58"/>
        <v>308</v>
      </c>
      <c r="B341">
        <f t="shared" si="60"/>
        <v>48000</v>
      </c>
      <c r="C341" t="str">
        <f t="shared" si="49"/>
        <v>0.000471788325452051-0.0855917050004315i</v>
      </c>
      <c r="D341" t="str">
        <f t="shared" si="50"/>
        <v>1</v>
      </c>
      <c r="E341" t="str">
        <f t="shared" si="51"/>
        <v>0.000471788325452051-0.0855917050004315i</v>
      </c>
      <c r="F341" t="str">
        <f t="shared" si="52"/>
        <v>0.145367412140575</v>
      </c>
      <c r="G341" t="str">
        <f t="shared" si="54"/>
        <v>27.7057914535386-14.574416321678i</v>
      </c>
      <c r="H341" t="str">
        <f t="shared" si="53"/>
        <v>0.0000685826479491-0.0124422446566122i</v>
      </c>
      <c r="I341" t="str">
        <f t="shared" si="55"/>
        <v>-0.179438317060231-0.345721787733656i</v>
      </c>
      <c r="J341" s="4">
        <f t="shared" si="56"/>
        <v>-8.1895240242964</v>
      </c>
      <c r="K341" s="4">
        <f t="shared" si="57"/>
        <v>62.56955034819191</v>
      </c>
      <c r="O341"/>
      <c r="P341"/>
    </row>
    <row r="342" spans="1:16">
      <c r="A342">
        <f t="shared" si="58"/>
        <v>309</v>
      </c>
      <c r="B342">
        <f t="shared" si="60"/>
        <v>49000</v>
      </c>
      <c r="C342" t="str">
        <f t="shared" si="49"/>
        <v>0.000452728711396085-0.083845038424701i</v>
      </c>
      <c r="D342" t="str">
        <f t="shared" si="50"/>
        <v>1</v>
      </c>
      <c r="E342" t="str">
        <f t="shared" si="51"/>
        <v>0.000452728711396085-0.083845038424701i</v>
      </c>
      <c r="F342" t="str">
        <f t="shared" si="52"/>
        <v>0.145367412140575</v>
      </c>
      <c r="G342" t="str">
        <f t="shared" si="54"/>
        <v>27.5471425312465-14.6718392028554i</v>
      </c>
      <c r="H342" t="str">
        <f t="shared" si="53"/>
        <v>0.0000658120011773861-0.0121883362566259i</v>
      </c>
      <c r="I342" t="str">
        <f t="shared" si="55"/>
        <v>-0.177012377130848-0.336719419178926i</v>
      </c>
      <c r="J342" s="4">
        <f t="shared" si="56"/>
        <v>-8.3949140605835204</v>
      </c>
      <c r="K342" s="4">
        <f t="shared" si="57"/>
        <v>62.269231342686226</v>
      </c>
      <c r="O342"/>
      <c r="P342"/>
    </row>
    <row r="343" spans="1:16">
      <c r="A343">
        <f t="shared" si="58"/>
        <v>310</v>
      </c>
      <c r="B343">
        <f t="shared" si="60"/>
        <v>50000</v>
      </c>
      <c r="C343" t="str">
        <f t="shared" si="49"/>
        <v>0.00043480115641421-0.0821682325215997i</v>
      </c>
      <c r="D343" t="str">
        <f t="shared" si="50"/>
        <v>1</v>
      </c>
      <c r="E343" t="str">
        <f t="shared" si="51"/>
        <v>0.00043480115641421-0.0821682325215997i</v>
      </c>
      <c r="F343" t="str">
        <f t="shared" si="52"/>
        <v>0.145367412140575</v>
      </c>
      <c r="G343" t="str">
        <f t="shared" si="54"/>
        <v>27.3870503921518-14.7688916884928i</v>
      </c>
      <c r="H343" t="str">
        <f t="shared" si="53"/>
        <v>0.0000632059189036631-0.01194458332183i</v>
      </c>
      <c r="I343" t="str">
        <f t="shared" si="55"/>
        <v>-0.174677233658188-0.328060386718574i</v>
      </c>
      <c r="J343" s="4">
        <f t="shared" si="56"/>
        <v>-8.5969389964027396</v>
      </c>
      <c r="K343" s="4">
        <f t="shared" si="57"/>
        <v>61.966729265303812</v>
      </c>
      <c r="O343"/>
      <c r="P343"/>
    </row>
    <row r="344" spans="1:16">
      <c r="A344">
        <f t="shared" si="58"/>
        <v>311</v>
      </c>
      <c r="B344">
        <f t="shared" si="60"/>
        <v>51000</v>
      </c>
      <c r="C344" t="str">
        <f t="shared" si="49"/>
        <v>0.000417917751986122-0.0805571782958515i</v>
      </c>
      <c r="D344" t="str">
        <f t="shared" si="50"/>
        <v>1</v>
      </c>
      <c r="E344" t="str">
        <f t="shared" si="51"/>
        <v>0.000417917751986122-0.0805571782958515i</v>
      </c>
      <c r="F344" t="str">
        <f t="shared" si="52"/>
        <v>0.145367412140575</v>
      </c>
      <c r="G344" t="str">
        <f t="shared" si="54"/>
        <v>27.2255942522052-14.8654054723152i</v>
      </c>
      <c r="H344" t="str">
        <f t="shared" si="53"/>
        <v>0.0000607516220938292-0.0117103885382148i</v>
      </c>
      <c r="I344" t="str">
        <f t="shared" si="55"/>
        <v>-0.172425674845626-0.319725384372636i</v>
      </c>
      <c r="J344" s="4">
        <f t="shared" si="56"/>
        <v>-8.7957436369947395</v>
      </c>
      <c r="K344" s="4">
        <f t="shared" si="57"/>
        <v>61.662323894658414</v>
      </c>
      <c r="O344"/>
      <c r="P344"/>
    </row>
    <row r="345" spans="1:16">
      <c r="A345">
        <f t="shared" si="58"/>
        <v>312</v>
      </c>
      <c r="B345">
        <f t="shared" si="60"/>
        <v>52000</v>
      </c>
      <c r="C345" t="str">
        <f t="shared" si="49"/>
        <v>0.000401998959789579-0.0790080827861523i</v>
      </c>
      <c r="D345" t="str">
        <f t="shared" si="50"/>
        <v>1</v>
      </c>
      <c r="E345" t="str">
        <f t="shared" si="51"/>
        <v>0.000401998959789579-0.0790080827861523i</v>
      </c>
      <c r="F345" t="str">
        <f t="shared" si="52"/>
        <v>0.145367412140575</v>
      </c>
      <c r="G345" t="str">
        <f t="shared" si="54"/>
        <v>27.0628524749015-14.9612272452353i</v>
      </c>
      <c r="H345" t="str">
        <f t="shared" si="53"/>
        <v>0.0000584375484678142-0.0114852005328113i</v>
      </c>
      <c r="I345" t="str">
        <f t="shared" si="55"/>
        <v>-0.170251208375308-0.311696585106414i</v>
      </c>
      <c r="J345" s="4">
        <f t="shared" si="56"/>
        <v>-8.9914636383474598</v>
      </c>
      <c r="K345" s="4">
        <f t="shared" si="57"/>
        <v>61.3562742411996</v>
      </c>
      <c r="O345"/>
      <c r="P345"/>
    </row>
    <row r="346" spans="1:16">
      <c r="A346">
        <f t="shared" si="58"/>
        <v>313</v>
      </c>
      <c r="B346">
        <f t="shared" si="60"/>
        <v>53000</v>
      </c>
      <c r="C346" t="str">
        <f t="shared" si="49"/>
        <v>0.000386972673246182-0.0775174392553286i</v>
      </c>
      <c r="D346" t="str">
        <f t="shared" si="50"/>
        <v>1</v>
      </c>
      <c r="E346" t="str">
        <f t="shared" si="51"/>
        <v>0.000386972673246182-0.0775174392553286i</v>
      </c>
      <c r="F346" t="str">
        <f t="shared" si="52"/>
        <v>0.145367412140575</v>
      </c>
      <c r="G346" t="str">
        <f t="shared" si="54"/>
        <v>26.8989025050606-15.0562174275191i</v>
      </c>
      <c r="H346" t="str">
        <f t="shared" si="53"/>
        <v>0.0000562532160789178-0.0112685095403113i</v>
      </c>
      <c r="I346" t="str">
        <f t="shared" si="55"/>
        <v>-0.168147979948097-0.30395750015446i</v>
      </c>
      <c r="J346" s="4">
        <f t="shared" si="56"/>
        <v>-9.18422623666536</v>
      </c>
      <c r="K346" s="4">
        <f t="shared" si="57"/>
        <v>61.048820376072939</v>
      </c>
      <c r="O346"/>
      <c r="P346"/>
    </row>
    <row r="347" spans="1:16">
      <c r="A347">
        <f t="shared" si="58"/>
        <v>314</v>
      </c>
      <c r="B347">
        <f t="shared" si="60"/>
        <v>54000</v>
      </c>
      <c r="C347" t="str">
        <f t="shared" si="49"/>
        <v>0.000372773399565522-0.0760820006921106i</v>
      </c>
      <c r="D347" t="str">
        <f t="shared" si="50"/>
        <v>1</v>
      </c>
      <c r="E347" t="str">
        <f t="shared" si="51"/>
        <v>0.000372773399565522-0.0760820006921106i</v>
      </c>
      <c r="F347" t="str">
        <f t="shared" si="52"/>
        <v>0.145367412140575</v>
      </c>
      <c r="G347" t="str">
        <f t="shared" si="54"/>
        <v>26.733820806685-15.1502490332916i</v>
      </c>
      <c r="H347" t="str">
        <f t="shared" si="53"/>
        <v>0.0000541891044096845-0.0110598435510896i</v>
      </c>
      <c r="I347" t="str">
        <f t="shared" si="55"/>
        <v>-0.166110702261288-0.296492854071498i</v>
      </c>
      <c r="J347" s="4">
        <f t="shared" si="56"/>
        <v>-9.3741509070043207</v>
      </c>
      <c r="K347" s="4">
        <f t="shared" si="57"/>
        <v>60.740185063621283</v>
      </c>
      <c r="O347"/>
      <c r="P347"/>
    </row>
    <row r="348" spans="1:16">
      <c r="A348">
        <f t="shared" si="58"/>
        <v>315</v>
      </c>
      <c r="B348">
        <f t="shared" si="60"/>
        <v>55000</v>
      </c>
      <c r="C348" t="str">
        <f t="shared" si="49"/>
        <v>0.000359341544924415-0.0746987562031259i</v>
      </c>
      <c r="D348" t="str">
        <f t="shared" si="50"/>
        <v>1</v>
      </c>
      <c r="E348" t="str">
        <f t="shared" si="51"/>
        <v>0.000359341544924415-0.0746987562031259i</v>
      </c>
      <c r="F348" t="str">
        <f t="shared" si="52"/>
        <v>0.145367412140575</v>
      </c>
      <c r="G348" t="str">
        <f t="shared" si="54"/>
        <v>26.5676828048444-15.2432066505708i</v>
      </c>
      <c r="H348" t="str">
        <f t="shared" si="53"/>
        <v>0.0000522365504602584-0.0108587648793681i</v>
      </c>
      <c r="I348" t="str">
        <f t="shared" si="55"/>
        <v>-0.164134592922721-0.289288473500815i</v>
      </c>
      <c r="J348" s="4">
        <f t="shared" si="56"/>
        <v>-9.5613499592149189</v>
      </c>
      <c r="K348" s="4">
        <f t="shared" si="57"/>
        <v>60.430575221940984</v>
      </c>
      <c r="O348"/>
      <c r="P348"/>
    </row>
    <row r="349" spans="1:16">
      <c r="A349">
        <f t="shared" si="58"/>
        <v>316</v>
      </c>
      <c r="B349">
        <f t="shared" si="60"/>
        <v>56000</v>
      </c>
      <c r="C349" t="str">
        <f t="shared" si="49"/>
        <v>0.000346622788182722-0.0733649099339026i</v>
      </c>
      <c r="D349" t="str">
        <f t="shared" si="50"/>
        <v>1</v>
      </c>
      <c r="E349" t="str">
        <f t="shared" si="51"/>
        <v>0.000346622788182722-0.0733649099339026i</v>
      </c>
      <c r="F349" t="str">
        <f t="shared" si="52"/>
        <v>0.145367412140575</v>
      </c>
      <c r="G349" t="str">
        <f t="shared" si="54"/>
        <v>26.4005628315206-15.3349855224314i</v>
      </c>
      <c r="H349" t="str">
        <f t="shared" si="53"/>
        <v>0.000050387657707073-0.0106648670990178i</v>
      </c>
      <c r="I349" t="str">
        <f t="shared" si="55"/>
        <v>-0.162215320038864-0.282331187938883i</v>
      </c>
      <c r="J349" s="4">
        <f t="shared" si="56"/>
        <v>-9.7459290782586407</v>
      </c>
      <c r="K349" s="4">
        <f t="shared" si="57"/>
        <v>60.120183232522479</v>
      </c>
      <c r="O349"/>
      <c r="P349"/>
    </row>
    <row r="350" spans="1:16">
      <c r="A350">
        <f t="shared" si="58"/>
        <v>317</v>
      </c>
      <c r="B350">
        <f t="shared" si="60"/>
        <v>57000</v>
      </c>
      <c r="C350" t="str">
        <f t="shared" si="49"/>
        <v>0.000334567530821507-0.0720778622083617i</v>
      </c>
      <c r="D350" t="str">
        <f t="shared" si="50"/>
        <v>1</v>
      </c>
      <c r="E350" t="str">
        <f t="shared" si="51"/>
        <v>0.000334567530821507-0.0720778622083617i</v>
      </c>
      <c r="F350" t="str">
        <f t="shared" si="52"/>
        <v>0.145367412140575</v>
      </c>
      <c r="G350" t="str">
        <f t="shared" si="54"/>
        <v>26.2325340753587-15.4254907169533i</v>
      </c>
      <c r="H350" t="str">
        <f t="shared" si="53"/>
        <v>0.0000486352161417845-0.0104777723018545i</v>
      </c>
      <c r="I350" t="str">
        <f t="shared" si="55"/>
        <v>-0.160348954411905-0.27560874101736i</v>
      </c>
      <c r="J350" s="4">
        <f t="shared" si="56"/>
        <v>-9.9279878150469205</v>
      </c>
      <c r="K350" s="4">
        <f t="shared" si="57"/>
        <v>59.80918811711895</v>
      </c>
      <c r="O350"/>
      <c r="P350"/>
    </row>
    <row r="351" spans="1:16">
      <c r="A351">
        <f t="shared" si="58"/>
        <v>318</v>
      </c>
      <c r="B351">
        <f t="shared" si="60"/>
        <v>58000</v>
      </c>
      <c r="C351" t="str">
        <f t="shared" si="49"/>
        <v>0.000323130412683069-0.0708351926190949i</v>
      </c>
      <c r="D351" t="str">
        <f t="shared" si="50"/>
        <v>1</v>
      </c>
      <c r="E351" t="str">
        <f t="shared" si="51"/>
        <v>0.000323130412683069-0.0708351926190949i</v>
      </c>
      <c r="F351" t="str">
        <f t="shared" si="52"/>
        <v>0.145367412140575</v>
      </c>
      <c r="G351" t="str">
        <f t="shared" si="54"/>
        <v>26.0636685352426-15.5146363753245i</v>
      </c>
      <c r="H351" t="str">
        <f t="shared" si="53"/>
        <v>0.0000469726318756538-0.010297128639517i</v>
      </c>
      <c r="I351" t="str">
        <f t="shared" si="55"/>
        <v>-0.158531927444611-0.269109711028267i</v>
      </c>
      <c r="J351" s="4">
        <f t="shared" si="56"/>
        <v>-10.107620033170559</v>
      </c>
      <c r="K351" s="4">
        <f t="shared" si="57"/>
        <v>59.49775659753854</v>
      </c>
      <c r="O351"/>
      <c r="P351"/>
    </row>
    <row r="352" spans="1:16">
      <c r="A352">
        <f t="shared" si="58"/>
        <v>319</v>
      </c>
      <c r="B352">
        <f t="shared" si="60"/>
        <v>59000</v>
      </c>
      <c r="C352" t="str">
        <f t="shared" ref="C352:C415" si="61">IF(Modep,IMPRODUCT(Rop/(Rs*m*Kdp),IMDIV(IMSUM(1,IMPRODUCT(sp,$B352/wzp)),IMSUM(1,IMPRODUCT(sp,$B352/wpp)))),IMDIV(Rop*SQRT(Kp*(1-mdp/(mcp+mdp)))/(Rs*0.001),IMSUM((2*(1-mdp/(mcp+mdp))-mdp/(mcp+mdp)+(2-mdp/(mcp+mdp))*(Lp*uu*ms/(E*(1-mdp/(mcp+mdp))))),IMPRODUCT(sp,$B352,Cop*uu,Rop,(1-mdp/(mcp+mdp)),Lp*uu*ms/(E*(1-mdp/(mcp+mdp)))+1))))</f>
        <v>0.00031226988466816-0.0696346448370215i</v>
      </c>
      <c r="D352" t="str">
        <f t="shared" ref="D352:D415" si="62">IMDIV(1,IMSUM(1,IMPRODUCT($B352/(Qp*wnp),sp,Modep),IMPRODUCT($B352/wnp,$B352/wnp,sp,sp,Modep)))</f>
        <v>1</v>
      </c>
      <c r="E352" t="str">
        <f t="shared" ref="E352:E415" si="63">IMPRODUCT($C352,$D352)</f>
        <v>0.00031226988466816-0.0696346448370215i</v>
      </c>
      <c r="F352" t="str">
        <f t="shared" ref="F352:F415" si="64">IMPRODUCT((Rf12p/(Rf12p+Rf11p)),IMDIV(IMSUM(1,IMPRODUCT(sp,$B352,Rf11p,Czzp,0.000000001)),IMSUM(1,IMPRODUCT(sp,$B352,Czzp,(Rf12p*Rf11p/(Rf12p+Rf11p)),0.000000001))))</f>
        <v>0.145367412140575</v>
      </c>
      <c r="G352" t="str">
        <f t="shared" si="54"/>
        <v>25.8940369776359-15.6023450289381i</v>
      </c>
      <c r="H352" t="str">
        <f t="shared" ref="H352:H415" si="65">IMPRODUCT($E352,$F352)</f>
        <v>0.0000453938650236462-0.0101226081152859i</v>
      </c>
      <c r="I352" t="str">
        <f t="shared" si="55"/>
        <v>-0.156760993987939-0.262823439591626i</v>
      </c>
      <c r="J352" s="4">
        <f t="shared" si="56"/>
        <v>-10.284914316211859</v>
      </c>
      <c r="K352" s="4">
        <f t="shared" si="57"/>
        <v>59.186044051982492</v>
      </c>
      <c r="O352"/>
      <c r="P352"/>
    </row>
    <row r="353" spans="1:16">
      <c r="A353">
        <f t="shared" si="58"/>
        <v>320</v>
      </c>
      <c r="B353">
        <f t="shared" si="60"/>
        <v>60000</v>
      </c>
      <c r="C353" t="str">
        <f t="shared" si="61"/>
        <v>0.000301947830860931-0.0684741129398602i</v>
      </c>
      <c r="D353" t="str">
        <f t="shared" si="62"/>
        <v>1</v>
      </c>
      <c r="E353" t="str">
        <f t="shared" si="63"/>
        <v>0.000301947830860931-0.0684741129398602i</v>
      </c>
      <c r="F353" t="str">
        <f t="shared" si="64"/>
        <v>0.145367412140575</v>
      </c>
      <c r="G353" t="str">
        <f t="shared" ref="G353:G416" si="66">IMDIV(IMDIV(IMPRODUCT(Gm,Rea,IMSUM(1,IMPRODUCT(Rz,Cz,0.000000001,$B353,sp))),IMSUM(1,IMPRODUCT($B353,sp,(Cz*0.000000000001),(Rea+Rz*1000)),IMPRODUCT($B353,sp,Rea,(Cea+Cp*0.000000000001)),IMPRODUCT(sp,sp,$B353,$B353,(Cea+Cp*0.000000000001),(Cz*0.000000000001),Rea,(Rz*1000)))),IMSUM(1,IMPRODUCT(sp,$B353,0.000000022)))</f>
        <v>25.7237088975935-15.6885469775515i</v>
      </c>
      <c r="H353" t="str">
        <f t="shared" si="65"/>
        <v>0.0000438933747737136-0.00995390459668894i</v>
      </c>
      <c r="I353" t="str">
        <f t="shared" ref="I353:I416" si="67">IMPRODUCT($G353,$H353)</f>
        <v>-0.155033199480008-0.256739967511785i</v>
      </c>
      <c r="J353" s="4">
        <f t="shared" ref="J353:J416" si="68">20*(IMREAL(IMLOG10($I353)))</f>
        <v>-10.4599543397639</v>
      </c>
      <c r="K353" s="4">
        <f t="shared" ref="K353:K416" si="69">IF((180/PI())*IMARGUMENT($I353)&lt;0,180+(180/PI())*IMARGUMENT($I353),-180+(180/PI())*IMARGUMENT($I353))</f>
        <v>58.874195379758845</v>
      </c>
      <c r="O353"/>
      <c r="P353"/>
    </row>
    <row r="354" spans="1:16">
      <c r="A354">
        <f t="shared" si="58"/>
        <v>321</v>
      </c>
      <c r="B354">
        <f t="shared" si="60"/>
        <v>61000</v>
      </c>
      <c r="C354" t="str">
        <f t="shared" si="61"/>
        <v>0.000292129233653756-0.0673516290851557i</v>
      </c>
      <c r="D354" t="str">
        <f t="shared" si="62"/>
        <v>1</v>
      </c>
      <c r="E354" t="str">
        <f t="shared" si="63"/>
        <v>0.000292129233653756-0.0673516290851557i</v>
      </c>
      <c r="F354" t="str">
        <f t="shared" si="64"/>
        <v>0.145367412140575</v>
      </c>
      <c r="G354" t="str">
        <f t="shared" si="66"/>
        <v>25.5527524833737-15.7731797216387i</v>
      </c>
      <c r="H354" t="str">
        <f t="shared" si="65"/>
        <v>0.0000424660707068559-0.00979073202356097i</v>
      </c>
      <c r="I354" t="str">
        <f t="shared" si="67"/>
        <v>-0.153345850820317-0.250849976994425i</v>
      </c>
      <c r="J354" s="4">
        <f t="shared" si="68"/>
        <v>-10.632819211774899</v>
      </c>
      <c r="K354" s="4">
        <f t="shared" si="69"/>
        <v>58.562345784699687</v>
      </c>
      <c r="O354"/>
      <c r="P354"/>
    </row>
    <row r="355" spans="1:16">
      <c r="A355">
        <f t="shared" ref="A355:A418" si="70">A354+1</f>
        <v>322</v>
      </c>
      <c r="B355">
        <f t="shared" si="60"/>
        <v>62000</v>
      </c>
      <c r="C355" t="str">
        <f t="shared" si="61"/>
        <v>0.000282781876369387-0.0662653523760772i</v>
      </c>
      <c r="D355" t="str">
        <f t="shared" si="62"/>
        <v>1</v>
      </c>
      <c r="E355" t="str">
        <f t="shared" si="63"/>
        <v>0.000282781876369387-0.0662653523760772i</v>
      </c>
      <c r="F355" t="str">
        <f t="shared" si="64"/>
        <v>0.145367412140575</v>
      </c>
      <c r="G355" t="str">
        <f t="shared" si="66"/>
        <v>25.3812345845499-15.8561874429643i</v>
      </c>
      <c r="H355" t="str">
        <f t="shared" si="65"/>
        <v>0.0000411072695680738-0.00963282278949365i</v>
      </c>
      <c r="I355" t="str">
        <f t="shared" si="67"/>
        <v>-0.151696490503032-0.245144739503077i</v>
      </c>
      <c r="J355" s="4">
        <f t="shared" si="68"/>
        <v>-10.803583784415521</v>
      </c>
      <c r="K355" s="4">
        <f t="shared" si="69"/>
        <v>58.250621486278106</v>
      </c>
      <c r="O355"/>
      <c r="P355"/>
    </row>
    <row r="356" spans="1:16">
      <c r="A356">
        <f t="shared" si="70"/>
        <v>323</v>
      </c>
      <c r="B356">
        <f t="shared" si="60"/>
        <v>63000</v>
      </c>
      <c r="C356" t="str">
        <f t="shared" si="61"/>
        <v>0.000273876078657585-0.0652135587874813i</v>
      </c>
      <c r="D356" t="str">
        <f t="shared" si="62"/>
        <v>1</v>
      </c>
      <c r="E356" t="str">
        <f t="shared" si="63"/>
        <v>0.000273876078657585-0.0652135587874813i</v>
      </c>
      <c r="F356" t="str">
        <f t="shared" si="64"/>
        <v>0.145367412140575</v>
      </c>
      <c r="G356" t="str">
        <f t="shared" si="66"/>
        <v>25.2092206835389-15.937520528179i</v>
      </c>
      <c r="H356" t="str">
        <f t="shared" si="65"/>
        <v>0.0000398126568016617-0.00947992627741341i</v>
      </c>
      <c r="I356" t="str">
        <f t="shared" si="67"/>
        <v>-0.150082873600589-0.239616068626052i</v>
      </c>
      <c r="J356" s="4">
        <f t="shared" si="68"/>
        <v>-10.97231894028714</v>
      </c>
      <c r="K356" s="4">
        <f t="shared" si="69"/>
        <v>57.939140366317829</v>
      </c>
      <c r="O356"/>
      <c r="P356"/>
    </row>
    <row r="357" spans="1:16">
      <c r="A357">
        <f t="shared" si="70"/>
        <v>324</v>
      </c>
      <c r="B357">
        <f t="shared" si="60"/>
        <v>64000</v>
      </c>
      <c r="C357" t="str">
        <f t="shared" si="61"/>
        <v>0.000265384460602144-0.0641946320362855i</v>
      </c>
      <c r="D357" t="str">
        <f t="shared" si="62"/>
        <v>1</v>
      </c>
      <c r="E357" t="str">
        <f t="shared" si="63"/>
        <v>0.000265384460602144-0.0641946320362855i</v>
      </c>
      <c r="F357" t="str">
        <f t="shared" si="64"/>
        <v>0.145367412140575</v>
      </c>
      <c r="G357" t="str">
        <f t="shared" si="66"/>
        <v>25.0367748704401-16.0171351308959i</v>
      </c>
      <c r="H357" t="str">
        <f t="shared" si="65"/>
        <v>0.0000385782522600561-0.00933180753243127i</v>
      </c>
      <c r="I357" t="str">
        <f t="shared" si="67"/>
        <v>-0.148502947245734-0.234256277403322i</v>
      </c>
      <c r="J357" s="4">
        <f t="shared" si="68"/>
        <v>-11.139091855472961</v>
      </c>
      <c r="K357" s="4">
        <f t="shared" si="69"/>
        <v>57.628012558207502</v>
      </c>
      <c r="O357"/>
      <c r="P357"/>
    </row>
    <row r="358" spans="1:16">
      <c r="A358">
        <f t="shared" si="70"/>
        <v>325</v>
      </c>
      <c r="B358">
        <f t="shared" si="60"/>
        <v>65000</v>
      </c>
      <c r="C358" t="str">
        <f t="shared" si="61"/>
        <v>0.000257281732032561-0.0632070552944754i</v>
      </c>
      <c r="D358" t="str">
        <f t="shared" si="62"/>
        <v>1</v>
      </c>
      <c r="E358" t="str">
        <f t="shared" si="63"/>
        <v>0.000257281732032561-0.0632070552944754i</v>
      </c>
      <c r="F358" t="str">
        <f t="shared" si="64"/>
        <v>0.145367412140575</v>
      </c>
      <c r="G358" t="str">
        <f t="shared" si="66"/>
        <v>24.8639598210916-16.0949927682768i</v>
      </c>
      <c r="H358" t="str">
        <f t="shared" si="65"/>
        <v>0.0000374003795766183-0.00918824605718412i</v>
      </c>
      <c r="I358" t="str">
        <f t="shared" si="67"/>
        <v>-0.14695483230844-0.229058139630946i</v>
      </c>
      <c r="J358" s="4">
        <f t="shared" si="68"/>
        <v>-11.303966241647101</v>
      </c>
      <c r="K358" s="4">
        <f t="shared" si="69"/>
        <v>57.317340984697353</v>
      </c>
      <c r="O358"/>
      <c r="P358"/>
    </row>
    <row r="359" spans="1:16">
      <c r="A359">
        <f t="shared" si="70"/>
        <v>326</v>
      </c>
      <c r="B359">
        <f t="shared" si="60"/>
        <v>66000</v>
      </c>
      <c r="C359" t="str">
        <f t="shared" si="61"/>
        <v>0.000249544504008909-0.0622494036553856i</v>
      </c>
      <c r="D359" t="str">
        <f t="shared" si="62"/>
        <v>1</v>
      </c>
      <c r="E359" t="str">
        <f t="shared" si="63"/>
        <v>0.000249544504008909-0.0622494036553856i</v>
      </c>
      <c r="F359" t="str">
        <f t="shared" si="64"/>
        <v>0.145367412140575</v>
      </c>
      <c r="G359" t="str">
        <f t="shared" si="66"/>
        <v>24.690836778232-16.1710599486477i</v>
      </c>
      <c r="H359" t="str">
        <f t="shared" si="65"/>
        <v>0.0000362756387616784-0.00904903471667745i</v>
      </c>
      <c r="I359" t="str">
        <f t="shared" si="67"/>
        <v>-0.145436807005095-0.224014854719128i</v>
      </c>
      <c r="J359" s="4">
        <f t="shared" si="68"/>
        <v>-11.467002569215442</v>
      </c>
      <c r="K359" s="4">
        <f t="shared" si="69"/>
        <v>57.007221849623605</v>
      </c>
      <c r="O359"/>
      <c r="P359"/>
    </row>
    <row r="360" spans="1:16">
      <c r="A360">
        <f t="shared" si="70"/>
        <v>327</v>
      </c>
      <c r="B360">
        <f t="shared" si="60"/>
        <v>67000</v>
      </c>
      <c r="C360" t="str">
        <f t="shared" si="61"/>
        <v>0.000242151119852555-0.0613203372745649i</v>
      </c>
      <c r="D360" t="str">
        <f t="shared" si="62"/>
        <v>1</v>
      </c>
      <c r="E360" t="str">
        <f t="shared" si="63"/>
        <v>0.000242151119852555-0.0613203372745649i</v>
      </c>
      <c r="F360" t="str">
        <f t="shared" si="64"/>
        <v>0.145367412140575</v>
      </c>
      <c r="G360" t="str">
        <f t="shared" si="66"/>
        <v>24.5174655356692-16.2453078270825i</v>
      </c>
      <c r="H360" t="str">
        <f t="shared" si="65"/>
        <v>0.0000352008816399081-0.00891397874119074i</v>
      </c>
      <c r="I360" t="str">
        <f t="shared" si="67"/>
        <v>-0.143947292212281-0.219120015730857i</v>
      </c>
      <c r="J360" s="4">
        <f t="shared" si="68"/>
        <v>-11.6282582732431</v>
      </c>
      <c r="K360" s="4">
        <f t="shared" si="69"/>
        <v>56.697745088289864</v>
      </c>
      <c r="O360"/>
      <c r="P360"/>
    </row>
    <row r="361" spans="1:16">
      <c r="A361">
        <f t="shared" si="70"/>
        <v>328</v>
      </c>
      <c r="B361">
        <f t="shared" si="60"/>
        <v>68000</v>
      </c>
      <c r="C361" t="str">
        <f t="shared" si="61"/>
        <v>0.000235081503440504-0.0604185951157917i</v>
      </c>
      <c r="D361" t="str">
        <f t="shared" si="62"/>
        <v>1</v>
      </c>
      <c r="E361" t="str">
        <f t="shared" si="63"/>
        <v>0.000235081503440504-0.0604185951157917i</v>
      </c>
      <c r="F361" t="str">
        <f t="shared" si="64"/>
        <v>0.145367412140575</v>
      </c>
      <c r="G361" t="str">
        <f t="shared" si="66"/>
        <v>24.3439044253385-16.3177118862632i</v>
      </c>
      <c r="H361" t="str">
        <f t="shared" si="65"/>
        <v>0.0000341731897972617-0.00878289481715182i</v>
      </c>
      <c r="I361" t="str">
        <f t="shared" si="67"/>
        <v>-0.142484838287304-0.214367580271891i</v>
      </c>
      <c r="J361" s="4">
        <f t="shared" si="68"/>
        <v>-11.787787943739721</v>
      </c>
      <c r="K361" s="4">
        <f t="shared" si="69"/>
        <v>56.388994780663509</v>
      </c>
      <c r="O361"/>
      <c r="P361"/>
    </row>
    <row r="362" spans="1:16">
      <c r="A362">
        <f t="shared" si="70"/>
        <v>329</v>
      </c>
      <c r="B362">
        <f t="shared" si="60"/>
        <v>69000</v>
      </c>
      <c r="C362" t="str">
        <f t="shared" si="61"/>
        <v>0.0002283170227766-0.0595429892408557i</v>
      </c>
      <c r="D362" t="str">
        <f t="shared" si="62"/>
        <v>1</v>
      </c>
      <c r="E362" t="str">
        <f t="shared" si="63"/>
        <v>0.0002283170227766-0.0595429892408557i</v>
      </c>
      <c r="F362" t="str">
        <f t="shared" si="64"/>
        <v>0.145367412140575</v>
      </c>
      <c r="G362" t="str">
        <f t="shared" si="66"/>
        <v>24.1702103071454-16.3882516402382i</v>
      </c>
      <c r="H362" t="str">
        <f t="shared" si="65"/>
        <v>0.0000331898547486751-0.00865561025705729i</v>
      </c>
      <c r="I362" t="str">
        <f t="shared" si="67"/>
        <v>-0.141048113223143-0.209751843941284i</v>
      </c>
      <c r="J362" s="4">
        <f t="shared" si="68"/>
        <v>-11.94564350170382</v>
      </c>
      <c r="K362" s="4">
        <f t="shared" si="69"/>
        <v>56.081049531094052</v>
      </c>
      <c r="O362"/>
      <c r="P362"/>
    </row>
    <row r="363" spans="1:16">
      <c r="A363">
        <f t="shared" si="70"/>
        <v>330</v>
      </c>
      <c r="B363">
        <f t="shared" si="60"/>
        <v>70000</v>
      </c>
      <c r="C363" t="str">
        <f t="shared" si="61"/>
        <v>0.000221840367106413-0.0586923995887366i</v>
      </c>
      <c r="D363" t="str">
        <f t="shared" si="62"/>
        <v>1</v>
      </c>
      <c r="E363" t="str">
        <f t="shared" si="63"/>
        <v>0.000221840367106413-0.0586923995887366i</v>
      </c>
      <c r="F363" t="str">
        <f t="shared" si="64"/>
        <v>0.145367412140575</v>
      </c>
      <c r="G363" t="str">
        <f t="shared" si="66"/>
        <v>23.996438561477-16.4569103589797i</v>
      </c>
      <c r="H363" t="str">
        <f t="shared" si="65"/>
        <v>0.0000322483600745744-0.00853196224053519i</v>
      </c>
      <c r="I363" t="str">
        <f t="shared" si="67"/>
        <v>-0.139635891987449-0.205267416084816i</v>
      </c>
      <c r="J363" s="4">
        <f t="shared" si="68"/>
        <v>-12.101874362184379</v>
      </c>
      <c r="K363" s="4">
        <f t="shared" si="69"/>
        <v>55.773982817816389</v>
      </c>
      <c r="O363"/>
      <c r="P363"/>
    </row>
    <row r="364" spans="1:16">
      <c r="A364">
        <f t="shared" si="70"/>
        <v>331</v>
      </c>
      <c r="B364">
        <f t="shared" si="60"/>
        <v>71000</v>
      </c>
      <c r="C364" t="str">
        <f t="shared" si="61"/>
        <v>0.000215635436060715-0.0578657691959328i</v>
      </c>
      <c r="D364" t="str">
        <f t="shared" si="62"/>
        <v>1</v>
      </c>
      <c r="E364" t="str">
        <f t="shared" si="63"/>
        <v>0.000215635436060715-0.0578657691959328i</v>
      </c>
      <c r="F364" t="str">
        <f t="shared" si="64"/>
        <v>0.145367412140575</v>
      </c>
      <c r="G364" t="str">
        <f t="shared" si="66"/>
        <v>23.8226430842688-16.5236748118766i</v>
      </c>
      <c r="H364" t="str">
        <f t="shared" si="65"/>
        <v>0.0000313463653059506-0.00841179711953655i</v>
      </c>
      <c r="I364" t="str">
        <f t="shared" si="67"/>
        <v>-0.138247046914029-0.200909197622849i</v>
      </c>
      <c r="J364" s="4">
        <f t="shared" si="68"/>
        <v>-12.25652758548836</v>
      </c>
      <c r="K364" s="4">
        <f t="shared" si="69"/>
        <v>55.467863315153508</v>
      </c>
      <c r="O364"/>
      <c r="P364"/>
    </row>
    <row r="365" spans="1:16">
      <c r="A365">
        <f t="shared" si="70"/>
        <v>332</v>
      </c>
      <c r="B365">
        <f t="shared" si="60"/>
        <v>72000</v>
      </c>
      <c r="C365" t="str">
        <f t="shared" si="61"/>
        <v>0.00020968723950051-0.0570620998150573i</v>
      </c>
      <c r="D365" t="str">
        <f t="shared" si="62"/>
        <v>1</v>
      </c>
      <c r="E365" t="str">
        <f t="shared" si="63"/>
        <v>0.00020968723950051-0.0570620998150573i</v>
      </c>
      <c r="F365" t="str">
        <f t="shared" si="64"/>
        <v>0.145367412140575</v>
      </c>
      <c r="G365" t="str">
        <f t="shared" si="66"/>
        <v>23.6488762845147-16.5885350285105i</v>
      </c>
      <c r="H365" t="str">
        <f t="shared" si="65"/>
        <v>0.0000304816913650901-0.00829496978142206i</v>
      </c>
      <c r="I365" t="str">
        <f t="shared" si="67"/>
        <v>-0.13688053903152-0.196672360749576i</v>
      </c>
      <c r="J365" s="4">
        <f t="shared" si="68"/>
        <v>-12.409648017549099</v>
      </c>
      <c r="K365" s="4">
        <f t="shared" si="69"/>
        <v>55.162755191011556</v>
      </c>
      <c r="O365"/>
      <c r="P365"/>
    </row>
    <row r="366" spans="1:16">
      <c r="A366">
        <f t="shared" si="70"/>
        <v>333</v>
      </c>
      <c r="B366">
        <f t="shared" si="60"/>
        <v>73000</v>
      </c>
      <c r="C366" t="str">
        <f t="shared" si="61"/>
        <v>0.000203981806899069-0.0562804478935146i</v>
      </c>
      <c r="D366" t="str">
        <f t="shared" si="62"/>
        <v>1</v>
      </c>
      <c r="E366" t="str">
        <f t="shared" si="63"/>
        <v>0.000203981806899069-0.0562804478935146i</v>
      </c>
      <c r="F366" t="str">
        <f t="shared" si="64"/>
        <v>0.145367412140575</v>
      </c>
      <c r="G366" t="str">
        <f t="shared" si="66"/>
        <v>23.4751890841022-16.6514840752437i</v>
      </c>
      <c r="H366" t="str">
        <f t="shared" si="65"/>
        <v>0.0000296523073926761-0.00818134306439269i</v>
      </c>
      <c r="I366" t="str">
        <f t="shared" si="67"/>
        <v>-0.135535410228017-0.19255233032287i</v>
      </c>
      <c r="J366" s="4">
        <f t="shared" si="68"/>
        <v>-12.561278420370341</v>
      </c>
      <c r="K366" s="4">
        <f t="shared" si="69"/>
        <v>54.858718381966696</v>
      </c>
      <c r="O366"/>
      <c r="P366"/>
    </row>
    <row r="367" spans="1:16">
      <c r="A367">
        <f t="shared" si="70"/>
        <v>334</v>
      </c>
      <c r="B367">
        <f t="shared" si="60"/>
        <v>74000</v>
      </c>
      <c r="C367" t="str">
        <f t="shared" si="61"/>
        <v>0.000198506105237016-0.0555199208782005i</v>
      </c>
      <c r="D367" t="str">
        <f t="shared" si="62"/>
        <v>1</v>
      </c>
      <c r="E367" t="str">
        <f t="shared" si="63"/>
        <v>0.000198506105237016-0.0555199208782005i</v>
      </c>
      <c r="F367" t="str">
        <f t="shared" si="64"/>
        <v>0.145367412140575</v>
      </c>
      <c r="G367" t="str">
        <f t="shared" si="66"/>
        <v>23.3016309198621-16.7125178463092i</v>
      </c>
      <c r="H367" t="str">
        <f t="shared" si="65"/>
        <v>0.0000288563188124097-0.00807078722031349i</v>
      </c>
      <c r="I367" t="str">
        <f t="shared" si="67"/>
        <v>-0.134210776162581-0.188544766783616i</v>
      </c>
      <c r="J367" s="4">
        <f t="shared" si="68"/>
        <v>-12.711459593369581</v>
      </c>
      <c r="K367" s="4">
        <f t="shared" si="69"/>
        <v>54.555808848007885</v>
      </c>
      <c r="O367"/>
      <c r="P367"/>
    </row>
    <row r="368" spans="1:16">
      <c r="A368">
        <f t="shared" si="70"/>
        <v>335</v>
      </c>
      <c r="B368">
        <f t="shared" ref="B368:B393" si="71">B367+1000</f>
        <v>75000</v>
      </c>
      <c r="C368" t="str">
        <f t="shared" si="61"/>
        <v>0.000193247964508596-0.0547796738157983i</v>
      </c>
      <c r="D368" t="str">
        <f t="shared" si="62"/>
        <v>1</v>
      </c>
      <c r="E368" t="str">
        <f t="shared" si="63"/>
        <v>0.000193247964508596-0.0547796738157983i</v>
      </c>
      <c r="F368" t="str">
        <f t="shared" si="64"/>
        <v>0.145367412140575</v>
      </c>
      <c r="G368" t="str">
        <f t="shared" si="66"/>
        <v>23.1282497477156-16.7716348682274i</v>
      </c>
      <c r="H368" t="str">
        <f t="shared" si="65"/>
        <v>0.0000280919565020483-0.00796317942050742i</v>
      </c>
      <c r="I368" t="str">
        <f t="shared" si="67"/>
        <v>-0.132905819845052-0.184645550460551i</v>
      </c>
      <c r="J368" s="4">
        <f t="shared" si="68"/>
        <v>-12.860230486368241</v>
      </c>
      <c r="K368" s="4">
        <f t="shared" si="69"/>
        <v>54.254078808780093</v>
      </c>
      <c r="O368"/>
      <c r="P368"/>
    </row>
    <row r="369" spans="1:16">
      <c r="A369">
        <f t="shared" si="70"/>
        <v>336</v>
      </c>
      <c r="B369">
        <f t="shared" si="71"/>
        <v>76000</v>
      </c>
      <c r="C369" t="str">
        <f t="shared" si="61"/>
        <v>0.000188196010043327-0.0540589062214497i</v>
      </c>
      <c r="D369" t="str">
        <f t="shared" si="62"/>
        <v>1</v>
      </c>
      <c r="E369" t="str">
        <f t="shared" si="63"/>
        <v>0.000188196010043327-0.0540589062214497i</v>
      </c>
      <c r="F369" t="str">
        <f t="shared" si="64"/>
        <v>0.145367412140575</v>
      </c>
      <c r="G369" t="str">
        <f t="shared" si="66"/>
        <v>22.9550920488094-16.8288361165043i</v>
      </c>
      <c r="H369" t="str">
        <f t="shared" si="65"/>
        <v>0.0000273575669551801-0.00785840330056217i</v>
      </c>
      <c r="I369" t="str">
        <f t="shared" si="67"/>
        <v>-0.13161978581487-0.180850767131907i</v>
      </c>
      <c r="J369" s="4">
        <f t="shared" si="68"/>
        <v>-13.00762830490066</v>
      </c>
      <c r="K369" s="4">
        <f t="shared" si="69"/>
        <v>53.95357696297043</v>
      </c>
      <c r="O369"/>
      <c r="P369"/>
    </row>
    <row r="370" spans="1:16">
      <c r="A370">
        <f t="shared" si="70"/>
        <v>337</v>
      </c>
      <c r="B370">
        <f t="shared" si="71"/>
        <v>77000</v>
      </c>
      <c r="C370" t="str">
        <f t="shared" si="61"/>
        <v>0.000183339600939617-0.0533568591914041i</v>
      </c>
      <c r="D370" t="str">
        <f t="shared" si="62"/>
        <v>1</v>
      </c>
      <c r="E370" t="str">
        <f t="shared" si="63"/>
        <v>0.000183339600939617-0.0533568591914041i</v>
      </c>
      <c r="F370" t="str">
        <f t="shared" si="64"/>
        <v>0.145367412140575</v>
      </c>
      <c r="G370" t="str">
        <f t="shared" si="66"/>
        <v>22.7822028375228-16.8841248436651i</v>
      </c>
      <c r="H370" t="str">
        <f t="shared" si="65"/>
        <v>0.0000266516033314779-0.00775634854060347i</v>
      </c>
      <c r="I370" t="str">
        <f t="shared" si="67"/>
        <v>-0.130351974857486-0.177156694728485i</v>
      </c>
      <c r="J370" s="4">
        <f t="shared" si="68"/>
        <v>-13.15368860845614</v>
      </c>
      <c r="K370" s="4">
        <f t="shared" si="69"/>
        <v>53.654348692321221</v>
      </c>
      <c r="O370"/>
      <c r="P370"/>
    </row>
    <row r="371" spans="1:16">
      <c r="A371">
        <f t="shared" si="70"/>
        <v>338</v>
      </c>
      <c r="B371">
        <f t="shared" si="71"/>
        <v>78000</v>
      </c>
      <c r="C371" t="str">
        <f t="shared" si="61"/>
        <v>0.000178668773987593-0.0526728127377534i</v>
      </c>
      <c r="D371" t="str">
        <f t="shared" si="62"/>
        <v>1</v>
      </c>
      <c r="E371" t="str">
        <f t="shared" si="63"/>
        <v>0.000178668773987593-0.0526728127377534i</v>
      </c>
      <c r="F371" t="str">
        <f t="shared" si="64"/>
        <v>0.145367412140575</v>
      </c>
      <c r="G371" t="str">
        <f t="shared" si="66"/>
        <v>22.609625671241-16.9375064177801i</v>
      </c>
      <c r="H371" t="str">
        <f t="shared" si="65"/>
        <v>0.0000259726173049057-0.00765691047785233i</v>
      </c>
      <c r="I371" t="str">
        <f t="shared" si="67"/>
        <v>-0.129101739204025-0.173559791074733i</v>
      </c>
      <c r="J371" s="4">
        <f t="shared" si="68"/>
        <v>-13.298445402206641</v>
      </c>
      <c r="K371" s="4">
        <f t="shared" si="69"/>
        <v>53.356436251594459</v>
      </c>
      <c r="O371"/>
      <c r="P371"/>
    </row>
    <row r="372" spans="1:16">
      <c r="A372">
        <f t="shared" si="70"/>
        <v>339</v>
      </c>
      <c r="B372">
        <f t="shared" si="71"/>
        <v>79000</v>
      </c>
      <c r="C372" t="str">
        <f t="shared" si="61"/>
        <v>0.000174174192528829-0.0520060833255749i</v>
      </c>
      <c r="D372" t="str">
        <f t="shared" si="62"/>
        <v>1</v>
      </c>
      <c r="E372" t="str">
        <f t="shared" si="63"/>
        <v>0.000174174192528829-0.0520060833255749i</v>
      </c>
      <c r="F372" t="str">
        <f t="shared" si="64"/>
        <v>0.145367412140575</v>
      </c>
      <c r="G372" t="str">
        <f t="shared" si="66"/>
        <v>22.4374026617813-16.9889881707137i</v>
      </c>
      <c r="H372" t="str">
        <f t="shared" si="65"/>
        <v>0.0000253192516295901-0.00755998974860593i</v>
      </c>
      <c r="I372" t="str">
        <f t="shared" si="67"/>
        <v>-0.127868478165875-0.170056682574836i</v>
      </c>
      <c r="J372" s="4">
        <f t="shared" si="68"/>
        <v>-13.44193122272684</v>
      </c>
      <c r="K372" s="4">
        <f t="shared" si="69"/>
        <v>53.059878945685711</v>
      </c>
      <c r="O372"/>
      <c r="P372"/>
    </row>
    <row r="373" spans="1:16">
      <c r="A373">
        <f t="shared" si="70"/>
        <v>340</v>
      </c>
      <c r="B373">
        <f t="shared" si="71"/>
        <v>80000</v>
      </c>
      <c r="C373" t="str">
        <f t="shared" si="61"/>
        <v>0.000169847099762452-0.051356021594774i</v>
      </c>
      <c r="D373" t="str">
        <f t="shared" si="62"/>
        <v>1</v>
      </c>
      <c r="E373" t="str">
        <f t="shared" si="63"/>
        <v>0.000169847099762452-0.051356021594774i</v>
      </c>
      <c r="F373" t="str">
        <f t="shared" si="64"/>
        <v>0.145367412140575</v>
      </c>
      <c r="G373" t="str">
        <f t="shared" si="66"/>
        <v>22.2655744883707-17.0385792554129i</v>
      </c>
      <c r="H373" t="str">
        <f t="shared" si="65"/>
        <v>0.0000246902333520497-0.00746549195706778i</v>
      </c>
      <c r="I373" t="str">
        <f t="shared" si="67"/>
        <v>-0.126651634161312-0.166644153760229i</v>
      </c>
      <c r="J373" s="4">
        <f t="shared" si="68"/>
        <v>-13.58417721816358</v>
      </c>
      <c r="K373" s="4">
        <f t="shared" si="69"/>
        <v>52.764713294959918</v>
      </c>
      <c r="O373"/>
      <c r="P373"/>
    </row>
    <row r="374" spans="1:16">
      <c r="A374">
        <f t="shared" si="70"/>
        <v>341</v>
      </c>
      <c r="B374">
        <f t="shared" si="71"/>
        <v>81000</v>
      </c>
      <c r="C374" t="str">
        <f t="shared" si="61"/>
        <v>0.000165679276061231-0.0507220102506673i</v>
      </c>
      <c r="D374" t="str">
        <f t="shared" si="62"/>
        <v>1</v>
      </c>
      <c r="E374" t="str">
        <f t="shared" si="63"/>
        <v>0.000165679276061231-0.0507220102506673i</v>
      </c>
      <c r="F374" t="str">
        <f t="shared" si="64"/>
        <v>0.145367412140575</v>
      </c>
      <c r="G374" t="str">
        <f t="shared" si="66"/>
        <v>22.0941804120649-17.0862905116037i</v>
      </c>
      <c r="H374" t="str">
        <f t="shared" si="65"/>
        <v>0.0000240843676063451-0.00737332736870722i</v>
      </c>
      <c r="I374" t="str">
        <f t="shared" si="67"/>
        <v>-0.125450689095885-0.163319137623143i</v>
      </c>
      <c r="J374" s="4">
        <f t="shared" si="68"/>
        <v>-13.72521322327572</v>
      </c>
      <c r="K374" s="4">
        <f t="shared" si="69"/>
        <v>52.470973189777794</v>
      </c>
      <c r="O374"/>
      <c r="P374"/>
    </row>
    <row r="375" spans="1:16">
      <c r="A375">
        <f t="shared" si="70"/>
        <v>342</v>
      </c>
      <c r="B375">
        <f t="shared" si="71"/>
        <v>82000</v>
      </c>
      <c r="C375" t="str">
        <f t="shared" si="61"/>
        <v>0.000161662999908845-0.0501034621088994i</v>
      </c>
      <c r="D375" t="str">
        <f t="shared" si="62"/>
        <v>1</v>
      </c>
      <c r="E375" t="str">
        <f t="shared" si="63"/>
        <v>0.000161662999908845-0.0501034621088994i</v>
      </c>
      <c r="F375" t="str">
        <f t="shared" si="64"/>
        <v>0.145367412140575</v>
      </c>
      <c r="G375" t="str">
        <f t="shared" si="66"/>
        <v>21.923258291511-17.1321343393327i</v>
      </c>
      <c r="H375" t="str">
        <f t="shared" si="65"/>
        <v>0.0000235005319356308-0.00728341062605406i</v>
      </c>
      <c r="I375" t="str">
        <f t="shared" si="67"/>
        <v>-0.124265161062469-0.160078706668286i</v>
      </c>
      <c r="J375" s="4">
        <f t="shared" si="68"/>
        <v>-13.865067829724079</v>
      </c>
      <c r="K375" s="4">
        <f t="shared" si="69"/>
        <v>52.178690035093481</v>
      </c>
      <c r="O375"/>
      <c r="P375"/>
    </row>
    <row r="376" spans="1:16">
      <c r="A376">
        <f t="shared" si="70"/>
        <v>343</v>
      </c>
      <c r="B376">
        <f t="shared" si="71"/>
        <v>83000</v>
      </c>
      <c r="C376" t="str">
        <f t="shared" si="61"/>
        <v>0.000157791012111464-0.0494998182816827i</v>
      </c>
      <c r="D376" t="str">
        <f t="shared" si="62"/>
        <v>1</v>
      </c>
      <c r="E376" t="str">
        <f t="shared" si="63"/>
        <v>0.000157791012111464-0.0494998182816827i</v>
      </c>
      <c r="F376" t="str">
        <f t="shared" si="64"/>
        <v>0.145367412140575</v>
      </c>
      <c r="G376" t="str">
        <f t="shared" si="66"/>
        <v>21.7528445999527-17.1761245798354i</v>
      </c>
      <c r="H376" t="str">
        <f t="shared" si="65"/>
        <v>0.0000229376710896856-0.00719566048503694i</v>
      </c>
      <c r="I376" t="str">
        <f t="shared" si="67"/>
        <v>-0.123094601330495-0.156920064621237i</v>
      </c>
      <c r="J376" s="4">
        <f t="shared" si="68"/>
        <v>-14.0037684519623</v>
      </c>
      <c r="K376" s="4">
        <f t="shared" si="69"/>
        <v>51.887892885910588</v>
      </c>
      <c r="O376"/>
      <c r="P376"/>
    </row>
    <row r="377" spans="1:16">
      <c r="A377">
        <f t="shared" si="70"/>
        <v>344</v>
      </c>
      <c r="B377">
        <f t="shared" si="71"/>
        <v>84000</v>
      </c>
      <c r="C377" t="str">
        <f t="shared" si="61"/>
        <v>0.00015405648297367-0.0489105464935808i</v>
      </c>
      <c r="D377" t="str">
        <f t="shared" si="62"/>
        <v>1</v>
      </c>
      <c r="E377" t="str">
        <f t="shared" si="63"/>
        <v>0.00015405648297367-0.0489105464935808i</v>
      </c>
      <c r="F377" t="str">
        <f t="shared" si="64"/>
        <v>0.145367412140575</v>
      </c>
      <c r="G377" t="str">
        <f t="shared" si="66"/>
        <v>21.5829744433793-17.2182764032587i</v>
      </c>
      <c r="H377" t="str">
        <f t="shared" si="65"/>
        <v>0.000022394792253361-0.00710999957015312i</v>
      </c>
      <c r="I377" t="str">
        <f t="shared" si="67"/>
        <v>-0.121938591597078-0.153840538738064i</v>
      </c>
      <c r="J377" s="4">
        <f t="shared" si="68"/>
        <v>-14.141341389047799</v>
      </c>
      <c r="K377" s="4">
        <f t="shared" si="69"/>
        <v>51.59860857431741</v>
      </c>
      <c r="O377"/>
      <c r="P377"/>
    </row>
    <row r="378" spans="1:16">
      <c r="A378">
        <f t="shared" si="70"/>
        <v>345</v>
      </c>
      <c r="B378">
        <f t="shared" si="71"/>
        <v>85000</v>
      </c>
      <c r="C378" t="str">
        <f t="shared" si="61"/>
        <v>0.000150452982161419-0.0483351395161701i</v>
      </c>
      <c r="D378" t="str">
        <f t="shared" si="62"/>
        <v>1</v>
      </c>
      <c r="E378" t="str">
        <f t="shared" si="63"/>
        <v>0.000150452982161419-0.0483351395161701i</v>
      </c>
      <c r="F378" t="str">
        <f t="shared" si="64"/>
        <v>0.145367412140575</v>
      </c>
      <c r="G378" t="str">
        <f t="shared" si="66"/>
        <v>21.4136815797293-17.2586062028117i</v>
      </c>
      <c r="H378" t="str">
        <f t="shared" si="65"/>
        <v>0.0000218709606656376-0.00702635414691929i</v>
      </c>
      <c r="I378" t="str">
        <f t="shared" si="67"/>
        <v>-0.120796741475636-0.150837572665946i</v>
      </c>
      <c r="J378" s="4">
        <f t="shared" si="68"/>
        <v>-14.27781188266362</v>
      </c>
      <c r="K378" s="4">
        <f t="shared" si="69"/>
        <v>51.31086182874941</v>
      </c>
      <c r="O378"/>
      <c r="P378"/>
    </row>
    <row r="379" spans="1:16">
      <c r="A379">
        <f t="shared" si="70"/>
        <v>346</v>
      </c>
      <c r="B379">
        <f t="shared" si="71"/>
        <v>86000</v>
      </c>
      <c r="C379" t="str">
        <f t="shared" si="61"/>
        <v>0.000146974451003529-0.0477731137119032i</v>
      </c>
      <c r="D379" t="str">
        <f t="shared" si="62"/>
        <v>1</v>
      </c>
      <c r="E379" t="str">
        <f t="shared" si="63"/>
        <v>0.000146974451003529-0.0477731137119032i</v>
      </c>
      <c r="F379" t="str">
        <f t="shared" si="64"/>
        <v>0.145367412140575</v>
      </c>
      <c r="G379" t="str">
        <f t="shared" si="66"/>
        <v>21.244998439051-17.2971314949453i</v>
      </c>
      <c r="H379" t="str">
        <f t="shared" si="65"/>
        <v>0.0000213652955931647-0.00694465391019679i</v>
      </c>
      <c r="I379" t="str">
        <f t="shared" si="67"/>
        <v>-0.119668686200033-0.147908719809184i</v>
      </c>
      <c r="J379" s="4">
        <f t="shared" si="68"/>
        <v>-14.413204171622819</v>
      </c>
      <c r="K379" s="4">
        <f t="shared" si="69"/>
        <v>51.024675386066292</v>
      </c>
      <c r="O379"/>
      <c r="P379"/>
    </row>
    <row r="380" spans="1:16">
      <c r="A380">
        <f t="shared" si="70"/>
        <v>347</v>
      </c>
      <c r="B380">
        <f t="shared" si="71"/>
        <v>87000</v>
      </c>
      <c r="C380" t="str">
        <f t="shared" si="61"/>
        <v>0.000143615177008806-0.0472240076783891i</v>
      </c>
      <c r="D380" t="str">
        <f t="shared" si="62"/>
        <v>1</v>
      </c>
      <c r="E380" t="str">
        <f t="shared" si="63"/>
        <v>0.000143615177008806-0.0472240076783891i</v>
      </c>
      <c r="F380" t="str">
        <f t="shared" si="64"/>
        <v>0.145367412140575</v>
      </c>
      <c r="G380" t="str">
        <f t="shared" si="66"/>
        <v>21.0769561445388-17.3338708252002i</v>
      </c>
      <c r="H380" t="str">
        <f t="shared" si="65"/>
        <v>0.0000208769666258807-0.00686483178711407i</v>
      </c>
      <c r="I380" t="str">
        <f t="shared" si="67"/>
        <v>-0.118554084524559-0.145051637159354i</v>
      </c>
      <c r="J380" s="4">
        <f t="shared" si="68"/>
        <v>-14.547541543098459</v>
      </c>
      <c r="K380" s="4">
        <f t="shared" si="69"/>
        <v>50.740070096990621</v>
      </c>
      <c r="O380"/>
      <c r="P380"/>
    </row>
    <row r="381" spans="1:16">
      <c r="A381">
        <f t="shared" si="70"/>
        <v>348</v>
      </c>
      <c r="B381">
        <f t="shared" si="71"/>
        <v>88000</v>
      </c>
      <c r="C381" t="str">
        <f t="shared" si="61"/>
        <v>0.000140369770398528-0.0466873809851024i</v>
      </c>
      <c r="D381" t="str">
        <f t="shared" si="62"/>
        <v>1</v>
      </c>
      <c r="E381" t="str">
        <f t="shared" si="63"/>
        <v>0.000140369770398528-0.0466873809851024i</v>
      </c>
      <c r="F381" t="str">
        <f t="shared" si="64"/>
        <v>0.145367412140575</v>
      </c>
      <c r="G381" t="str">
        <f t="shared" si="66"/>
        <v>20.9095845343542-17.3688436793896i</v>
      </c>
      <c r="H381" t="str">
        <f t="shared" si="65"/>
        <v>0.0000204051902656007-0.00678682375342543i</v>
      </c>
      <c r="I381" t="str">
        <f t="shared" si="67"/>
        <v>-0.117452616802016-0.142264079551984i</v>
      </c>
      <c r="J381" s="4">
        <f t="shared" si="68"/>
        <v>-14.68084638080828</v>
      </c>
      <c r="K381" s="4">
        <f t="shared" si="69"/>
        <v>50.457065025384026</v>
      </c>
      <c r="O381"/>
      <c r="P381"/>
    </row>
    <row r="382" spans="1:16">
      <c r="A382">
        <f t="shared" si="70"/>
        <v>349</v>
      </c>
      <c r="B382">
        <f t="shared" si="71"/>
        <v>89000</v>
      </c>
      <c r="C382" t="str">
        <f t="shared" si="61"/>
        <v>0.000137233142474179-0.0461628129952531i</v>
      </c>
      <c r="D382" t="str">
        <f t="shared" si="62"/>
        <v>1</v>
      </c>
      <c r="E382" t="str">
        <f t="shared" si="63"/>
        <v>0.000137233142474179-0.0461628129952531i</v>
      </c>
      <c r="F382" t="str">
        <f t="shared" si="64"/>
        <v>0.145367412140575</v>
      </c>
      <c r="G382" t="str">
        <f t="shared" si="66"/>
        <v>20.7429121841546-17.4020703998091i</v>
      </c>
      <c r="H382" t="str">
        <f t="shared" si="65"/>
        <v>0.0000199492267813902-0.00671056866224925i</v>
      </c>
      <c r="I382" t="str">
        <f t="shared" si="67"/>
        <v>-0.116363983223946-0.139543894315648i</v>
      </c>
      <c r="J382" s="4">
        <f t="shared" si="68"/>
        <v>-14.81314021036056</v>
      </c>
      <c r="K382" s="4">
        <f t="shared" si="69"/>
        <v>50.175677541810472</v>
      </c>
      <c r="O382"/>
      <c r="P382"/>
    </row>
    <row r="383" spans="1:16">
      <c r="A383">
        <f t="shared" si="70"/>
        <v>350</v>
      </c>
      <c r="B383">
        <f t="shared" si="71"/>
        <v>90000</v>
      </c>
      <c r="C383" t="str">
        <f t="shared" si="61"/>
        <v>0.000134200485658211-0.0456499017661932i</v>
      </c>
      <c r="D383" t="str">
        <f t="shared" si="62"/>
        <v>1</v>
      </c>
      <c r="E383" t="str">
        <f t="shared" si="63"/>
        <v>0.000134200485658211-0.0456499017661932i</v>
      </c>
      <c r="F383" t="str">
        <f t="shared" si="64"/>
        <v>0.145367412140575</v>
      </c>
      <c r="G383" t="str">
        <f t="shared" si="66"/>
        <v>20.5769664302471-17.4335721061861i</v>
      </c>
      <c r="H383" t="str">
        <f t="shared" si="65"/>
        <v>0.0000195083773081425-0.00663600808422297i</v>
      </c>
      <c r="I383" t="str">
        <f t="shared" si="67"/>
        <v>-0.115287902208557-0.136889016282381i</v>
      </c>
      <c r="J383" s="4">
        <f t="shared" si="68"/>
        <v>-14.944443741954959</v>
      </c>
      <c r="K383" s="4">
        <f t="shared" si="69"/>
        <v>49.895923411798691</v>
      </c>
      <c r="O383"/>
      <c r="P383"/>
    </row>
    <row r="384" spans="1:16">
      <c r="A384">
        <f t="shared" si="70"/>
        <v>351</v>
      </c>
      <c r="B384">
        <f t="shared" si="71"/>
        <v>91000</v>
      </c>
      <c r="C384" t="str">
        <f t="shared" si="61"/>
        <v>0.000131267255061582-0.0451482630223194i</v>
      </c>
      <c r="D384" t="str">
        <f t="shared" si="62"/>
        <v>1</v>
      </c>
      <c r="E384" t="str">
        <f t="shared" si="63"/>
        <v>0.000131267255061582-0.0451482630223194i</v>
      </c>
      <c r="F384" t="str">
        <f t="shared" si="64"/>
        <v>0.145367412140575</v>
      </c>
      <c r="G384" t="str">
        <f t="shared" si="66"/>
        <v>20.411773393297-17.4633706211092i</v>
      </c>
      <c r="H384" t="str">
        <f t="shared" si="65"/>
        <v>0.000019081981167099-0.00656308615819659i</v>
      </c>
      <c r="I384" t="str">
        <f t="shared" si="67"/>
        <v>-0.114224108923381-0.134297463131099i</v>
      </c>
      <c r="J384" s="4">
        <f t="shared" si="68"/>
        <v>-15.074776910613402</v>
      </c>
      <c r="K384" s="4">
        <f t="shared" si="69"/>
        <v>49.617816879165503</v>
      </c>
      <c r="O384"/>
      <c r="P384"/>
    </row>
    <row r="385" spans="1:16">
      <c r="A385">
        <f t="shared" si="70"/>
        <v>352</v>
      </c>
      <c r="B385">
        <f t="shared" si="71"/>
        <v>92000</v>
      </c>
      <c r="C385" t="str">
        <f t="shared" si="61"/>
        <v>0.00012842915144604-0.0446575291949572i</v>
      </c>
      <c r="D385" t="str">
        <f t="shared" si="62"/>
        <v>1</v>
      </c>
      <c r="E385" t="str">
        <f t="shared" si="63"/>
        <v>0.00012842915144604-0.0446575291949572i</v>
      </c>
      <c r="F385" t="str">
        <f t="shared" si="64"/>
        <v>0.145367412140575</v>
      </c>
      <c r="G385" t="str">
        <f t="shared" si="66"/>
        <v>20.2473580025122-17.4914883996868i</v>
      </c>
      <c r="H385" t="str">
        <f t="shared" si="65"/>
        <v>0.0000186694133891208-0.0064917494516631i</v>
      </c>
      <c r="I385" t="str">
        <f t="shared" si="67"/>
        <v>-0.113172353930852-0.13176733103816i</v>
      </c>
      <c r="J385" s="4">
        <f t="shared" si="68"/>
        <v>-15.204158914106561</v>
      </c>
      <c r="K385" s="4">
        <f t="shared" si="69"/>
        <v>49.341370744744609</v>
      </c>
      <c r="O385"/>
      <c r="P385"/>
    </row>
    <row r="386" spans="1:16">
      <c r="A386">
        <f t="shared" si="70"/>
        <v>353</v>
      </c>
      <c r="B386">
        <f t="shared" si="71"/>
        <v>93000</v>
      </c>
      <c r="C386" t="str">
        <f t="shared" si="61"/>
        <v>0.000125682105461827-0.0441773485241833i</v>
      </c>
      <c r="D386" t="str">
        <f t="shared" si="62"/>
        <v>1</v>
      </c>
      <c r="E386" t="str">
        <f t="shared" si="63"/>
        <v>0.000125682105461827-0.0441773485241833i</v>
      </c>
      <c r="F386" t="str">
        <f t="shared" si="64"/>
        <v>0.145367412140575</v>
      </c>
      <c r="G386" t="str">
        <f t="shared" si="66"/>
        <v>20.0837440202418-17.5179484632111i</v>
      </c>
      <c r="H386" t="str">
        <f t="shared" si="65"/>
        <v>0.0000182700824233646-0.00642194683019278i</v>
      </c>
      <c r="I386" t="str">
        <f t="shared" si="67"/>
        <v>-0.112132401946179-0.129296790611506i</v>
      </c>
      <c r="J386" s="4">
        <f t="shared" si="68"/>
        <v>-15.332608248725199</v>
      </c>
      <c r="K386" s="4">
        <f t="shared" si="69"/>
        <v>49.066596440831006</v>
      </c>
      <c r="O386"/>
      <c r="P386"/>
    </row>
    <row r="387" spans="1:16">
      <c r="A387">
        <f t="shared" si="70"/>
        <v>354</v>
      </c>
      <c r="B387">
        <f t="shared" si="71"/>
        <v>94000</v>
      </c>
      <c r="C387" t="str">
        <f t="shared" si="61"/>
        <v>0.000123022263052846-0.0437073842179759i</v>
      </c>
      <c r="D387" t="str">
        <f t="shared" si="62"/>
        <v>1</v>
      </c>
      <c r="E387" t="str">
        <f t="shared" si="63"/>
        <v>0.000123022263052846-0.0437073842179759i</v>
      </c>
      <c r="F387" t="str">
        <f t="shared" si="64"/>
        <v>0.145367412140575</v>
      </c>
      <c r="G387" t="str">
        <f t="shared" si="66"/>
        <v>19.9209540669174-17.54277433661i</v>
      </c>
      <c r="H387" t="str">
        <f t="shared" si="65"/>
        <v>0.0000178834280156693-0.00635362933520097i</v>
      </c>
      <c r="I387" t="str">
        <f t="shared" si="67"/>
        <v>-0.111104030697837-0.126884083086801i</v>
      </c>
      <c r="J387" s="4">
        <f t="shared" si="68"/>
        <v>-15.460142743037339</v>
      </c>
      <c r="K387" s="4">
        <f t="shared" si="69"/>
        <v>48.793504101626894</v>
      </c>
      <c r="O387"/>
      <c r="P387"/>
    </row>
    <row r="388" spans="1:16">
      <c r="A388">
        <f t="shared" si="70"/>
        <v>355</v>
      </c>
      <c r="B388">
        <f t="shared" si="71"/>
        <v>95000</v>
      </c>
      <c r="C388" t="str">
        <f t="shared" si="61"/>
        <v>0.000120445971931495-0.0432473136644676i</v>
      </c>
      <c r="D388" t="str">
        <f t="shared" si="62"/>
        <v>1</v>
      </c>
      <c r="E388" t="str">
        <f t="shared" si="63"/>
        <v>0.000120445971931495-0.0432473136644676i</v>
      </c>
      <c r="F388" t="str">
        <f t="shared" si="64"/>
        <v>0.145367412140575</v>
      </c>
      <c r="G388" t="str">
        <f t="shared" si="66"/>
        <v>19.7590096462789-17.5659899894924i</v>
      </c>
      <c r="H388" t="str">
        <f t="shared" si="65"/>
        <v>0.0000175089192424378-0.00628675006943538i</v>
      </c>
      <c r="I388" t="str">
        <f t="shared" si="67"/>
        <v>-0.110087029881935-0.124527516765858i</v>
      </c>
      <c r="J388" s="4">
        <f t="shared" si="68"/>
        <v>-15.58677958975942</v>
      </c>
      <c r="K388" s="4">
        <f t="shared" si="69"/>
        <v>48.522102629948563</v>
      </c>
      <c r="O388"/>
      <c r="P388"/>
    </row>
    <row r="389" spans="1:16">
      <c r="A389">
        <f t="shared" si="70"/>
        <v>356</v>
      </c>
      <c r="B389">
        <f t="shared" si="71"/>
        <v>96000</v>
      </c>
      <c r="C389" t="str">
        <f t="shared" si="61"/>
        <v>0.000117949769034523-0.0427968276934311i</v>
      </c>
      <c r="D389" t="str">
        <f t="shared" si="62"/>
        <v>1</v>
      </c>
      <c r="E389" t="str">
        <f t="shared" si="63"/>
        <v>0.000117949769034523-0.0427968276934311i</v>
      </c>
      <c r="F389" t="str">
        <f t="shared" si="64"/>
        <v>0.145367412140575</v>
      </c>
      <c r="G389" t="str">
        <f t="shared" si="66"/>
        <v>19.5979311708216-17.5876197805946i</v>
      </c>
      <c r="H389" t="str">
        <f t="shared" si="65"/>
        <v>0.0000171460526871271-0.00622126408962017i</v>
      </c>
      <c r="I389" t="str">
        <f t="shared" si="67"/>
        <v>-0.109081200202493-0.122225463679279i</v>
      </c>
      <c r="J389" s="4">
        <f t="shared" si="68"/>
        <v>-15.712535375862499</v>
      </c>
      <c r="K389" s="4">
        <f t="shared" si="69"/>
        <v>48.252399760434173</v>
      </c>
      <c r="O389"/>
      <c r="P389"/>
    </row>
    <row r="390" spans="1:16">
      <c r="A390">
        <f t="shared" si="70"/>
        <v>357</v>
      </c>
      <c r="B390">
        <f t="shared" si="71"/>
        <v>97000</v>
      </c>
      <c r="C390" t="str">
        <f t="shared" si="61"/>
        <v>0.000115530368879392-0.0423556298834422i</v>
      </c>
      <c r="D390" t="str">
        <f t="shared" si="62"/>
        <v>1</v>
      </c>
      <c r="E390" t="str">
        <f t="shared" si="63"/>
        <v>0.000115530368879392-0.0423556298834422i</v>
      </c>
      <c r="F390" t="str">
        <f t="shared" si="64"/>
        <v>0.145367412140575</v>
      </c>
      <c r="G390" t="str">
        <f t="shared" si="66"/>
        <v>19.4377379874137-17.6076884054574i</v>
      </c>
      <c r="H390" t="str">
        <f t="shared" si="65"/>
        <v>0.0000167943507476432-0.00615712830574i</v>
      </c>
      <c r="I390" t="str">
        <f t="shared" si="67"/>
        <v>-0.10808635249039-0.119976356456799i</v>
      </c>
      <c r="J390" s="4">
        <f t="shared" si="68"/>
        <v>-15.837426111023101</v>
      </c>
      <c r="K390" s="4">
        <f t="shared" si="69"/>
        <v>47.984402119483178</v>
      </c>
      <c r="O390"/>
      <c r="P390"/>
    </row>
    <row r="391" spans="1:16">
      <c r="A391">
        <f t="shared" si="70"/>
        <v>358</v>
      </c>
      <c r="B391">
        <f t="shared" si="71"/>
        <v>98000</v>
      </c>
      <c r="C391" t="str">
        <f t="shared" si="61"/>
        <v>0.00011318465274804-0.0419234359114601i</v>
      </c>
      <c r="D391" t="str">
        <f t="shared" si="62"/>
        <v>1</v>
      </c>
      <c r="E391" t="str">
        <f t="shared" si="63"/>
        <v>0.00011318465274804-0.0419234359114601i</v>
      </c>
      <c r="F391" t="str">
        <f t="shared" si="64"/>
        <v>0.145367412140575</v>
      </c>
      <c r="G391" t="str">
        <f t="shared" si="66"/>
        <v>19.2784484030244-17.6262208471661i</v>
      </c>
      <c r="H391" t="str">
        <f t="shared" si="65"/>
        <v>0.0000164533600640122-0.0060943013864902i</v>
      </c>
      <c r="I391" t="str">
        <f t="shared" si="67"/>
        <v>-0.107102306894416-0.117778685390098i</v>
      </c>
      <c r="J391" s="4">
        <f t="shared" si="68"/>
        <v>-15.961467254523621</v>
      </c>
      <c r="K391" s="4">
        <f t="shared" si="69"/>
        <v>47.718115282113757</v>
      </c>
      <c r="O391"/>
      <c r="P391"/>
    </row>
    <row r="392" spans="1:16">
      <c r="A392">
        <f t="shared" si="70"/>
        <v>359</v>
      </c>
      <c r="B392">
        <f t="shared" si="71"/>
        <v>99000</v>
      </c>
      <c r="C392" t="str">
        <f t="shared" si="61"/>
        <v>0.00011090965863151-0.041499972941825i</v>
      </c>
      <c r="D392" t="str">
        <f t="shared" si="62"/>
        <v>1</v>
      </c>
      <c r="E392" t="str">
        <f t="shared" si="63"/>
        <v>0.00011090965863151-0.041499972941825i</v>
      </c>
      <c r="F392" t="str">
        <f t="shared" si="64"/>
        <v>0.145367412140575</v>
      </c>
      <c r="G392" t="str">
        <f t="shared" si="66"/>
        <v>19.1200797105188-17.6432423299987i</v>
      </c>
      <c r="H392" t="str">
        <f t="shared" si="65"/>
        <v>0.0000161226500566572-0.00603274367045699i</v>
      </c>
      <c r="I392" t="str">
        <f t="shared" si="67"/>
        <v>-0.10612889213841-0.115630995674217i</v>
      </c>
      <c r="J392" s="4">
        <f t="shared" si="68"/>
        <v>-16.08467374069664</v>
      </c>
      <c r="K392" s="4">
        <f t="shared" si="69"/>
        <v>47.453543825947094</v>
      </c>
      <c r="O392"/>
      <c r="P392"/>
    </row>
    <row r="393" spans="1:16">
      <c r="A393">
        <f t="shared" si="70"/>
        <v>360</v>
      </c>
      <c r="B393">
        <f t="shared" si="71"/>
        <v>100000</v>
      </c>
      <c r="C393" t="str">
        <f t="shared" si="61"/>
        <v>0.000108702571874901-0.0410849790519133i</v>
      </c>
      <c r="D393" t="str">
        <f t="shared" si="62"/>
        <v>1</v>
      </c>
      <c r="E393" t="str">
        <f t="shared" si="63"/>
        <v>0.000108702571874901-0.0410849790519133i</v>
      </c>
      <c r="F393" t="str">
        <f t="shared" si="64"/>
        <v>0.145367412140575</v>
      </c>
      <c r="G393" t="str">
        <f t="shared" si="66"/>
        <v>18.9626482144694-17.6587782758384i</v>
      </c>
      <c r="H393" t="str">
        <f t="shared" si="65"/>
        <v>0.0000158018115664792-0.00597241708262637i</v>
      </c>
      <c r="I393" t="str">
        <f t="shared" si="67"/>
        <v>-0.105165944839042-0.113531884814741i</v>
      </c>
      <c r="J393" s="4">
        <f t="shared" si="68"/>
        <v>-16.207060003002482</v>
      </c>
      <c r="K393" s="4">
        <f t="shared" si="69"/>
        <v>47.190691382476842</v>
      </c>
      <c r="L393" s="4"/>
      <c r="O393"/>
      <c r="P393"/>
    </row>
    <row r="394" spans="1:16">
      <c r="A394">
        <f t="shared" si="70"/>
        <v>361</v>
      </c>
      <c r="B394">
        <f t="shared" ref="B394:B433" si="72">B393+10000</f>
        <v>110000</v>
      </c>
      <c r="C394" t="str">
        <f t="shared" si="61"/>
        <v>0.0000898369454041213-0.0373500263332342i</v>
      </c>
      <c r="D394" t="str">
        <f t="shared" si="62"/>
        <v>1</v>
      </c>
      <c r="E394" t="str">
        <f t="shared" si="63"/>
        <v>0.0000898369454041213-0.0373500263332342i</v>
      </c>
      <c r="F394" t="str">
        <f t="shared" si="64"/>
        <v>0.145367412140575</v>
      </c>
      <c r="G394" t="str">
        <f t="shared" si="66"/>
        <v>17.4428107242932-17.7380923716091i</v>
      </c>
      <c r="H394" t="str">
        <f t="shared" si="65"/>
        <v>0.0000130593642680112-0.00542947667144458i</v>
      </c>
      <c r="I394" t="str">
        <f t="shared" si="67"/>
        <v>-0.0960807667084742-0.0949369821216738i</v>
      </c>
      <c r="J394" s="4">
        <f t="shared" si="68"/>
        <v>-17.38866979545654</v>
      </c>
      <c r="K394" s="4">
        <f t="shared" si="69"/>
        <v>44.656925878936505</v>
      </c>
      <c r="L394" s="4"/>
      <c r="O394"/>
      <c r="P394"/>
    </row>
    <row r="395" spans="1:16">
      <c r="A395">
        <f t="shared" si="70"/>
        <v>362</v>
      </c>
      <c r="B395">
        <f t="shared" si="72"/>
        <v>120000</v>
      </c>
      <c r="C395" t="str">
        <f t="shared" si="61"/>
        <v>0.0000754880586005346-0.0342375557756829i</v>
      </c>
      <c r="D395" t="str">
        <f t="shared" si="62"/>
        <v>1</v>
      </c>
      <c r="E395" t="str">
        <f t="shared" si="63"/>
        <v>0.0000754880586005346-0.0342375557756829i</v>
      </c>
      <c r="F395" t="str">
        <f t="shared" si="64"/>
        <v>0.145367412140575</v>
      </c>
      <c r="G395" t="str">
        <f t="shared" si="66"/>
        <v>16.0282624023334-17.6969897405884i</v>
      </c>
      <c r="H395" t="str">
        <f t="shared" si="65"/>
        <v>0.0000109735037262758-0.00497702488112962i</v>
      </c>
      <c r="I395" t="str">
        <f t="shared" si="67"/>
        <v>-0.0879024720628064-0.07996725876055i</v>
      </c>
      <c r="J395" s="4">
        <f t="shared" si="68"/>
        <v>-18.501158768510859</v>
      </c>
      <c r="K395" s="4">
        <f t="shared" si="69"/>
        <v>42.293639256074073</v>
      </c>
      <c r="L395" s="4"/>
      <c r="O395"/>
      <c r="P395"/>
    </row>
    <row r="396" spans="1:16">
      <c r="A396">
        <f t="shared" si="70"/>
        <v>363</v>
      </c>
      <c r="B396">
        <f t="shared" si="72"/>
        <v>130000</v>
      </c>
      <c r="C396" t="str">
        <f t="shared" si="61"/>
        <v>0.0000643212322812643-0.0316039203661467i</v>
      </c>
      <c r="D396" t="str">
        <f t="shared" si="62"/>
        <v>1</v>
      </c>
      <c r="E396" t="str">
        <f t="shared" si="63"/>
        <v>0.0000643212322812643-0.0316039203661467i</v>
      </c>
      <c r="F396" t="str">
        <f t="shared" si="64"/>
        <v>0.145367412140575</v>
      </c>
      <c r="G396" t="str">
        <f t="shared" si="66"/>
        <v>14.7228471758563-17.5596471299771i</v>
      </c>
      <c r="H396" t="str">
        <f t="shared" si="65"/>
        <v>0.0000093502110824202-0.00459418011712356i</v>
      </c>
      <c r="I396" t="str">
        <f t="shared" si="67"/>
        <v>-0.0805345199794181-0.0678035981699659i</v>
      </c>
      <c r="J396" s="4">
        <f t="shared" si="68"/>
        <v>-19.553373049048478</v>
      </c>
      <c r="K396" s="4">
        <f t="shared" si="69"/>
        <v>40.094686013777419</v>
      </c>
      <c r="L396" s="4"/>
      <c r="O396"/>
      <c r="P396"/>
    </row>
    <row r="397" spans="1:16">
      <c r="A397">
        <f t="shared" si="70"/>
        <v>364</v>
      </c>
      <c r="B397">
        <f t="shared" si="72"/>
        <v>140000</v>
      </c>
      <c r="C397" t="str">
        <f t="shared" si="61"/>
        <v>0.0000554606860109022-0.029346514228007i</v>
      </c>
      <c r="D397" t="str">
        <f t="shared" si="62"/>
        <v>1</v>
      </c>
      <c r="E397" t="str">
        <f t="shared" si="63"/>
        <v>0.0000554606860109022-0.029346514228007i</v>
      </c>
      <c r="F397" t="str">
        <f t="shared" si="64"/>
        <v>0.145367412140575</v>
      </c>
      <c r="G397" t="str">
        <f t="shared" si="66"/>
        <v>13.5255431432407-17.3475762962483i</v>
      </c>
      <c r="H397" t="str">
        <f t="shared" si="65"/>
        <v>8.06217640094584E-06-0.00426602682867194i</v>
      </c>
      <c r="I397" t="str">
        <f t="shared" si="67"/>
        <v>-0.0738961805774892-0.0578401891416538i</v>
      </c>
      <c r="J397" s="4">
        <f t="shared" si="68"/>
        <v>-20.5521476042424</v>
      </c>
      <c r="K397" s="4">
        <f t="shared" si="69"/>
        <v>38.051079333967692</v>
      </c>
      <c r="L397" s="4"/>
      <c r="O397"/>
      <c r="P397"/>
    </row>
    <row r="398" spans="1:16">
      <c r="A398">
        <f t="shared" si="70"/>
        <v>365</v>
      </c>
      <c r="B398">
        <f t="shared" si="72"/>
        <v>150000</v>
      </c>
      <c r="C398" t="str">
        <f t="shared" si="61"/>
        <v>0.0000483124420537142-0.0273900925546815i</v>
      </c>
      <c r="D398" t="str">
        <f t="shared" si="62"/>
        <v>1</v>
      </c>
      <c r="E398" t="str">
        <f t="shared" si="63"/>
        <v>0.0000483124420537142-0.0273900925546815i</v>
      </c>
      <c r="F398" t="str">
        <f t="shared" si="64"/>
        <v>0.145367412140575</v>
      </c>
      <c r="G398" t="str">
        <f t="shared" si="66"/>
        <v>12.4321435956271-17.0791442837014i</v>
      </c>
      <c r="H398" t="str">
        <f t="shared" si="65"/>
        <v>7.02305467553992E-06-0.00398162687296488i</v>
      </c>
      <c r="I398" t="str">
        <f t="shared" si="67"/>
        <v>-0.0679154682230238-0.049620104793023i</v>
      </c>
      <c r="J398" s="4">
        <f t="shared" si="68"/>
        <v>-21.502940817749998</v>
      </c>
      <c r="K398" s="4">
        <f t="shared" si="69"/>
        <v>36.152449236579457</v>
      </c>
      <c r="L398" s="4"/>
      <c r="O398"/>
      <c r="P398"/>
    </row>
    <row r="399" spans="1:16">
      <c r="A399">
        <f t="shared" si="70"/>
        <v>366</v>
      </c>
      <c r="B399">
        <f t="shared" si="72"/>
        <v>160000</v>
      </c>
      <c r="C399" t="str">
        <f t="shared" si="61"/>
        <v>0.0000424621232713069-0.0256782214442414i</v>
      </c>
      <c r="D399" t="str">
        <f t="shared" si="62"/>
        <v>1</v>
      </c>
      <c r="E399" t="str">
        <f t="shared" si="63"/>
        <v>0.0000424621232713069-0.0256782214442414i</v>
      </c>
      <c r="F399" t="str">
        <f t="shared" si="64"/>
        <v>0.145367412140575</v>
      </c>
      <c r="G399" t="str">
        <f t="shared" si="66"/>
        <v>11.4365264535849-16.7695876815832i</v>
      </c>
      <c r="H399" t="str">
        <f t="shared" si="65"/>
        <v>6.17260897394397E-06-0.00373277659972199i</v>
      </c>
      <c r="I399" t="str">
        <f t="shared" si="67"/>
        <v>-0.0625265312789818-0.0427935104354559i</v>
      </c>
      <c r="J399" s="4">
        <f t="shared" si="68"/>
        <v>-22.410236757031598</v>
      </c>
      <c r="K399" s="4">
        <f t="shared" si="69"/>
        <v>34.387958398555639</v>
      </c>
      <c r="O399"/>
      <c r="P399"/>
    </row>
    <row r="400" spans="1:16">
      <c r="A400">
        <f t="shared" si="70"/>
        <v>367</v>
      </c>
      <c r="B400">
        <f t="shared" si="72"/>
        <v>170000</v>
      </c>
      <c r="C400" t="str">
        <f t="shared" si="61"/>
        <v>0.000037613518863663-0.0241677453760096i</v>
      </c>
      <c r="D400" t="str">
        <f t="shared" si="62"/>
        <v>1</v>
      </c>
      <c r="E400" t="str">
        <f t="shared" si="63"/>
        <v>0.000037613518863663-0.0241677453760096i</v>
      </c>
      <c r="F400" t="str">
        <f t="shared" si="64"/>
        <v>0.145367412140575</v>
      </c>
      <c r="G400" t="str">
        <f t="shared" si="66"/>
        <v>10.53156797203-16.4312772983766i</v>
      </c>
      <c r="H400" t="str">
        <f t="shared" si="65"/>
        <v>5.46777989871139E-06-0.00351320260258286i</v>
      </c>
      <c r="I400" t="str">
        <f t="shared" si="67"/>
        <v>-0.057668821872758-0.0370893746163363i</v>
      </c>
      <c r="J400" s="4">
        <f t="shared" si="68"/>
        <v>-23.277806743539401</v>
      </c>
      <c r="K400" s="4">
        <f t="shared" si="69"/>
        <v>32.746866889591871</v>
      </c>
      <c r="O400"/>
      <c r="P400"/>
    </row>
    <row r="401" spans="1:16">
      <c r="A401">
        <f t="shared" si="70"/>
        <v>368</v>
      </c>
      <c r="B401">
        <f t="shared" si="72"/>
        <v>180000</v>
      </c>
      <c r="C401" t="str">
        <f t="shared" si="61"/>
        <v>0.0000335503388763142-0.0228250988275396i</v>
      </c>
      <c r="D401" t="str">
        <f t="shared" si="62"/>
        <v>1</v>
      </c>
      <c r="E401" t="str">
        <f t="shared" si="63"/>
        <v>0.0000335503388763142-0.0228250988275396i</v>
      </c>
      <c r="F401" t="str">
        <f t="shared" si="64"/>
        <v>0.145367412140575</v>
      </c>
      <c r="G401" t="str">
        <f t="shared" si="66"/>
        <v>9.7097722475365-16.0740873381555i</v>
      </c>
      <c r="H401" t="str">
        <f t="shared" si="65"/>
        <v>4.87712593888912E-06-0.0033180255484123i</v>
      </c>
      <c r="I401" t="str">
        <f t="shared" si="67"/>
        <v>-0.0532868766733215-0.0322956677348917i</v>
      </c>
      <c r="J401" s="4">
        <f t="shared" si="68"/>
        <v>-24.108883812288198</v>
      </c>
      <c r="K401" s="4">
        <f t="shared" si="69"/>
        <v>31.218867486994554</v>
      </c>
      <c r="O401"/>
      <c r="P401"/>
    </row>
    <row r="402" spans="1:16">
      <c r="A402">
        <f t="shared" si="70"/>
        <v>369</v>
      </c>
      <c r="B402">
        <f t="shared" si="72"/>
        <v>190000</v>
      </c>
      <c r="C402" t="str">
        <f t="shared" si="61"/>
        <v>0.0000301116681525788-0.021623782625053i</v>
      </c>
      <c r="D402" t="str">
        <f t="shared" si="62"/>
        <v>1</v>
      </c>
      <c r="E402" t="str">
        <f t="shared" si="63"/>
        <v>0.0000301116681525788-0.021623782625053i</v>
      </c>
      <c r="F402" t="str">
        <f t="shared" si="64"/>
        <v>0.145367412140575</v>
      </c>
      <c r="G402" t="str">
        <f t="shared" si="66"/>
        <v>8.96368561077487-15.7057861896204i</v>
      </c>
      <c r="H402" t="str">
        <f t="shared" si="65"/>
        <v>4.37725527457615E-06-0.00314339332089428i</v>
      </c>
      <c r="I402" t="str">
        <f t="shared" si="67"/>
        <v>-0.049330227067727-0.0282451377149458i</v>
      </c>
      <c r="J402" s="4">
        <f t="shared" si="68"/>
        <v>-24.9062821553002</v>
      </c>
      <c r="K402" s="4">
        <f t="shared" si="69"/>
        <v>29.794271235401993</v>
      </c>
      <c r="O402"/>
      <c r="P402"/>
    </row>
    <row r="403" spans="1:16">
      <c r="A403">
        <f t="shared" si="70"/>
        <v>370</v>
      </c>
      <c r="B403">
        <f t="shared" si="72"/>
        <v>200000</v>
      </c>
      <c r="C403" t="str">
        <f t="shared" si="61"/>
        <v>0.0000271757856456795-0.0205425973776769i</v>
      </c>
      <c r="D403" t="str">
        <f t="shared" si="62"/>
        <v>1</v>
      </c>
      <c r="E403" t="str">
        <f t="shared" si="63"/>
        <v>0.0000271757856456795-0.0205425973776769i</v>
      </c>
      <c r="F403" t="str">
        <f t="shared" si="64"/>
        <v>0.145367412140575</v>
      </c>
      <c r="G403" t="str">
        <f t="shared" si="66"/>
        <v>8.28615471759548-15.3324053669328i</v>
      </c>
      <c r="H403" t="str">
        <f t="shared" si="65"/>
        <v>3.95047363219941E-06-0.00298622421943865i</v>
      </c>
      <c r="I403" t="str">
        <f t="shared" si="67"/>
        <v>-0.0457532660132617-0.0248048861668197i</v>
      </c>
      <c r="J403" s="4">
        <f t="shared" si="68"/>
        <v>-25.672481145185802</v>
      </c>
      <c r="K403" s="4">
        <f t="shared" si="69"/>
        <v>28.464096170998744</v>
      </c>
      <c r="O403"/>
      <c r="P403"/>
    </row>
    <row r="404" spans="1:16">
      <c r="A404">
        <f t="shared" si="70"/>
        <v>371</v>
      </c>
      <c r="B404">
        <f t="shared" si="72"/>
        <v>210000</v>
      </c>
      <c r="C404" t="str">
        <f t="shared" si="61"/>
        <v>0.0000246492426914171-0.0195643816381321i</v>
      </c>
      <c r="D404" t="str">
        <f t="shared" si="62"/>
        <v>1</v>
      </c>
      <c r="E404" t="str">
        <f t="shared" si="63"/>
        <v>0.0000246492426914171-0.0195643816381321i</v>
      </c>
      <c r="F404" t="str">
        <f t="shared" si="64"/>
        <v>0.145367412140575</v>
      </c>
      <c r="G404" t="str">
        <f t="shared" si="66"/>
        <v>7.67047487378439-14.9585668368644i</v>
      </c>
      <c r="H404" t="str">
        <f t="shared" si="65"/>
        <v>3.58319662127629E-06-0.00284402352886585i</v>
      </c>
      <c r="I404" t="str">
        <f t="shared" si="67"/>
        <v>-0.0425150312225034-0.0218686105047661i</v>
      </c>
      <c r="J404" s="4">
        <f t="shared" si="68"/>
        <v>-26.409686105567598</v>
      </c>
      <c r="K404" s="4">
        <f t="shared" si="69"/>
        <v>27.220094534058688</v>
      </c>
      <c r="O404"/>
      <c r="P404"/>
    </row>
    <row r="405" spans="1:16">
      <c r="A405">
        <f t="shared" si="70"/>
        <v>372</v>
      </c>
      <c r="B405">
        <f t="shared" si="72"/>
        <v>220000</v>
      </c>
      <c r="C405" t="str">
        <f t="shared" si="61"/>
        <v>0.0000224593338014581-0.018675094197334i</v>
      </c>
      <c r="D405" t="str">
        <f t="shared" si="62"/>
        <v>1</v>
      </c>
      <c r="E405" t="str">
        <f t="shared" si="63"/>
        <v>0.0000224593338014581-0.018675094197334i</v>
      </c>
      <c r="F405" t="str">
        <f t="shared" si="64"/>
        <v>0.145367412140575</v>
      </c>
      <c r="G405" t="str">
        <f t="shared" si="66"/>
        <v>7.11046366659273-14.5877625142561i</v>
      </c>
      <c r="H405" t="str">
        <f t="shared" si="65"/>
        <v>3.26485523311931E-06-0.00271475011494791i</v>
      </c>
      <c r="I405" t="str">
        <f t="shared" si="67"/>
        <v>-0.0395789153278978-0.0193507589889997i</v>
      </c>
      <c r="J405" s="4">
        <f t="shared" si="68"/>
        <v>-27.119873499948998</v>
      </c>
      <c r="K405" s="4">
        <f t="shared" si="69"/>
        <v>26.05474201529691</v>
      </c>
      <c r="O405"/>
      <c r="P405"/>
    </row>
    <row r="406" spans="1:16">
      <c r="A406">
        <f t="shared" si="70"/>
        <v>373</v>
      </c>
      <c r="B406">
        <f t="shared" si="72"/>
        <v>230000</v>
      </c>
      <c r="C406" t="str">
        <f t="shared" si="61"/>
        <v>0.0000205488069892666-0.0178631357778276i</v>
      </c>
      <c r="D406" t="str">
        <f t="shared" si="62"/>
        <v>1</v>
      </c>
      <c r="E406" t="str">
        <f t="shared" si="63"/>
        <v>0.0000205488069892666-0.0178631357778276i</v>
      </c>
      <c r="F406" t="str">
        <f t="shared" si="64"/>
        <v>0.145367412140575</v>
      </c>
      <c r="G406" t="str">
        <f t="shared" si="66"/>
        <v>6.60048541903387-14.2225869426262i</v>
      </c>
      <c r="H406" t="str">
        <f t="shared" si="65"/>
        <v>2.98712689460585E-06-0.00259671782073852i</v>
      </c>
      <c r="I406" t="str">
        <f t="shared" si="67"/>
        <v>-0.0369123284834078-0.0171820827850972i</v>
      </c>
      <c r="J406" s="4">
        <f t="shared" si="68"/>
        <v>-27.804825450076201</v>
      </c>
      <c r="K406" s="4">
        <f t="shared" si="69"/>
        <v>24.961204636192946</v>
      </c>
      <c r="O406"/>
      <c r="P406"/>
    </row>
    <row r="407" spans="1:16">
      <c r="A407">
        <f t="shared" si="70"/>
        <v>374</v>
      </c>
      <c r="B407">
        <f t="shared" si="72"/>
        <v>240000</v>
      </c>
      <c r="C407" t="str">
        <f t="shared" si="61"/>
        <v>0.0000188720834567194-0.0171188403021983i</v>
      </c>
      <c r="D407" t="str">
        <f t="shared" si="62"/>
        <v>1</v>
      </c>
      <c r="E407" t="str">
        <f t="shared" si="63"/>
        <v>0.0000188720834567194-0.0171188403021983i</v>
      </c>
      <c r="F407" t="str">
        <f t="shared" si="64"/>
        <v>0.145367412140575</v>
      </c>
      <c r="G407" t="str">
        <f t="shared" si="66"/>
        <v>6.13544451882421-13.8649276338961i</v>
      </c>
      <c r="H407" t="str">
        <f t="shared" si="65"/>
        <v>2.74338593380426E-06-0.00248852151357835i</v>
      </c>
      <c r="I407" t="str">
        <f t="shared" si="67"/>
        <v>-0.0344863388089668-0.0153062225279045i</v>
      </c>
      <c r="J407" s="4">
        <f t="shared" si="68"/>
        <v>-28.466156776772401</v>
      </c>
      <c r="K407" s="4">
        <f t="shared" si="69"/>
        <v>23.93329349380673</v>
      </c>
      <c r="O407"/>
      <c r="P407"/>
    </row>
    <row r="408" spans="1:16">
      <c r="A408">
        <f t="shared" si="70"/>
        <v>375</v>
      </c>
      <c r="B408">
        <f t="shared" si="72"/>
        <v>250000</v>
      </c>
      <c r="C408" t="str">
        <f t="shared" si="61"/>
        <v>0.0000173925137708896-0.0164340882559676i</v>
      </c>
      <c r="D408" t="str">
        <f t="shared" si="62"/>
        <v>1</v>
      </c>
      <c r="E408" t="str">
        <f t="shared" si="63"/>
        <v>0.0000173925137708896-0.0164340882559676i</v>
      </c>
      <c r="F408" t="str">
        <f t="shared" si="64"/>
        <v>0.145367412140575</v>
      </c>
      <c r="G408" t="str">
        <f t="shared" si="66"/>
        <v>5.71076008901888-13.5161188361479i</v>
      </c>
      <c r="H408" t="str">
        <f t="shared" si="65"/>
        <v>2.52830471749353E-06-0.00238898088065983i</v>
      </c>
      <c r="I408" t="str">
        <f t="shared" si="67"/>
        <v>-0.03227531093861-0.013677069533717i</v>
      </c>
      <c r="J408" s="4">
        <f t="shared" si="68"/>
        <v>-29.105336673415199</v>
      </c>
      <c r="K408" s="4">
        <f t="shared" si="69"/>
        <v>22.965413978146586</v>
      </c>
      <c r="O408"/>
      <c r="P408"/>
    </row>
    <row r="409" spans="1:16">
      <c r="A409">
        <f t="shared" si="70"/>
        <v>376</v>
      </c>
      <c r="B409">
        <f t="shared" si="72"/>
        <v>260000</v>
      </c>
      <c r="C409" t="str">
        <f t="shared" si="61"/>
        <v>0.0000160803580256623-0.0158020092736995i</v>
      </c>
      <c r="D409" t="str">
        <f t="shared" si="62"/>
        <v>1</v>
      </c>
      <c r="E409" t="str">
        <f t="shared" si="63"/>
        <v>0.0000160803580256623-0.0158020092736995i</v>
      </c>
      <c r="F409" t="str">
        <f t="shared" si="64"/>
        <v>0.145367412140575</v>
      </c>
      <c r="G409" t="str">
        <f t="shared" si="66"/>
        <v>5.32233041439586-13.177064625896i</v>
      </c>
      <c r="H409" t="str">
        <f t="shared" si="65"/>
        <v>2.33756003248445E-06-0.00229709719473906i</v>
      </c>
      <c r="I409" t="str">
        <f t="shared" si="67"/>
        <v>-0.0302565569201846-0.0122567124439981i</v>
      </c>
      <c r="J409" s="4">
        <f t="shared" si="68"/>
        <v>-29.7237064312516</v>
      </c>
      <c r="K409" s="4">
        <f t="shared" si="69"/>
        <v>22.052513636947594</v>
      </c>
      <c r="O409"/>
      <c r="P409"/>
    </row>
    <row r="410" spans="1:16">
      <c r="A410">
        <f t="shared" si="70"/>
        <v>377</v>
      </c>
      <c r="B410">
        <f t="shared" si="72"/>
        <v>270000</v>
      </c>
      <c r="C410" t="str">
        <f t="shared" si="61"/>
        <v>0.0000149112796210311-0.0152167508165794i</v>
      </c>
      <c r="D410" t="str">
        <f t="shared" si="62"/>
        <v>1</v>
      </c>
      <c r="E410" t="str">
        <f t="shared" si="63"/>
        <v>0.0000149112796210311-0.0152167508165794i</v>
      </c>
      <c r="F410" t="str">
        <f t="shared" si="64"/>
        <v>0.145367412140575</v>
      </c>
      <c r="G410" t="str">
        <f t="shared" si="66"/>
        <v>4.96649266425891-12.8483367731376i</v>
      </c>
      <c r="H410" t="str">
        <f t="shared" si="65"/>
        <v>2.16761413021378E-06-0.00221201968739413i</v>
      </c>
      <c r="I410" t="str">
        <f t="shared" si="67"/>
        <v>-0.0284100084527737-0.0110138297869784i</v>
      </c>
      <c r="J410" s="4">
        <f t="shared" si="68"/>
        <v>-30.322494189169799</v>
      </c>
      <c r="K410" s="4">
        <f t="shared" si="69"/>
        <v>21.190031239081321</v>
      </c>
      <c r="O410"/>
      <c r="P410"/>
    </row>
    <row r="411" spans="1:16">
      <c r="A411">
        <f t="shared" si="70"/>
        <v>378</v>
      </c>
      <c r="B411">
        <f t="shared" si="72"/>
        <v>280000</v>
      </c>
      <c r="C411" t="str">
        <f t="shared" si="61"/>
        <v>0.0000138652086428667-0.0146732964187348i</v>
      </c>
      <c r="D411" t="str">
        <f t="shared" si="62"/>
        <v>1</v>
      </c>
      <c r="E411" t="str">
        <f t="shared" si="63"/>
        <v>0.0000138652086428667-0.0146732964187348i</v>
      </c>
      <c r="F411" t="str">
        <f t="shared" si="64"/>
        <v>0.145367412140575</v>
      </c>
      <c r="G411" t="str">
        <f t="shared" si="66"/>
        <v>4.63998145413734-12.5302521418088i</v>
      </c>
      <c r="H411" t="str">
        <f t="shared" si="65"/>
        <v>2.01554949920267E-06-0.00213301912796304i</v>
      </c>
      <c r="I411" t="str">
        <f t="shared" si="67"/>
        <v>-0.0267179153843818-0.00992242453849801i</v>
      </c>
      <c r="J411" s="4">
        <f t="shared" si="68"/>
        <v>-30.902827388016</v>
      </c>
      <c r="K411" s="4">
        <f t="shared" si="69"/>
        <v>20.373848514177723</v>
      </c>
      <c r="O411"/>
      <c r="P411"/>
    </row>
    <row r="412" spans="1:16">
      <c r="A412">
        <f t="shared" si="70"/>
        <v>379</v>
      </c>
      <c r="B412">
        <f t="shared" si="72"/>
        <v>290000</v>
      </c>
      <c r="C412" t="str">
        <f t="shared" si="61"/>
        <v>0.0000129254747132516-0.0141673215375186i</v>
      </c>
      <c r="D412" t="str">
        <f t="shared" si="62"/>
        <v>1</v>
      </c>
      <c r="E412" t="str">
        <f t="shared" si="63"/>
        <v>0.0000129254747132516-0.0141673215375186i</v>
      </c>
      <c r="F412" t="str">
        <f t="shared" si="64"/>
        <v>0.145367412140575</v>
      </c>
      <c r="G412" t="str">
        <f t="shared" si="66"/>
        <v>4.33988842316843-12.2229336492109i</v>
      </c>
      <c r="H412" t="str">
        <f t="shared" si="65"/>
        <v>1.87894280975383E-06-0.00205946686887251i</v>
      </c>
      <c r="I412" t="str">
        <f t="shared" si="67"/>
        <v>-0.025164572488829-0.00896082261541302i</v>
      </c>
      <c r="J412" s="4">
        <f t="shared" si="68"/>
        <v>-31.465743415174199</v>
      </c>
      <c r="K412" s="4">
        <f t="shared" si="69"/>
        <v>19.600245344833411</v>
      </c>
      <c r="O412"/>
      <c r="P412"/>
    </row>
    <row r="413" spans="1:16">
      <c r="A413">
        <f t="shared" si="70"/>
        <v>380</v>
      </c>
      <c r="B413">
        <f t="shared" si="72"/>
        <v>300000</v>
      </c>
      <c r="C413" t="str">
        <f t="shared" si="61"/>
        <v>0.0000120781386966677-0.0136950782335614i</v>
      </c>
      <c r="D413" t="str">
        <f t="shared" si="62"/>
        <v>1</v>
      </c>
      <c r="E413" t="str">
        <f t="shared" si="63"/>
        <v>0.0000120781386966677-0.0136950782335614i</v>
      </c>
      <c r="F413" t="str">
        <f t="shared" si="64"/>
        <v>0.145367412140575</v>
      </c>
      <c r="G413" t="str">
        <f t="shared" si="66"/>
        <v>4.06362408643863-11.9263581082995i</v>
      </c>
      <c r="H413" t="str">
        <f t="shared" si="65"/>
        <v>1.75576776580952E-06-0.00199081808187554i</v>
      </c>
      <c r="I413" t="str">
        <f t="shared" si="67"/>
        <v>-0.0237360745927423-0.00811087622435705i</v>
      </c>
      <c r="J413" s="4">
        <f t="shared" si="68"/>
        <v>-32.012198793948002</v>
      </c>
      <c r="K413" s="4">
        <f t="shared" si="69"/>
        <v>18.865858737632607</v>
      </c>
      <c r="O413"/>
      <c r="P413"/>
    </row>
    <row r="414" spans="1:16">
      <c r="A414">
        <f t="shared" si="70"/>
        <v>381</v>
      </c>
      <c r="B414">
        <f t="shared" si="72"/>
        <v>310000</v>
      </c>
      <c r="C414" t="str">
        <f t="shared" si="61"/>
        <v>0.0000113114728030033-0.0132533021706863i</v>
      </c>
      <c r="D414" t="str">
        <f t="shared" si="62"/>
        <v>1</v>
      </c>
      <c r="E414" t="str">
        <f t="shared" si="63"/>
        <v>0.0000113114728030033-0.0132533021706863i</v>
      </c>
      <c r="F414" t="str">
        <f t="shared" si="64"/>
        <v>0.145367412140575</v>
      </c>
      <c r="G414" t="str">
        <f t="shared" si="66"/>
        <v>3.80888261666564-11.6403936571028i</v>
      </c>
      <c r="H414" t="str">
        <f t="shared" si="65"/>
        <v>1.64431952887109E-06-0.00192659823886973i</v>
      </c>
      <c r="I414" t="str">
        <f t="shared" si="67"/>
        <v>-0.0224200988994549-0.00735732706794367i</v>
      </c>
      <c r="J414" s="4">
        <f t="shared" si="68"/>
        <v>-32.543077182289203</v>
      </c>
      <c r="K414" s="4">
        <f t="shared" si="69"/>
        <v>18.167645617341663</v>
      </c>
      <c r="O414"/>
      <c r="P414"/>
    </row>
    <row r="415" spans="1:16">
      <c r="A415">
        <f t="shared" si="70"/>
        <v>382</v>
      </c>
      <c r="B415">
        <f t="shared" si="72"/>
        <v>320000</v>
      </c>
      <c r="C415" t="str">
        <f t="shared" si="61"/>
        <v>0.0000106155525887185-0.0128391370532475i</v>
      </c>
      <c r="D415" t="str">
        <f t="shared" si="62"/>
        <v>1</v>
      </c>
      <c r="E415" t="str">
        <f t="shared" si="63"/>
        <v>0.0000106155525887185-0.0128391370532475i</v>
      </c>
      <c r="F415" t="str">
        <f t="shared" si="64"/>
        <v>0.145367412140575</v>
      </c>
      <c r="G415" t="str">
        <f t="shared" si="66"/>
        <v>3.57360981981151-11.3648289521416i</v>
      </c>
      <c r="H415" t="str">
        <f t="shared" si="65"/>
        <v>1.54315540826419E-06-0.00186639212754876i</v>
      </c>
      <c r="I415" t="str">
        <f t="shared" si="67"/>
        <v>-0.0212057126518948-0.00668729493188864i</v>
      </c>
      <c r="J415" s="4">
        <f t="shared" si="68"/>
        <v>-33.059196382532797</v>
      </c>
      <c r="K415" s="4">
        <f t="shared" si="69"/>
        <v>17.502849318706296</v>
      </c>
      <c r="O415"/>
      <c r="P415"/>
    </row>
    <row r="416" spans="1:16">
      <c r="A416">
        <f t="shared" si="70"/>
        <v>383</v>
      </c>
      <c r="B416">
        <f t="shared" si="72"/>
        <v>330000</v>
      </c>
      <c r="C416" t="str">
        <f t="shared" ref="C416:C433" si="73">IF(Modep,IMPRODUCT(Rop/(Rs*m*Kdp),IMDIV(IMSUM(1,IMPRODUCT(sp,$B416/wzp)),IMSUM(1,IMPRODUCT(sp,$B416/wpp)))),IMDIV(Rop*SQRT(Kp*(1-mdp/(mcp+mdp)))/(Rs*0.001),IMSUM((2*(1-mdp/(mcp+mdp))-mdp/(mcp+mdp)+(2-mdp/(mcp+mdp))*(Lp*uu*ms/(E*(1-mdp/(mcp+mdp))))),IMPRODUCT(sp,$B416,Cop*uu,Rop,(1-mdp/(mcp+mdp)),Lp*uu*ms/(E*(1-mdp/(mcp+mdp)))+1))))</f>
        <v>9.98193415463394E-06-0.0124500728020663i</v>
      </c>
      <c r="D416" t="str">
        <f t="shared" ref="D416:D433" si="74">IMDIV(1,IMSUM(1,IMPRODUCT($B416/(Qp*wnp),sp,Modep),IMPRODUCT($B416/wnp,$B416/wnp,sp,sp,Modep)))</f>
        <v>1</v>
      </c>
      <c r="E416" t="str">
        <f t="shared" ref="E416:E433" si="75">IMPRODUCT($C416,$D416)</f>
        <v>9.98193415463394E-06-0.0124500728020663i</v>
      </c>
      <c r="F416" t="str">
        <f t="shared" ref="F416:F433" si="76">IMPRODUCT((Rf12p/(Rf12p+Rf11p)),IMDIV(IMSUM(1,IMPRODUCT(sp,$B416,Rf11p,Czzp,0.000000001)),IMSUM(1,IMPRODUCT(sp,$B416,Czzp,(Rf12p*Rf11p/(Rf12p+Rf11p)),0.000000001))))</f>
        <v>0.145367412140575</v>
      </c>
      <c r="G416" t="str">
        <f t="shared" si="66"/>
        <v>3.35597432556577-11.099395865111i</v>
      </c>
      <c r="H416" t="str">
        <f t="shared" ref="H416:H433" si="77">IMPRODUCT($E416,$F416)</f>
        <v>1.45104793621675E-06-0.00180983486419814i</v>
      </c>
      <c r="I416" t="str">
        <f t="shared" si="67"/>
        <v>-0.0200832039285955-0.00608986509322609i</v>
      </c>
      <c r="J416" s="4">
        <f t="shared" si="68"/>
        <v>-33.561314519066201</v>
      </c>
      <c r="K416" s="4">
        <f t="shared" si="69"/>
        <v>16.868969554083662</v>
      </c>
      <c r="O416"/>
      <c r="P416"/>
    </row>
    <row r="417" spans="1:16">
      <c r="A417">
        <f t="shared" si="70"/>
        <v>384</v>
      </c>
      <c r="B417">
        <f t="shared" si="72"/>
        <v>340000</v>
      </c>
      <c r="C417" t="str">
        <f t="shared" si="73"/>
        <v>0.0000094033967987776-0.0120838946404447i</v>
      </c>
      <c r="D417" t="str">
        <f t="shared" si="74"/>
        <v>1</v>
      </c>
      <c r="E417" t="str">
        <f t="shared" si="75"/>
        <v>0.0000094033967987776-0.0120838946404447i</v>
      </c>
      <c r="F417" t="str">
        <f t="shared" si="76"/>
        <v>0.145367412140575</v>
      </c>
      <c r="G417" t="str">
        <f t="shared" ref="G417:G433" si="78">IMDIV(IMDIV(IMPRODUCT(Gm,Rea,IMSUM(1,IMPRODUCT(Rz,Cz,0.000000001,$B417,sp))),IMSUM(1,IMPRODUCT($B417,sp,(Cz*0.000000000001),(Rea+Rz*1000)),IMPRODUCT($B417,sp,Rea,(Cea+Cp*0.000000000001)),IMPRODUCT(sp,sp,$B417,$B417,(Cea+Cp*0.000000000001),(Cz*0.000000000001),Rea,(Rz*1000)))),IMSUM(1,IMPRODUCT(sp,$B417,0.000000022)))</f>
        <v>3.15434186797385-10.8437870651396i</v>
      </c>
      <c r="H417" t="str">
        <f t="shared" si="77"/>
        <v>1.36694745796927E-06-0.00175660449246081i</v>
      </c>
      <c r="I417" t="str">
        <f t="shared" ref="I417:I433" si="79">IMPRODUCT($G417,$H417)</f>
        <v>-0.0190439332543146-0.00555575398320354i</v>
      </c>
      <c r="J417" s="4">
        <f t="shared" ref="J417:J433" si="80">20*(IMREAL(IMLOG10($I417)))</f>
        <v>-34.050135508357002</v>
      </c>
      <c r="K417" s="4">
        <f t="shared" ref="K417:K433" si="81">IF((180/PI())*IMARGUMENT($I417)&lt;0,180+(180/PI())*IMARGUMENT($I417),-180+(180/PI())*IMARGUMENT($I417))</f>
        <v>16.263735586832354</v>
      </c>
      <c r="O417"/>
      <c r="P417"/>
    </row>
    <row r="418" spans="1:16">
      <c r="A418">
        <f t="shared" si="70"/>
        <v>385</v>
      </c>
      <c r="B418">
        <f t="shared" si="72"/>
        <v>350000</v>
      </c>
      <c r="C418" t="str">
        <f t="shared" si="73"/>
        <v>8.87373638380609E-06-0.0117386409082533i</v>
      </c>
      <c r="D418" t="str">
        <f t="shared" si="74"/>
        <v>1</v>
      </c>
      <c r="E418" t="str">
        <f t="shared" si="75"/>
        <v>8.87373638380609E-06-0.0117386409082533i</v>
      </c>
      <c r="F418" t="str">
        <f t="shared" si="76"/>
        <v>0.145367412140575</v>
      </c>
      <c r="G418" t="str">
        <f t="shared" si="78"/>
        <v>2.96725245056475-10.597669581203i</v>
      </c>
      <c r="H418" t="str">
        <f t="shared" si="77"/>
        <v>1.28995209413156E-06-0.00170641585088027i</v>
      </c>
      <c r="I418" t="str">
        <f t="shared" si="79"/>
        <v>-0.0180802037422441-0.0050770371012762i</v>
      </c>
      <c r="J418" s="4">
        <f t="shared" si="80"/>
        <v>-34.526313921721396</v>
      </c>
      <c r="K418" s="4">
        <f t="shared" si="81"/>
        <v>15.685082322622776</v>
      </c>
      <c r="O418"/>
      <c r="P418"/>
    </row>
    <row r="419" spans="1:16">
      <c r="A419">
        <f t="shared" ref="A419:A433" si="82">A418+1</f>
        <v>386</v>
      </c>
      <c r="B419">
        <f t="shared" si="72"/>
        <v>360000</v>
      </c>
      <c r="C419" t="str">
        <f t="shared" si="73"/>
        <v>8.38759831054876E-06-0.011412567906975i</v>
      </c>
      <c r="D419" t="str">
        <f t="shared" si="74"/>
        <v>1</v>
      </c>
      <c r="E419" t="str">
        <f t="shared" si="75"/>
        <v>8.38759831054876E-06-0.011412567906975i</v>
      </c>
      <c r="F419" t="str">
        <f t="shared" si="76"/>
        <v>0.145367412140575</v>
      </c>
      <c r="G419" t="str">
        <f t="shared" si="78"/>
        <v>2.79340015140905-10.3606952092292i</v>
      </c>
      <c r="H419" t="str">
        <f t="shared" si="77"/>
        <v>1.21928346047913E-06-0.00165901546251553i</v>
      </c>
      <c r="I419" t="str">
        <f t="shared" si="79"/>
        <v>-0.0171851476079187-0.00464692666848852i</v>
      </c>
      <c r="J419" s="4">
        <f t="shared" si="80"/>
        <v>-34.990459323042401</v>
      </c>
      <c r="K419" s="4">
        <f t="shared" si="81"/>
        <v>15.131129031979327</v>
      </c>
      <c r="O419"/>
      <c r="P419"/>
    </row>
    <row r="420" spans="1:16">
      <c r="A420">
        <f t="shared" si="82"/>
        <v>387</v>
      </c>
      <c r="B420">
        <f t="shared" si="72"/>
        <v>370000</v>
      </c>
      <c r="C420" t="str">
        <f t="shared" si="73"/>
        <v>7.94034165344191E-06-0.01110412044553i</v>
      </c>
      <c r="D420" t="str">
        <f t="shared" si="74"/>
        <v>1</v>
      </c>
      <c r="E420" t="str">
        <f t="shared" si="75"/>
        <v>7.94034165344191E-06-0.01110412044553i</v>
      </c>
      <c r="F420" t="str">
        <f t="shared" si="76"/>
        <v>0.145367412140575</v>
      </c>
      <c r="G420" t="str">
        <f t="shared" si="78"/>
        <v>2.63161531121748-10.1325084455696i</v>
      </c>
      <c r="H420" t="str">
        <f t="shared" si="77"/>
        <v>1.15426691767286E-06-0.00161417725326394i</v>
      </c>
      <c r="I420" t="str">
        <f t="shared" si="79"/>
        <v>-0.0163526270648494-0.00425958919400012i</v>
      </c>
      <c r="J420" s="4">
        <f t="shared" si="80"/>
        <v>-35.443140149660998</v>
      </c>
      <c r="K420" s="4">
        <f t="shared" si="81"/>
        <v>14.600160429731545</v>
      </c>
      <c r="O420"/>
      <c r="P420"/>
    </row>
    <row r="421" spans="1:16">
      <c r="A421">
        <f t="shared" si="82"/>
        <v>388</v>
      </c>
      <c r="B421">
        <f t="shared" si="72"/>
        <v>380000</v>
      </c>
      <c r="C421" t="str">
        <f t="shared" si="73"/>
        <v>7.52792798633088E-06-0.0108119070367432i</v>
      </c>
      <c r="D421" t="str">
        <f t="shared" si="74"/>
        <v>1</v>
      </c>
      <c r="E421" t="str">
        <f t="shared" si="75"/>
        <v>7.52792798633088E-06-0.0108119070367432i</v>
      </c>
      <c r="F421" t="str">
        <f t="shared" si="76"/>
        <v>0.145367412140575</v>
      </c>
      <c r="G421" t="str">
        <f t="shared" si="78"/>
        <v>2.48084885154455-9.9127524837342i</v>
      </c>
      <c r="H421" t="str">
        <f t="shared" si="77"/>
        <v>1.09431541015353E-06-0.00157169894623583i</v>
      </c>
      <c r="I421" t="str">
        <f t="shared" si="79"/>
        <v>-0.0155771478018531-0.00390999520354293i</v>
      </c>
      <c r="J421" s="4">
        <f t="shared" si="80"/>
        <v>-35.8848871936978</v>
      </c>
      <c r="K421" s="4">
        <f t="shared" si="81"/>
        <v>14.090609855592305</v>
      </c>
      <c r="O421"/>
      <c r="P421"/>
    </row>
    <row r="422" spans="1:16">
      <c r="A422">
        <f t="shared" si="82"/>
        <v>389</v>
      </c>
      <c r="B422">
        <f t="shared" si="72"/>
        <v>390000</v>
      </c>
      <c r="C422" t="str">
        <f t="shared" si="73"/>
        <v>7.14682990074952E-06-0.0105346789097264i</v>
      </c>
      <c r="D422" t="str">
        <f t="shared" si="74"/>
        <v>1</v>
      </c>
      <c r="E422" t="str">
        <f t="shared" si="75"/>
        <v>7.14682990074952E-06-0.0105346789097264i</v>
      </c>
      <c r="F422" t="str">
        <f t="shared" si="76"/>
        <v>0.145367412140575</v>
      </c>
      <c r="G422" t="str">
        <f t="shared" si="78"/>
        <v>2.34015848355009-9.70107369696575i</v>
      </c>
      <c r="H422" t="str">
        <f t="shared" si="77"/>
        <v>1.03891616768084E-06-0.00153139901083882i</v>
      </c>
      <c r="I422" t="str">
        <f t="shared" si="79"/>
        <v>-0.0148537834351243-0.00359379498922232i</v>
      </c>
      <c r="J422" s="4">
        <f t="shared" si="80"/>
        <v>-36.316196732325999</v>
      </c>
      <c r="K422" s="4">
        <f t="shared" si="81"/>
        <v>13.601044321505242</v>
      </c>
      <c r="O422"/>
      <c r="P422"/>
    </row>
    <row r="423" spans="1:16">
      <c r="A423">
        <f t="shared" si="82"/>
        <v>390</v>
      </c>
      <c r="B423">
        <f t="shared" si="72"/>
        <v>400000</v>
      </c>
      <c r="C423" t="str">
        <f t="shared" si="73"/>
        <v>6.79395532878811E-06-0.010271312170392i</v>
      </c>
      <c r="D423" t="str">
        <f t="shared" si="74"/>
        <v>1</v>
      </c>
      <c r="E423" t="str">
        <f t="shared" si="75"/>
        <v>6.79395532878811E-06-0.010271312170392i</v>
      </c>
      <c r="F423" t="str">
        <f t="shared" si="76"/>
        <v>0.145367412140575</v>
      </c>
      <c r="G423" t="str">
        <f t="shared" si="78"/>
        <v>2.20869658613097-9.49712493911192i</v>
      </c>
      <c r="H423" t="str">
        <f t="shared" si="77"/>
        <v>9.87619704344597E-07-0.00149311406949788i</v>
      </c>
      <c r="I423" t="str">
        <f t="shared" si="79"/>
        <v>-0.0141781095140978-0.00330721549572858i</v>
      </c>
      <c r="J423" s="4">
        <f t="shared" si="80"/>
        <v>-36.737533348447201</v>
      </c>
      <c r="K423" s="4">
        <f t="shared" si="81"/>
        <v>13.130151213685224</v>
      </c>
      <c r="O423"/>
      <c r="P423"/>
    </row>
    <row r="424" spans="1:16">
      <c r="A424">
        <f t="shared" si="82"/>
        <v>391</v>
      </c>
      <c r="B424">
        <f t="shared" si="72"/>
        <v>410000</v>
      </c>
      <c r="C424" t="str">
        <f t="shared" si="73"/>
        <v>6.46658462535908E-06-0.0100207925726158i</v>
      </c>
      <c r="D424" t="str">
        <f t="shared" si="74"/>
        <v>1</v>
      </c>
      <c r="E424" t="str">
        <f t="shared" si="75"/>
        <v>6.46658462535908E-06-0.0100207925726158i</v>
      </c>
      <c r="F424" t="str">
        <f t="shared" si="76"/>
        <v>0.145367412140575</v>
      </c>
      <c r="G424" t="str">
        <f t="shared" si="78"/>
        <v>2.08569955270443-9.30056792529466i</v>
      </c>
      <c r="H424" t="str">
        <f t="shared" si="77"/>
        <v>9.40030672376479E-07-0.00145669668387865i</v>
      </c>
      <c r="I424" t="str">
        <f t="shared" si="79"/>
        <v>-0.013546145833412-0.00304697444111202i</v>
      </c>
      <c r="J424" s="4">
        <f t="shared" si="80"/>
        <v>-37.149332477419804</v>
      </c>
      <c r="K424" s="4">
        <f t="shared" si="81"/>
        <v>12.676726459100792</v>
      </c>
      <c r="O424"/>
      <c r="P424"/>
    </row>
    <row r="425" spans="1:16">
      <c r="A425">
        <f t="shared" si="82"/>
        <v>392</v>
      </c>
      <c r="B425">
        <f t="shared" si="72"/>
        <v>420000</v>
      </c>
      <c r="C425" t="str">
        <f t="shared" si="73"/>
        <v>6.16231800919665E-06-0.00978220246494122i</v>
      </c>
      <c r="D425" t="str">
        <f t="shared" si="74"/>
        <v>1</v>
      </c>
      <c r="E425" t="str">
        <f t="shared" si="75"/>
        <v>6.16231800919665E-06-0.00978220246494122i</v>
      </c>
      <c r="F425" t="str">
        <f t="shared" si="76"/>
        <v>0.145367412140575</v>
      </c>
      <c r="G425" t="str">
        <f t="shared" si="78"/>
        <v>1.97047842672692-9.11107489801956i</v>
      </c>
      <c r="H425" t="str">
        <f t="shared" si="77"/>
        <v>8.95800221784177E-07-0.00142201345736366i</v>
      </c>
      <c r="I425" t="str">
        <f t="shared" si="79"/>
        <v>-0.0129543059610204-0.00281020854316479i</v>
      </c>
      <c r="J425" s="4">
        <f t="shared" si="80"/>
        <v>-37.552002710685002</v>
      </c>
      <c r="K425" s="4">
        <f t="shared" si="81"/>
        <v>12.239663986839446</v>
      </c>
      <c r="O425"/>
      <c r="P425"/>
    </row>
    <row r="426" spans="1:16">
      <c r="A426">
        <f t="shared" si="82"/>
        <v>393</v>
      </c>
      <c r="B426">
        <f t="shared" si="72"/>
        <v>430000</v>
      </c>
      <c r="C426" t="str">
        <f t="shared" si="73"/>
        <v>5.87903145837237E-06-0.00955470955866795i</v>
      </c>
      <c r="D426" t="str">
        <f t="shared" si="74"/>
        <v>1</v>
      </c>
      <c r="E426" t="str">
        <f t="shared" si="75"/>
        <v>5.87903145837237E-06-0.00955470955866795i</v>
      </c>
      <c r="F426" t="str">
        <f t="shared" si="76"/>
        <v>0.145367412140575</v>
      </c>
      <c r="G426" t="str">
        <f t="shared" si="78"/>
        <v>1.86241066610201-8.92832974041493i</v>
      </c>
      <c r="H426" t="str">
        <f t="shared" si="77"/>
        <v>8.54619588996622E-07-0.00138894340229838i</v>
      </c>
      <c r="I426" t="str">
        <f t="shared" si="79"/>
        <v>-0.0123993530338557-0.0025944133325457i</v>
      </c>
      <c r="J426" s="4">
        <f t="shared" si="80"/>
        <v>-37.945927883107203</v>
      </c>
      <c r="K426" s="4">
        <f t="shared" si="81"/>
        <v>11.817946333914819</v>
      </c>
      <c r="O426"/>
      <c r="P426"/>
    </row>
    <row r="427" spans="1:16">
      <c r="A427">
        <f t="shared" si="82"/>
        <v>394</v>
      </c>
      <c r="B427">
        <f t="shared" si="72"/>
        <v>440000</v>
      </c>
      <c r="C427" t="str">
        <f t="shared" si="73"/>
        <v>5.61483954104928E-06-0.00933755722756152i</v>
      </c>
      <c r="D427" t="str">
        <f t="shared" si="74"/>
        <v>1</v>
      </c>
      <c r="E427" t="str">
        <f t="shared" si="75"/>
        <v>5.61483954104928E-06-0.00933755722756152i</v>
      </c>
      <c r="F427" t="str">
        <f t="shared" si="76"/>
        <v>0.145367412140575</v>
      </c>
      <c r="G427" t="str">
        <f t="shared" si="78"/>
        <v>1.76093289537696-8.75202866369253i</v>
      </c>
      <c r="H427" t="str">
        <f t="shared" si="77"/>
        <v>8.16214693666908E-07-0.00135737652988514i</v>
      </c>
      <c r="I427" t="str">
        <f t="shared" si="79"/>
        <v>-0.0118783609976745-0.00239739251728207i</v>
      </c>
      <c r="J427" s="4">
        <f t="shared" si="80"/>
        <v>-38.331468967437601</v>
      </c>
      <c r="K427" s="4">
        <f t="shared" si="81"/>
        <v>11.410636262493568</v>
      </c>
      <c r="O427"/>
      <c r="P427"/>
    </row>
    <row r="428" spans="1:16">
      <c r="A428">
        <f t="shared" si="82"/>
        <v>395</v>
      </c>
      <c r="B428">
        <f t="shared" si="72"/>
        <v>450000</v>
      </c>
      <c r="C428" t="str">
        <f t="shared" si="73"/>
        <v>0.000005368063962578-0.00913005610093091i</v>
      </c>
      <c r="D428" t="str">
        <f t="shared" si="74"/>
        <v>1</v>
      </c>
      <c r="E428" t="str">
        <f t="shared" si="75"/>
        <v>0.000005368063962578-0.00913005610093091i</v>
      </c>
      <c r="F428" t="str">
        <f t="shared" si="76"/>
        <v>0.145367412140575</v>
      </c>
      <c r="G428" t="str">
        <f t="shared" si="78"/>
        <v>1.66553452176038-8.58188056868143i</v>
      </c>
      <c r="H428" t="str">
        <f t="shared" si="77"/>
        <v>7.80341566445044E-07-0.00132721262809059i</v>
      </c>
      <c r="I428" t="str">
        <f t="shared" si="79"/>
        <v>-0.0113886805777016-0.00221721524792721i</v>
      </c>
      <c r="J428" s="4">
        <f t="shared" si="80"/>
        <v>-38.708965796415001</v>
      </c>
      <c r="K428" s="4">
        <f t="shared" si="81"/>
        <v>11.016869271189194</v>
      </c>
      <c r="O428"/>
      <c r="P428"/>
    </row>
    <row r="429" spans="1:16">
      <c r="A429">
        <f t="shared" si="82"/>
        <v>396</v>
      </c>
      <c r="B429">
        <f t="shared" si="72"/>
        <v>460000</v>
      </c>
      <c r="C429" t="str">
        <f t="shared" si="73"/>
        <v>5.13720684585361E-06-0.00893157675325882i</v>
      </c>
      <c r="D429" t="str">
        <f t="shared" si="74"/>
        <v>1</v>
      </c>
      <c r="E429" t="str">
        <f t="shared" si="75"/>
        <v>5.13720684585361E-06-0.00893157675325882i</v>
      </c>
      <c r="F429" t="str">
        <f t="shared" si="76"/>
        <v>0.145367412140575</v>
      </c>
      <c r="G429" t="str">
        <f t="shared" si="78"/>
        <v>1.57575210641652-8.41760715982888i</v>
      </c>
      <c r="H429" t="str">
        <f t="shared" si="77"/>
        <v>7.46782464812585E-07-0.00129836019895615i</v>
      </c>
      <c r="I429" t="str">
        <f t="shared" si="79"/>
        <v>-0.0109279093627282-0.00205217993981517i</v>
      </c>
      <c r="J429" s="4">
        <f t="shared" si="80"/>
        <v>-39.078738630532001</v>
      </c>
      <c r="K429" s="4">
        <f t="shared" si="81"/>
        <v>10.635846897059196</v>
      </c>
      <c r="O429"/>
      <c r="P429"/>
    </row>
    <row r="430" spans="1:16">
      <c r="A430">
        <f t="shared" si="82"/>
        <v>397</v>
      </c>
      <c r="B430">
        <f t="shared" si="72"/>
        <v>470000</v>
      </c>
      <c r="C430" t="str">
        <f t="shared" si="73"/>
        <v>4.92092794804293E-06-0.00874154332706828i</v>
      </c>
      <c r="D430" t="str">
        <f t="shared" si="74"/>
        <v>1</v>
      </c>
      <c r="E430" t="str">
        <f t="shared" si="75"/>
        <v>4.92092794804293E-06-0.00874154332706828i</v>
      </c>
      <c r="F430" t="str">
        <f t="shared" si="76"/>
        <v>0.145367412140575</v>
      </c>
      <c r="G430" t="str">
        <f t="shared" si="78"/>
        <v>1.49116439622535-8.25894287315397i</v>
      </c>
      <c r="H430" t="str">
        <f t="shared" si="77"/>
        <v>7.15342561137231E-07-0.00127073553157063i</v>
      </c>
      <c r="I430" t="str">
        <f t="shared" si="79"/>
        <v>-0.0104938654687705-0.00190078355504379i</v>
      </c>
      <c r="J430" s="4">
        <f t="shared" si="80"/>
        <v>-39.4410895873634</v>
      </c>
      <c r="K430" s="4">
        <f t="shared" si="81"/>
        <v>10.266830717353798</v>
      </c>
      <c r="O430"/>
      <c r="P430"/>
    </row>
    <row r="431" spans="1:16">
      <c r="A431">
        <f t="shared" si="82"/>
        <v>398</v>
      </c>
      <c r="B431">
        <f t="shared" si="72"/>
        <v>480000</v>
      </c>
      <c r="C431" t="str">
        <f t="shared" si="73"/>
        <v>4.71802516461103E-06-0.00855942795292931i</v>
      </c>
      <c r="D431" t="str">
        <f t="shared" si="74"/>
        <v>1</v>
      </c>
      <c r="E431" t="str">
        <f t="shared" si="75"/>
        <v>4.71802516461103E-06-0.00855942795292931i</v>
      </c>
      <c r="F431" t="str">
        <f t="shared" si="76"/>
        <v>0.145367412140575</v>
      </c>
      <c r="G431" t="str">
        <f t="shared" si="78"/>
        <v>1.41138793333028-8.10563466630532i</v>
      </c>
      <c r="H431" t="str">
        <f t="shared" si="77"/>
        <v>6.85847108593616E-07-0.00124426189092103i</v>
      </c>
      <c r="I431" t="str">
        <f t="shared" si="79"/>
        <v>-0.0100845643206789-0.00176169544484786i</v>
      </c>
      <c r="J431" s="4">
        <f t="shared" si="80"/>
        <v>-39.796303946494398</v>
      </c>
      <c r="K431" s="4">
        <f t="shared" si="81"/>
        <v>9.9091369710277206</v>
      </c>
      <c r="O431"/>
      <c r="P431"/>
    </row>
    <row r="432" spans="1:16">
      <c r="A432">
        <f t="shared" si="82"/>
        <v>399</v>
      </c>
      <c r="B432">
        <f t="shared" si="72"/>
        <v>490000</v>
      </c>
      <c r="C432" t="str">
        <f t="shared" si="73"/>
        <v>0.0000045274177895434-0.00838474585272844i</v>
      </c>
      <c r="D432" t="str">
        <f t="shared" si="74"/>
        <v>1</v>
      </c>
      <c r="E432" t="str">
        <f t="shared" si="75"/>
        <v>0.0000045274177895434-0.00838474585272844i</v>
      </c>
      <c r="F432" t="str">
        <f t="shared" si="76"/>
        <v>0.145367412140575</v>
      </c>
      <c r="G432" t="str">
        <f t="shared" si="78"/>
        <v>1.33607317045152-7.95744170836103i</v>
      </c>
      <c r="H432" t="str">
        <f t="shared" si="77"/>
        <v>6.58139007745126E-07-0.00121886880606755i</v>
      </c>
      <c r="I432" t="str">
        <f t="shared" si="79"/>
        <v>-0.00969819815255146-0.00163373501287726i</v>
      </c>
      <c r="J432" s="4">
        <f t="shared" si="80"/>
        <v>-40.144651342490796</v>
      </c>
      <c r="K432" s="4">
        <f t="shared" si="81"/>
        <v>9.5621317296794928</v>
      </c>
      <c r="O432"/>
      <c r="P432"/>
    </row>
    <row r="433" spans="1:16">
      <c r="A433">
        <f t="shared" si="82"/>
        <v>400</v>
      </c>
      <c r="B433">
        <f t="shared" si="72"/>
        <v>500000</v>
      </c>
      <c r="C433" t="str">
        <f t="shared" si="73"/>
        <v>4.34813209527928E-06-0.00821705103054465i</v>
      </c>
      <c r="D433" t="str">
        <f t="shared" si="74"/>
        <v>1</v>
      </c>
      <c r="E433" t="str">
        <f t="shared" si="75"/>
        <v>4.34813209527928E-06-0.00821705103054465i</v>
      </c>
      <c r="F433" t="str">
        <f t="shared" si="76"/>
        <v>0.145367412140575</v>
      </c>
      <c r="G433" t="str">
        <f t="shared" si="78"/>
        <v>1.26490102926195-7.81413499871032i</v>
      </c>
      <c r="H433" t="str">
        <f t="shared" si="77"/>
        <v>6.32076710336125E-07-0.00119449144373732i</v>
      </c>
      <c r="I433" t="str">
        <f t="shared" si="79"/>
        <v>-0.00933311788168634-0.00151585258937204i</v>
      </c>
      <c r="J433" s="4">
        <f t="shared" si="80"/>
        <v>-40.486386856946595</v>
      </c>
      <c r="K433" s="4">
        <f t="shared" si="81"/>
        <v>9.2252265560638023</v>
      </c>
      <c r="O433"/>
      <c r="P433"/>
    </row>
    <row r="496" spans="5:8">
      <c r="E496" s="4"/>
      <c r="G496" s="4"/>
      <c r="H496" s="4"/>
    </row>
    <row r="497" spans="5:8">
      <c r="E497" s="4"/>
      <c r="G497" s="4"/>
      <c r="H497" s="4"/>
    </row>
    <row r="498" spans="5:8">
      <c r="E498" s="4"/>
      <c r="G498" s="4"/>
      <c r="H498" s="4"/>
    </row>
    <row r="499" spans="5:8">
      <c r="E499" s="4"/>
      <c r="G499" s="4"/>
      <c r="H499" s="4"/>
    </row>
    <row r="500" spans="5:8">
      <c r="E500" s="4"/>
      <c r="G500" s="4"/>
      <c r="H500" s="4"/>
    </row>
    <row r="501" spans="5:8">
      <c r="E501" s="4"/>
      <c r="G501" s="4"/>
      <c r="H501" s="4"/>
    </row>
    <row r="502" spans="5:8">
      <c r="E502" s="4"/>
      <c r="G502" s="4"/>
      <c r="H502" s="4"/>
    </row>
    <row r="503" spans="5:8">
      <c r="E503" s="4"/>
      <c r="G503" s="4"/>
      <c r="H503" s="4"/>
    </row>
    <row r="504" spans="5:8">
      <c r="E504" s="4"/>
      <c r="G504" s="4"/>
      <c r="H504" s="4"/>
    </row>
    <row r="505" spans="5:8">
      <c r="E505" s="4"/>
      <c r="G505" s="4"/>
      <c r="H505" s="4"/>
    </row>
    <row r="506" spans="5:8">
      <c r="E506" s="4"/>
      <c r="G506" s="4"/>
      <c r="H506" s="4"/>
    </row>
    <row r="507" spans="5:8">
      <c r="E507" s="4"/>
      <c r="G507" s="4"/>
      <c r="H507" s="4"/>
    </row>
    <row r="508" spans="5:8">
      <c r="E508" s="4"/>
      <c r="G508" s="4"/>
      <c r="H508" s="4"/>
    </row>
    <row r="509" spans="5:8">
      <c r="E509" s="4"/>
      <c r="G509" s="4"/>
      <c r="H509" s="4"/>
    </row>
    <row r="510" spans="5:8">
      <c r="E510" s="4"/>
      <c r="G510" s="4"/>
      <c r="H510" s="4"/>
    </row>
    <row r="511" spans="5:8">
      <c r="E511" s="4"/>
      <c r="G511" s="4"/>
      <c r="H511" s="4"/>
    </row>
    <row r="512" spans="5:8">
      <c r="E512" s="4"/>
      <c r="G512" s="4"/>
      <c r="H512" s="4"/>
    </row>
    <row r="513" spans="5:8">
      <c r="E513" s="4"/>
      <c r="G513" s="4"/>
      <c r="H513" s="4"/>
    </row>
    <row r="514" spans="5:8">
      <c r="E514" s="4"/>
      <c r="G514" s="4"/>
      <c r="H514" s="4"/>
    </row>
    <row r="515" spans="5:8">
      <c r="E515" s="4"/>
      <c r="G515" s="4"/>
      <c r="H515" s="4"/>
    </row>
    <row r="516" spans="5:8">
      <c r="E516" s="4"/>
      <c r="G516" s="4"/>
      <c r="H516" s="4"/>
    </row>
    <row r="517" spans="5:8">
      <c r="E517" s="4"/>
      <c r="G517" s="4"/>
      <c r="H517" s="4"/>
    </row>
    <row r="518" spans="5:8">
      <c r="E518" s="4"/>
      <c r="G518" s="4"/>
      <c r="H518" s="4"/>
    </row>
    <row r="519" spans="5:8">
      <c r="E519" s="4"/>
      <c r="G519" s="4"/>
      <c r="H519" s="4"/>
    </row>
    <row r="520" spans="5:8">
      <c r="E520" s="4"/>
      <c r="G520" s="4"/>
      <c r="H520" s="4"/>
    </row>
    <row r="521" spans="5:8">
      <c r="E521" s="4"/>
      <c r="G521" s="4"/>
      <c r="H521" s="4"/>
    </row>
    <row r="522" spans="5:8">
      <c r="E522" s="4"/>
      <c r="G522" s="4"/>
      <c r="H522" s="4"/>
    </row>
    <row r="523" spans="5:8">
      <c r="E523" s="4"/>
      <c r="G523" s="4"/>
      <c r="H523" s="4"/>
    </row>
    <row r="524" spans="5:8">
      <c r="E524" s="4"/>
      <c r="G524" s="4"/>
      <c r="H524" s="4"/>
    </row>
    <row r="525" spans="5:8">
      <c r="E525" s="4"/>
      <c r="G525" s="4"/>
      <c r="H525" s="4"/>
    </row>
    <row r="526" spans="5:8">
      <c r="E526" s="4"/>
      <c r="G526" s="4"/>
      <c r="H526" s="4"/>
    </row>
    <row r="527" spans="5:8">
      <c r="E527" s="4"/>
      <c r="G527" s="4"/>
      <c r="H527" s="4"/>
    </row>
    <row r="528" spans="5:8">
      <c r="E528" s="4"/>
      <c r="G528" s="4"/>
      <c r="H528" s="4"/>
    </row>
    <row r="529" spans="5:8">
      <c r="E529" s="4"/>
      <c r="G529" s="4"/>
      <c r="H529" s="4"/>
    </row>
    <row r="530" spans="5:8">
      <c r="E530" s="4"/>
      <c r="G530" s="4"/>
      <c r="H530" s="4"/>
    </row>
    <row r="531" spans="5:8">
      <c r="E531" s="4"/>
      <c r="G531" s="4"/>
      <c r="H531" s="4"/>
    </row>
    <row r="532" spans="5:8">
      <c r="E532" s="4"/>
      <c r="G532" s="4"/>
      <c r="H532" s="4"/>
    </row>
    <row r="533" spans="5:8">
      <c r="E533" s="4"/>
      <c r="G533" s="4"/>
      <c r="H533" s="4"/>
    </row>
    <row r="534" spans="5:8">
      <c r="E534" s="4"/>
      <c r="G534" s="4"/>
      <c r="H534" s="4"/>
    </row>
    <row r="535" spans="5:8">
      <c r="E535" s="4"/>
      <c r="G535" s="4"/>
      <c r="H535" s="4"/>
    </row>
    <row r="536" spans="5:8">
      <c r="E536" s="4"/>
      <c r="G536" s="4"/>
      <c r="H536" s="4"/>
    </row>
    <row r="537" spans="5:8">
      <c r="E537" s="4"/>
      <c r="G537" s="4"/>
      <c r="H537" s="4"/>
    </row>
    <row r="538" spans="5:8">
      <c r="E538" s="4"/>
      <c r="G538" s="4"/>
      <c r="H538" s="4"/>
    </row>
    <row r="539" spans="5:8">
      <c r="E539" s="4"/>
      <c r="G539" s="4"/>
      <c r="H539" s="4"/>
    </row>
    <row r="540" spans="5:8">
      <c r="E540" s="4"/>
      <c r="G540" s="4"/>
      <c r="H540" s="4"/>
    </row>
    <row r="541" spans="5:8">
      <c r="E541" s="4"/>
      <c r="G541" s="4"/>
      <c r="H541" s="4"/>
    </row>
    <row r="542" spans="5:8">
      <c r="E542" s="4"/>
      <c r="G542" s="4"/>
      <c r="H542" s="4"/>
    </row>
    <row r="543" spans="5:8">
      <c r="E543" s="4"/>
      <c r="G543" s="4"/>
      <c r="H543" s="4"/>
    </row>
    <row r="544" spans="5:8">
      <c r="E544" s="4"/>
      <c r="G544" s="4"/>
      <c r="H544" s="4"/>
    </row>
    <row r="545" spans="5:8">
      <c r="E545" s="4"/>
      <c r="G545" s="4"/>
      <c r="H545" s="4"/>
    </row>
    <row r="546" spans="5:8">
      <c r="E546" s="4"/>
      <c r="G546" s="4"/>
      <c r="H546" s="4"/>
    </row>
    <row r="547" spans="5:8">
      <c r="E547" s="4"/>
      <c r="G547" s="4"/>
      <c r="H547" s="4"/>
    </row>
    <row r="548" spans="5:8">
      <c r="E548" s="4"/>
      <c r="G548" s="4"/>
      <c r="H548" s="4"/>
    </row>
    <row r="549" spans="5:8">
      <c r="E549" s="4"/>
      <c r="G549" s="4"/>
      <c r="H549" s="4"/>
    </row>
    <row r="550" spans="5:8">
      <c r="E550" s="4"/>
      <c r="G550" s="4"/>
      <c r="H550" s="4"/>
    </row>
    <row r="551" spans="5:8">
      <c r="E551" s="4"/>
      <c r="G551" s="4"/>
      <c r="H551" s="4"/>
    </row>
    <row r="552" spans="5:8">
      <c r="E552" s="4"/>
      <c r="G552" s="4"/>
      <c r="H552" s="4"/>
    </row>
    <row r="553" spans="5:8">
      <c r="E553" s="4"/>
      <c r="G553" s="4"/>
      <c r="H553" s="4"/>
    </row>
    <row r="554" spans="5:8">
      <c r="E554" s="4"/>
      <c r="G554" s="4"/>
      <c r="H554" s="4"/>
    </row>
    <row r="555" spans="5:8">
      <c r="E555" s="4"/>
      <c r="G555" s="4"/>
      <c r="H555" s="4"/>
    </row>
  </sheetData>
  <sheetProtection password="F945" sheet="1" objects="1" scenarios="1"/>
  <mergeCells count="25">
    <mergeCell ref="B1:K1"/>
    <mergeCell ref="B2:K2"/>
    <mergeCell ref="A5:B5"/>
    <mergeCell ref="A6:B6"/>
    <mergeCell ref="A27:B27"/>
    <mergeCell ref="A23:B23"/>
    <mergeCell ref="A24:B24"/>
    <mergeCell ref="A25:B25"/>
    <mergeCell ref="A26:B26"/>
    <mergeCell ref="A11:B11"/>
    <mergeCell ref="A12:B12"/>
    <mergeCell ref="A13:B13"/>
    <mergeCell ref="A14:B14"/>
    <mergeCell ref="A7:B7"/>
    <mergeCell ref="A8:B8"/>
    <mergeCell ref="A9:B9"/>
    <mergeCell ref="A10:B10"/>
    <mergeCell ref="A19:B19"/>
    <mergeCell ref="A20:B20"/>
    <mergeCell ref="A21:B21"/>
    <mergeCell ref="A22:B22"/>
    <mergeCell ref="A15:B15"/>
    <mergeCell ref="A16:B16"/>
    <mergeCell ref="A17:B17"/>
    <mergeCell ref="A18:B18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V135"/>
  <sheetViews>
    <sheetView topLeftCell="D1" workbookViewId="0">
      <selection activeCell="J6" sqref="J6:J125"/>
    </sheetView>
  </sheetViews>
  <sheetFormatPr defaultRowHeight="12.75"/>
  <cols>
    <col min="1" max="10" width="15.7109375" customWidth="1"/>
  </cols>
  <sheetData>
    <row r="1" spans="1:22" ht="84.95" customHeight="1">
      <c r="A1" s="65">
        <v>12</v>
      </c>
      <c r="B1" s="65"/>
      <c r="C1" s="65"/>
      <c r="D1" s="65"/>
      <c r="E1" s="65"/>
      <c r="F1" s="65"/>
      <c r="G1" s="65"/>
      <c r="H1" s="65"/>
      <c r="I1" s="65"/>
      <c r="J1" s="65"/>
      <c r="K1" s="20"/>
      <c r="L1" s="20"/>
      <c r="M1" s="20"/>
    </row>
    <row r="2" spans="1:22" s="28" customFormat="1" ht="30">
      <c r="A2" s="66" t="s">
        <v>123</v>
      </c>
      <c r="B2" s="66"/>
      <c r="C2" s="66"/>
      <c r="D2" s="66"/>
      <c r="E2" s="66"/>
      <c r="F2" s="66"/>
      <c r="G2" s="66"/>
      <c r="H2" s="66"/>
      <c r="I2" s="66"/>
      <c r="J2" s="66"/>
      <c r="K2" s="29"/>
      <c r="L2" s="29"/>
      <c r="M2" s="29"/>
    </row>
    <row r="5" spans="1:22" s="15" customFormat="1" ht="38.25">
      <c r="A5" s="21" t="s">
        <v>138</v>
      </c>
      <c r="B5" s="22" t="s">
        <v>111</v>
      </c>
      <c r="C5" s="21" t="s">
        <v>139</v>
      </c>
      <c r="D5" s="21" t="s">
        <v>140</v>
      </c>
      <c r="E5" s="22" t="s">
        <v>109</v>
      </c>
      <c r="F5" s="22" t="s">
        <v>112</v>
      </c>
      <c r="G5" s="22" t="s">
        <v>113</v>
      </c>
      <c r="H5" s="21" t="s">
        <v>141</v>
      </c>
      <c r="I5" s="21" t="s">
        <v>142</v>
      </c>
      <c r="J5" s="22" t="s">
        <v>110</v>
      </c>
      <c r="K5" s="52" t="s">
        <v>156</v>
      </c>
      <c r="L5" s="15">
        <f>IF((0.9*E-U-0.1*Ufd)/(0.9*Nch+Lr/1000)*1000&gt;(1200-mc*T*dc*500),TRUNC(1200-mc*T*dc*500),TRUNC((0.9*E-U-0.1*Ufd)/(0.9*Nch+Lr/1000)*1000))</f>
        <v>1072</v>
      </c>
      <c r="M5" s="52"/>
      <c r="T5" s="23"/>
      <c r="U5" s="23"/>
    </row>
    <row r="6" spans="1:22">
      <c r="A6">
        <v>10</v>
      </c>
      <c r="B6" s="7">
        <f t="shared" ref="B6:B37" si="0">IF(($A6+U/(_Rf11+_Rf12))&lt;100,0.18+0.05*(LOG(($A6+U/(_Rf11+_Rf12)))-1),0.28+0.2*(LOG(($A6+U/(_Rf11+_Rf12)))-2))</f>
        <v>0.18009528481381759</v>
      </c>
      <c r="C6">
        <f t="shared" ref="C6:C37" si="1">(E-(Nch+Lr/1000)*(($A6+(U/(_Rf11+_Rf12)))/1000)-U)/(L*0.000001)</f>
        <v>684666.01403253467</v>
      </c>
      <c r="D6" s="4">
        <f t="shared" ref="D6:D37" si="2">(U+$B6+(Lr/1000)*(($A6+(U/(_Rf11+_Rf12)))/1000))/(L*0.000001)</f>
        <v>210651.27115128681</v>
      </c>
      <c r="E6" s="12">
        <f t="shared" ref="E6:E37" si="3">IF(SQRT(2*$A6/(1000*T*$C6*(1+$C6/$D6)))*(1+$C6/$D6)&gt;1,1,0)</f>
        <v>0</v>
      </c>
      <c r="F6" s="7">
        <f t="shared" ref="F6:F37" si="4">IF($E6,$D6/($C6+$D6),SQRT(2*$A6/(1000*T*$C6*(1+$C6/$D6))))</f>
        <v>5.8621128169776084E-2</v>
      </c>
      <c r="G6" s="7">
        <f>IF($E6,1-$F6,$F6*$C6/$D6)</f>
        <v>0.19053240905090899</v>
      </c>
      <c r="H6" s="7">
        <f>L*0.025/(68*17)</f>
        <v>5.8391003460207618E-4</v>
      </c>
      <c r="I6">
        <f t="shared" ref="I6:I37" si="5">(0.5*F*E*(Qn*0.000001)+(E+$B6)*(($A6/1000)+(0.5*$D6*T))*(0.5)*toffn*0.000001*F+IF($E6,((E+$B6)*(($A6/1000)-(0.5*$D6*T*$G6))*(0.8)*tonn*0.000001*F),0))</f>
        <v>2.6667684380576703E-2</v>
      </c>
      <c r="J6" s="4">
        <f t="shared" ref="J6:J37" si="6">IF($E6,((U*$A6/1000)/((U+$B6*$G6)*($A6+0.78)/1000+$H6+$I6+(($F6+$G6)*Lr/1000+$F6*Nch)*((($A6+0.78)/1000)^2+(($C6*$F6*T)^2)/12)+(0.00125+(($A6+0.78)*$F6)/(Rs*1000))*E)*100),((U*$A6/1000)/((U+$B6*$G6)*($A6+0.78)/1000+$H6+$I6+(($F6+$G6)*Lr/1000+$F6*Nch)*((($A6+0.78)/1000)^2)+(0.00125+(($A6+0.78)*$F6)/(Rs*1000))*E)*100))</f>
        <v>47.06018547641645</v>
      </c>
      <c r="L6" s="12"/>
      <c r="U6" s="4"/>
      <c r="V6" s="4"/>
    </row>
    <row r="7" spans="1:22">
      <c r="A7">
        <f t="shared" ref="A7:A38" si="7">IF($A6+10&lt;Iomax,$A6+10,$A6)</f>
        <v>20</v>
      </c>
      <c r="B7" s="7">
        <f t="shared" si="0"/>
        <v>0.19509919445411786</v>
      </c>
      <c r="C7">
        <f t="shared" si="1"/>
        <v>684366.01403253456</v>
      </c>
      <c r="D7" s="4">
        <f t="shared" si="2"/>
        <v>211266.23076759421</v>
      </c>
      <c r="E7" s="12">
        <f t="shared" si="3"/>
        <v>0</v>
      </c>
      <c r="F7" s="7">
        <f t="shared" si="4"/>
        <v>8.3027309037348576E-2</v>
      </c>
      <c r="G7" s="7">
        <f t="shared" ref="G7:G70" si="8">IF($E7,1-$F7,$F7*$C7/$D7)</f>
        <v>0.26895480804144384</v>
      </c>
      <c r="H7" s="7">
        <f t="shared" ref="H7:H38" si="9">IF($E7,$H6,$H6+$H$6)</f>
        <v>1.1678200692041524E-3</v>
      </c>
      <c r="I7">
        <f t="shared" si="5"/>
        <v>2.6797754696874732E-2</v>
      </c>
      <c r="J7" s="4">
        <f t="shared" si="6"/>
        <v>63.449979184995996</v>
      </c>
      <c r="L7" s="12"/>
      <c r="U7" s="4"/>
      <c r="V7" s="4"/>
    </row>
    <row r="8" spans="1:22">
      <c r="A8">
        <f t="shared" si="7"/>
        <v>30</v>
      </c>
      <c r="B8" s="7">
        <f t="shared" si="0"/>
        <v>0.20388787082014964</v>
      </c>
      <c r="C8">
        <f t="shared" si="1"/>
        <v>684066.01403253467</v>
      </c>
      <c r="D8" s="4">
        <f t="shared" si="2"/>
        <v>211650.99655892872</v>
      </c>
      <c r="E8" s="12">
        <f t="shared" si="3"/>
        <v>0</v>
      </c>
      <c r="F8" s="7">
        <f t="shared" si="4"/>
        <v>0.10179732551849857</v>
      </c>
      <c r="G8" s="7">
        <f t="shared" si="8"/>
        <v>0.32901376246165415</v>
      </c>
      <c r="H8" s="7">
        <f t="shared" si="9"/>
        <v>1.7517301038062285E-3</v>
      </c>
      <c r="I8">
        <f t="shared" si="5"/>
        <v>2.6924446812292127E-2</v>
      </c>
      <c r="J8" s="4">
        <f t="shared" si="6"/>
        <v>71.690342431879174</v>
      </c>
      <c r="L8" s="12"/>
      <c r="U8" s="4"/>
      <c r="V8" s="4"/>
    </row>
    <row r="9" spans="1:22">
      <c r="A9">
        <f t="shared" si="7"/>
        <v>40</v>
      </c>
      <c r="B9" s="7">
        <f t="shared" si="0"/>
        <v>0.21012685999655059</v>
      </c>
      <c r="C9">
        <f t="shared" si="1"/>
        <v>683766.01403253467</v>
      </c>
      <c r="D9" s="4">
        <f t="shared" si="2"/>
        <v>211941.32949138802</v>
      </c>
      <c r="E9" s="12">
        <f t="shared" si="3"/>
        <v>0</v>
      </c>
      <c r="F9" s="7">
        <f t="shared" si="4"/>
        <v>0.11765245667408257</v>
      </c>
      <c r="G9" s="7">
        <f t="shared" si="8"/>
        <v>0.37957085356700931</v>
      </c>
      <c r="H9" s="7">
        <f t="shared" si="9"/>
        <v>2.3356401384083047E-3</v>
      </c>
      <c r="I9">
        <f t="shared" si="5"/>
        <v>2.7049765774131346E-2</v>
      </c>
      <c r="J9" s="4">
        <f t="shared" si="6"/>
        <v>76.597383211410715</v>
      </c>
      <c r="L9" s="12"/>
      <c r="U9" s="4"/>
      <c r="V9" s="4"/>
    </row>
    <row r="10" spans="1:22">
      <c r="A10">
        <f t="shared" si="7"/>
        <v>50</v>
      </c>
      <c r="B10" s="7">
        <f t="shared" si="0"/>
        <v>0.21496759065791485</v>
      </c>
      <c r="C10">
        <f t="shared" si="1"/>
        <v>683466.01403253456</v>
      </c>
      <c r="D10" s="4">
        <f t="shared" si="2"/>
        <v>212179.87507143858</v>
      </c>
      <c r="E10" s="12">
        <f t="shared" si="3"/>
        <v>0</v>
      </c>
      <c r="F10" s="7">
        <f t="shared" si="4"/>
        <v>0.1316468483667172</v>
      </c>
      <c r="G10" s="7">
        <f t="shared" si="8"/>
        <v>0.42405598873527345</v>
      </c>
      <c r="H10" s="7">
        <f t="shared" si="9"/>
        <v>2.9195501730103811E-3</v>
      </c>
      <c r="I10">
        <f t="shared" si="5"/>
        <v>2.7174338588888812E-2</v>
      </c>
      <c r="J10" s="4">
        <f t="shared" si="6"/>
        <v>79.819633677850121</v>
      </c>
      <c r="L10" s="12"/>
      <c r="U10" s="4"/>
      <c r="V10" s="4"/>
    </row>
    <row r="11" spans="1:22">
      <c r="A11">
        <f t="shared" si="7"/>
        <v>60</v>
      </c>
      <c r="B11" s="7">
        <f t="shared" si="0"/>
        <v>0.21892347238539037</v>
      </c>
      <c r="C11">
        <f t="shared" si="1"/>
        <v>683166.01403253467</v>
      </c>
      <c r="D11" s="4">
        <f t="shared" si="2"/>
        <v>212385.64846875248</v>
      </c>
      <c r="E11" s="12">
        <f t="shared" si="3"/>
        <v>0</v>
      </c>
      <c r="F11" s="7">
        <f t="shared" si="4"/>
        <v>0.14432107657259158</v>
      </c>
      <c r="G11" s="7">
        <f t="shared" si="8"/>
        <v>0.46422748115905565</v>
      </c>
      <c r="H11" s="7">
        <f t="shared" si="9"/>
        <v>3.5034602076124575E-3</v>
      </c>
      <c r="I11">
        <f t="shared" si="5"/>
        <v>2.7298443587620392E-2</v>
      </c>
      <c r="J11" s="4">
        <f t="shared" si="6"/>
        <v>82.073590968125473</v>
      </c>
      <c r="L11" s="12"/>
      <c r="U11" s="4"/>
      <c r="V11" s="4"/>
    </row>
    <row r="12" spans="1:22">
      <c r="A12">
        <f t="shared" si="7"/>
        <v>70</v>
      </c>
      <c r="B12" s="7">
        <f t="shared" si="0"/>
        <v>0.22226853974244742</v>
      </c>
      <c r="C12">
        <f t="shared" si="1"/>
        <v>682866.01403253467</v>
      </c>
      <c r="D12" s="4">
        <f t="shared" si="2"/>
        <v>212568.79911160644</v>
      </c>
      <c r="E12" s="12">
        <f t="shared" si="3"/>
        <v>0</v>
      </c>
      <c r="F12" s="7">
        <f t="shared" si="4"/>
        <v>0.15599620841584527</v>
      </c>
      <c r="G12" s="7">
        <f t="shared" si="8"/>
        <v>0.50112956130117436</v>
      </c>
      <c r="H12" s="7">
        <f t="shared" si="9"/>
        <v>4.0873702422145339E-3</v>
      </c>
      <c r="I12">
        <f t="shared" si="5"/>
        <v>2.7422228666516935E-2</v>
      </c>
      <c r="J12" s="4">
        <f t="shared" si="6"/>
        <v>83.720491655151136</v>
      </c>
      <c r="L12" s="12"/>
      <c r="U12" s="4"/>
      <c r="V12" s="4"/>
    </row>
    <row r="13" spans="1:22">
      <c r="A13">
        <f t="shared" si="7"/>
        <v>80</v>
      </c>
      <c r="B13" s="7">
        <f t="shared" si="0"/>
        <v>0.22516643284194335</v>
      </c>
      <c r="C13">
        <f t="shared" si="1"/>
        <v>682566.01403253456</v>
      </c>
      <c r="D13" s="4">
        <f t="shared" si="2"/>
        <v>212735.38774492108</v>
      </c>
      <c r="E13" s="12">
        <f t="shared" si="3"/>
        <v>0</v>
      </c>
      <c r="F13" s="7">
        <f t="shared" si="4"/>
        <v>0.1668813870199686</v>
      </c>
      <c r="G13" s="7">
        <f t="shared" si="8"/>
        <v>0.53544247791543176</v>
      </c>
      <c r="H13" s="7">
        <f t="shared" si="9"/>
        <v>4.6712802768166103E-3</v>
      </c>
      <c r="I13">
        <f t="shared" si="5"/>
        <v>2.7545781744451617E-2</v>
      </c>
      <c r="J13" s="4">
        <f t="shared" si="6"/>
        <v>84.96206056938297</v>
      </c>
      <c r="L13" s="12"/>
      <c r="U13" s="4"/>
      <c r="V13" s="4"/>
    </row>
    <row r="14" spans="1:22">
      <c r="A14">
        <f t="shared" si="7"/>
        <v>90</v>
      </c>
      <c r="B14" s="7">
        <f t="shared" si="0"/>
        <v>0.22772273334453111</v>
      </c>
      <c r="C14">
        <f t="shared" si="1"/>
        <v>682266.01403253467</v>
      </c>
      <c r="D14" s="4">
        <f t="shared" si="2"/>
        <v>212889.32480057247</v>
      </c>
      <c r="E14" s="12">
        <f t="shared" si="3"/>
        <v>0</v>
      </c>
      <c r="F14" s="7">
        <f t="shared" si="4"/>
        <v>0.17712184394541489</v>
      </c>
      <c r="G14" s="7">
        <f t="shared" si="8"/>
        <v>0.56763867601127305</v>
      </c>
      <c r="H14" s="7">
        <f t="shared" si="9"/>
        <v>5.2551903114186867E-3</v>
      </c>
      <c r="I14">
        <f t="shared" si="5"/>
        <v>2.7669159290079102E-2</v>
      </c>
      <c r="J14" s="4">
        <f t="shared" si="6"/>
        <v>85.919724354438387</v>
      </c>
      <c r="L14" s="12"/>
      <c r="U14" s="4"/>
      <c r="V14" s="4"/>
    </row>
    <row r="15" spans="1:22">
      <c r="A15">
        <f t="shared" si="7"/>
        <v>100</v>
      </c>
      <c r="B15" s="7">
        <f t="shared" si="0"/>
        <v>0.28003818927388247</v>
      </c>
      <c r="C15">
        <f t="shared" si="1"/>
        <v>681966.01403253467</v>
      </c>
      <c r="D15" s="4">
        <f t="shared" si="2"/>
        <v>214886.19353869662</v>
      </c>
      <c r="E15" s="12">
        <f t="shared" si="3"/>
        <v>0</v>
      </c>
      <c r="F15" s="7">
        <f t="shared" si="4"/>
        <v>0.18744007515295699</v>
      </c>
      <c r="G15" s="7">
        <f t="shared" si="8"/>
        <v>0.59486260525621737</v>
      </c>
      <c r="H15" s="7">
        <f t="shared" si="9"/>
        <v>5.8391003460207631E-3</v>
      </c>
      <c r="I15">
        <f t="shared" si="5"/>
        <v>2.7822724402197321E-2</v>
      </c>
      <c r="J15" s="4">
        <f t="shared" si="6"/>
        <v>86.269409759957014</v>
      </c>
      <c r="L15" s="12"/>
      <c r="U15" s="4"/>
      <c r="V15" s="4"/>
    </row>
    <row r="16" spans="1:22">
      <c r="A16">
        <f t="shared" si="7"/>
        <v>110</v>
      </c>
      <c r="B16" s="7">
        <f t="shared" si="0"/>
        <v>0.28831325524710327</v>
      </c>
      <c r="C16">
        <f t="shared" si="1"/>
        <v>681666.01403253456</v>
      </c>
      <c r="D16" s="4">
        <f t="shared" si="2"/>
        <v>215251.93672288998</v>
      </c>
      <c r="E16" s="12">
        <f t="shared" si="3"/>
        <v>0</v>
      </c>
      <c r="F16" s="7">
        <f t="shared" si="4"/>
        <v>0.19679211692008769</v>
      </c>
      <c r="G16" s="7">
        <f t="shared" si="8"/>
        <v>0.62320692661937604</v>
      </c>
      <c r="H16" s="7">
        <f t="shared" si="9"/>
        <v>6.4230103806228395E-3</v>
      </c>
      <c r="I16">
        <f t="shared" si="5"/>
        <v>2.7949910463000681E-2</v>
      </c>
      <c r="J16" s="4">
        <f t="shared" si="6"/>
        <v>86.789396496459062</v>
      </c>
      <c r="L16" s="12"/>
      <c r="U16" s="4"/>
      <c r="V16" s="4"/>
    </row>
    <row r="17" spans="1:22">
      <c r="A17">
        <f t="shared" si="7"/>
        <v>120</v>
      </c>
      <c r="B17" s="7">
        <f t="shared" si="0"/>
        <v>0.29586807477033311</v>
      </c>
      <c r="C17">
        <f t="shared" si="1"/>
        <v>681366.01403253467</v>
      </c>
      <c r="D17" s="4">
        <f t="shared" si="2"/>
        <v>215591.00411263926</v>
      </c>
      <c r="E17" s="12">
        <f t="shared" si="3"/>
        <v>0</v>
      </c>
      <c r="F17" s="7">
        <f t="shared" si="4"/>
        <v>0.20574528467812367</v>
      </c>
      <c r="G17" s="7">
        <f t="shared" si="8"/>
        <v>0.6502490449642262</v>
      </c>
      <c r="H17" s="7">
        <f t="shared" si="9"/>
        <v>7.0069204152249159E-3</v>
      </c>
      <c r="I17">
        <f t="shared" si="5"/>
        <v>2.8076737381500197E-2</v>
      </c>
      <c r="J17" s="4">
        <f t="shared" si="6"/>
        <v>87.191215120639114</v>
      </c>
      <c r="L17" s="12"/>
      <c r="U17" s="4"/>
      <c r="V17" s="4"/>
    </row>
    <row r="18" spans="1:22">
      <c r="A18">
        <f t="shared" si="7"/>
        <v>130</v>
      </c>
      <c r="B18" s="7">
        <f t="shared" si="0"/>
        <v>0.30281804831607251</v>
      </c>
      <c r="C18">
        <f t="shared" si="1"/>
        <v>681066.01403253467</v>
      </c>
      <c r="D18" s="4">
        <f t="shared" si="2"/>
        <v>215907.66979951845</v>
      </c>
      <c r="E18" s="12">
        <f t="shared" si="3"/>
        <v>0</v>
      </c>
      <c r="F18" s="7">
        <f t="shared" si="4"/>
        <v>0.21434889845754695</v>
      </c>
      <c r="G18" s="7">
        <f t="shared" si="8"/>
        <v>0.67614897618181624</v>
      </c>
      <c r="H18" s="7">
        <f t="shared" si="9"/>
        <v>7.5908304498269923E-3</v>
      </c>
      <c r="I18">
        <f t="shared" si="5"/>
        <v>2.8203265580327347E-2</v>
      </c>
      <c r="J18" s="4">
        <f t="shared" si="6"/>
        <v>87.500608511900452</v>
      </c>
      <c r="L18" s="12"/>
      <c r="U18" s="4"/>
      <c r="V18" s="4"/>
    </row>
    <row r="19" spans="1:22">
      <c r="A19">
        <f t="shared" si="7"/>
        <v>140</v>
      </c>
      <c r="B19" s="7">
        <f t="shared" si="0"/>
        <v>0.30925288690164876</v>
      </c>
      <c r="C19">
        <f t="shared" si="1"/>
        <v>680766.01403253467</v>
      </c>
      <c r="D19" s="4">
        <f t="shared" si="2"/>
        <v>216205.25641379907</v>
      </c>
      <c r="E19" s="12">
        <f t="shared" si="3"/>
        <v>0</v>
      </c>
      <c r="F19" s="7">
        <f t="shared" si="4"/>
        <v>0.2226429472552317</v>
      </c>
      <c r="G19" s="7">
        <f t="shared" si="8"/>
        <v>0.7010363867625482</v>
      </c>
      <c r="H19" s="7">
        <f t="shared" si="9"/>
        <v>8.1747404844290678E-3</v>
      </c>
      <c r="I19">
        <f t="shared" si="5"/>
        <v>2.8329541828903345E-2</v>
      </c>
      <c r="J19" s="4">
        <f t="shared" si="6"/>
        <v>87.736431078724337</v>
      </c>
      <c r="L19" s="12"/>
      <c r="U19" s="4"/>
      <c r="V19" s="4"/>
    </row>
    <row r="20" spans="1:22">
      <c r="A20">
        <f t="shared" si="7"/>
        <v>150</v>
      </c>
      <c r="B20" s="7">
        <f t="shared" si="0"/>
        <v>0.31524371319259881</v>
      </c>
      <c r="C20">
        <f t="shared" si="1"/>
        <v>680466.01403253467</v>
      </c>
      <c r="D20" s="4">
        <f t="shared" si="2"/>
        <v>216486.39812827873</v>
      </c>
      <c r="E20" s="12">
        <f t="shared" si="3"/>
        <v>0</v>
      </c>
      <c r="F20" s="7">
        <f t="shared" si="4"/>
        <v>0.23066038694397062</v>
      </c>
      <c r="G20" s="7">
        <f t="shared" si="8"/>
        <v>0.72501808638324416</v>
      </c>
      <c r="H20" s="7">
        <f t="shared" si="9"/>
        <v>8.7586505190311442E-3</v>
      </c>
      <c r="I20">
        <f t="shared" si="5"/>
        <v>2.8455603044029616E-2</v>
      </c>
      <c r="J20" s="4">
        <f t="shared" si="6"/>
        <v>87.912800287915346</v>
      </c>
      <c r="L20" s="12"/>
      <c r="U20" s="4"/>
      <c r="V20" s="4"/>
    </row>
    <row r="21" spans="1:22">
      <c r="A21">
        <f t="shared" si="7"/>
        <v>160</v>
      </c>
      <c r="B21" s="7">
        <f t="shared" si="0"/>
        <v>0.32084786679494814</v>
      </c>
      <c r="C21">
        <f t="shared" si="1"/>
        <v>680166.01403253467</v>
      </c>
      <c r="D21" s="4">
        <f t="shared" si="2"/>
        <v>216753.21863206945</v>
      </c>
      <c r="E21" s="12">
        <f t="shared" si="3"/>
        <v>0</v>
      </c>
      <c r="F21" s="7">
        <f t="shared" si="4"/>
        <v>0.23842875811945086</v>
      </c>
      <c r="G21" s="7">
        <f t="shared" si="8"/>
        <v>0.7481832983348391</v>
      </c>
      <c r="H21" s="7">
        <f t="shared" si="9"/>
        <v>9.3425605536332206E-3</v>
      </c>
      <c r="I21">
        <f t="shared" si="5"/>
        <v>2.8581478856837948E-2</v>
      </c>
      <c r="J21" s="4">
        <f t="shared" si="6"/>
        <v>88.040490539120171</v>
      </c>
      <c r="L21" s="12"/>
      <c r="U21" s="4"/>
      <c r="V21" s="4"/>
    </row>
    <row r="22" spans="1:22">
      <c r="A22">
        <f t="shared" si="7"/>
        <v>170</v>
      </c>
      <c r="B22" s="7">
        <f t="shared" si="0"/>
        <v>0.32611225058783089</v>
      </c>
      <c r="C22">
        <f t="shared" si="1"/>
        <v>679866.01403253467</v>
      </c>
      <c r="D22" s="4">
        <f t="shared" si="2"/>
        <v>217007.45506884286</v>
      </c>
      <c r="E22" s="12">
        <f t="shared" si="3"/>
        <v>1</v>
      </c>
      <c r="F22" s="7">
        <f t="shared" si="4"/>
        <v>0.24195994479162541</v>
      </c>
      <c r="G22" s="7">
        <f t="shared" si="8"/>
        <v>0.75804005520837459</v>
      </c>
      <c r="H22" s="7">
        <f t="shared" si="9"/>
        <v>9.3425605536332206E-3</v>
      </c>
      <c r="I22">
        <f t="shared" si="5"/>
        <v>2.8814221611425744E-2</v>
      </c>
      <c r="J22" s="4">
        <f t="shared" si="6"/>
        <v>88.002091569044424</v>
      </c>
      <c r="L22" s="12"/>
      <c r="U22" s="4"/>
      <c r="V22" s="4"/>
    </row>
    <row r="23" spans="1:22">
      <c r="A23">
        <f t="shared" si="7"/>
        <v>180</v>
      </c>
      <c r="B23" s="7">
        <f t="shared" si="0"/>
        <v>0.33107571935682001</v>
      </c>
      <c r="C23">
        <f t="shared" si="1"/>
        <v>679566.01403253456</v>
      </c>
      <c r="D23" s="4">
        <f t="shared" si="2"/>
        <v>217250.54650473132</v>
      </c>
      <c r="E23" s="12">
        <f t="shared" si="3"/>
        <v>1</v>
      </c>
      <c r="F23" s="7">
        <f t="shared" si="4"/>
        <v>0.24224635902639957</v>
      </c>
      <c r="G23" s="7">
        <f t="shared" si="8"/>
        <v>0.75775364097360043</v>
      </c>
      <c r="H23" s="7">
        <f t="shared" si="9"/>
        <v>9.3425605536332206E-3</v>
      </c>
      <c r="I23">
        <f t="shared" si="5"/>
        <v>2.9132089546966854E-2</v>
      </c>
      <c r="J23" s="4">
        <f t="shared" si="6"/>
        <v>88.227460230977726</v>
      </c>
      <c r="L23" s="12"/>
      <c r="U23" s="4"/>
      <c r="V23" s="4"/>
    </row>
    <row r="24" spans="1:22">
      <c r="A24">
        <f t="shared" si="7"/>
        <v>190</v>
      </c>
      <c r="B24" s="7">
        <f t="shared" si="0"/>
        <v>0.33577082190140461</v>
      </c>
      <c r="C24">
        <f t="shared" si="1"/>
        <v>679266.01403253467</v>
      </c>
      <c r="D24" s="4">
        <f t="shared" si="2"/>
        <v>217483.69845082707</v>
      </c>
      <c r="E24" s="12">
        <f t="shared" si="3"/>
        <v>1</v>
      </c>
      <c r="F24" s="7">
        <f t="shared" si="4"/>
        <v>0.24252441391762616</v>
      </c>
      <c r="G24" s="7">
        <f t="shared" si="8"/>
        <v>0.75747558608237386</v>
      </c>
      <c r="H24" s="7">
        <f t="shared" si="9"/>
        <v>9.3425605536332206E-3</v>
      </c>
      <c r="I24">
        <f t="shared" si="5"/>
        <v>2.9450019619185291E-2</v>
      </c>
      <c r="J24" s="4">
        <f t="shared" si="6"/>
        <v>88.422678919138917</v>
      </c>
      <c r="L24" s="12"/>
      <c r="U24" s="4"/>
      <c r="V24" s="4"/>
    </row>
    <row r="25" spans="1:22">
      <c r="A25">
        <f t="shared" si="7"/>
        <v>200</v>
      </c>
      <c r="B25" s="7">
        <f t="shared" si="0"/>
        <v>0.34022509586857352</v>
      </c>
      <c r="C25">
        <f t="shared" si="1"/>
        <v>678966.01403253467</v>
      </c>
      <c r="D25" s="4">
        <f t="shared" si="2"/>
        <v>217707.9308199815</v>
      </c>
      <c r="E25" s="12">
        <f t="shared" si="3"/>
        <v>1</v>
      </c>
      <c r="F25" s="7">
        <f t="shared" si="4"/>
        <v>0.24279497811859563</v>
      </c>
      <c r="G25" s="7">
        <f t="shared" si="8"/>
        <v>0.75720502188140437</v>
      </c>
      <c r="H25" s="7">
        <f t="shared" si="9"/>
        <v>9.3425605536332206E-3</v>
      </c>
      <c r="I25">
        <f t="shared" si="5"/>
        <v>2.9768008645955583E-2</v>
      </c>
      <c r="J25" s="4">
        <f t="shared" si="6"/>
        <v>88.592180826647109</v>
      </c>
      <c r="L25" s="12"/>
      <c r="U25" s="4"/>
      <c r="V25" s="4"/>
    </row>
    <row r="26" spans="1:22">
      <c r="A26">
        <f t="shared" si="7"/>
        <v>210</v>
      </c>
      <c r="B26" s="7">
        <f t="shared" si="0"/>
        <v>0.34446204640939065</v>
      </c>
      <c r="C26">
        <f t="shared" si="1"/>
        <v>678666.01403253456</v>
      </c>
      <c r="D26" s="4">
        <f t="shared" si="2"/>
        <v>217924.11417334509</v>
      </c>
      <c r="E26" s="12">
        <f t="shared" si="3"/>
        <v>1</v>
      </c>
      <c r="F26" s="7">
        <f t="shared" si="4"/>
        <v>0.2430587927723695</v>
      </c>
      <c r="G26" s="7">
        <f t="shared" si="8"/>
        <v>0.75694120722763047</v>
      </c>
      <c r="H26" s="7">
        <f t="shared" si="9"/>
        <v>9.3425605536332206E-3</v>
      </c>
      <c r="I26">
        <f t="shared" si="5"/>
        <v>3.0086053760257053E-2</v>
      </c>
      <c r="J26" s="4">
        <f t="shared" si="6"/>
        <v>88.739584694242041</v>
      </c>
      <c r="L26" s="12"/>
      <c r="U26" s="4"/>
      <c r="V26" s="4"/>
    </row>
    <row r="27" spans="1:22">
      <c r="A27">
        <f t="shared" si="7"/>
        <v>220</v>
      </c>
      <c r="B27" s="7">
        <f t="shared" si="0"/>
        <v>0.34850189700681489</v>
      </c>
      <c r="C27">
        <f t="shared" si="1"/>
        <v>678366.01403253467</v>
      </c>
      <c r="D27" s="4">
        <f t="shared" si="2"/>
        <v>218132.99752880525</v>
      </c>
      <c r="E27" s="12">
        <f t="shared" si="3"/>
        <v>1</v>
      </c>
      <c r="F27" s="7">
        <f t="shared" si="4"/>
        <v>0.24331649529529931</v>
      </c>
      <c r="G27" s="7">
        <f t="shared" si="8"/>
        <v>0.75668350470470069</v>
      </c>
      <c r="H27" s="7">
        <f t="shared" si="9"/>
        <v>9.3425605536332206E-3</v>
      </c>
      <c r="I27">
        <f t="shared" si="5"/>
        <v>3.0404152365401189E-2</v>
      </c>
      <c r="J27" s="4">
        <f t="shared" si="6"/>
        <v>88.867872476656856</v>
      </c>
      <c r="L27" s="12"/>
      <c r="U27" s="4"/>
      <c r="V27" s="4"/>
    </row>
    <row r="28" spans="1:22">
      <c r="A28">
        <f t="shared" si="7"/>
        <v>230</v>
      </c>
      <c r="B28" s="7">
        <f t="shared" si="0"/>
        <v>0.35236217329880887</v>
      </c>
      <c r="C28">
        <f t="shared" si="1"/>
        <v>678066.01403253467</v>
      </c>
      <c r="D28" s="4">
        <f t="shared" si="2"/>
        <v>218335.22998406424</v>
      </c>
      <c r="E28" s="12">
        <f t="shared" si="3"/>
        <v>1</v>
      </c>
      <c r="F28" s="7">
        <f t="shared" si="4"/>
        <v>0.2435686378632706</v>
      </c>
      <c r="G28" s="7">
        <f t="shared" si="8"/>
        <v>0.75643136213672935</v>
      </c>
      <c r="H28" s="7">
        <f t="shared" si="9"/>
        <v>9.3425605536332206E-3</v>
      </c>
      <c r="I28">
        <f t="shared" si="5"/>
        <v>3.0722302098382032E-2</v>
      </c>
      <c r="J28" s="4">
        <f t="shared" si="6"/>
        <v>88.979522591672193</v>
      </c>
      <c r="L28" s="12"/>
      <c r="U28" s="4"/>
      <c r="V28" s="4"/>
    </row>
    <row r="29" spans="1:22">
      <c r="A29">
        <f t="shared" si="7"/>
        <v>240</v>
      </c>
      <c r="B29" s="7">
        <f t="shared" si="0"/>
        <v>0.35605816258035711</v>
      </c>
      <c r="C29">
        <f t="shared" si="1"/>
        <v>677766.01403253456</v>
      </c>
      <c r="D29" s="4">
        <f t="shared" si="2"/>
        <v>218531.3777352327</v>
      </c>
      <c r="E29" s="12">
        <f t="shared" si="3"/>
        <v>1</v>
      </c>
      <c r="F29" s="7">
        <f t="shared" si="4"/>
        <v>0.24381570195604751</v>
      </c>
      <c r="G29" s="7">
        <f t="shared" si="8"/>
        <v>0.75618429804395249</v>
      </c>
      <c r="H29" s="7">
        <f t="shared" si="9"/>
        <v>9.3425605536332206E-3</v>
      </c>
      <c r="I29">
        <f t="shared" si="5"/>
        <v>3.1040500799583332E-2</v>
      </c>
      <c r="J29" s="4">
        <f t="shared" si="6"/>
        <v>89.076611165047169</v>
      </c>
      <c r="L29" s="12"/>
      <c r="U29" s="4"/>
      <c r="V29" s="4"/>
    </row>
    <row r="30" spans="1:22">
      <c r="A30">
        <f t="shared" si="7"/>
        <v>250</v>
      </c>
      <c r="B30" s="7">
        <f t="shared" si="0"/>
        <v>0.35960327945890219</v>
      </c>
      <c r="C30">
        <f t="shared" si="1"/>
        <v>677466.01403253467</v>
      </c>
      <c r="D30" s="4">
        <f t="shared" si="2"/>
        <v>218721.93761962329</v>
      </c>
      <c r="E30" s="12">
        <f t="shared" si="3"/>
        <v>1</v>
      </c>
      <c r="F30" s="7">
        <f t="shared" si="4"/>
        <v>0.24405810992705351</v>
      </c>
      <c r="G30" s="7">
        <f t="shared" si="8"/>
        <v>0.75594189007294643</v>
      </c>
      <c r="H30" s="7">
        <f t="shared" si="9"/>
        <v>9.3425605536332206E-3</v>
      </c>
      <c r="I30">
        <f t="shared" si="5"/>
        <v>3.1358746487518491E-2</v>
      </c>
      <c r="J30" s="4">
        <f t="shared" si="6"/>
        <v>89.160889876747532</v>
      </c>
      <c r="L30" s="12"/>
      <c r="U30" s="4"/>
      <c r="V30" s="4"/>
    </row>
    <row r="31" spans="1:22">
      <c r="A31">
        <f t="shared" si="7"/>
        <v>260</v>
      </c>
      <c r="B31" s="7">
        <f t="shared" si="0"/>
        <v>0.36300935976355697</v>
      </c>
      <c r="C31">
        <f t="shared" si="1"/>
        <v>677166.01403253467</v>
      </c>
      <c r="D31" s="4">
        <f t="shared" si="2"/>
        <v>218907.34800127716</v>
      </c>
      <c r="E31" s="12">
        <f t="shared" si="3"/>
        <v>1</v>
      </c>
      <c r="F31" s="7">
        <f t="shared" si="4"/>
        <v>0.244296234299862</v>
      </c>
      <c r="G31" s="7">
        <f t="shared" si="8"/>
        <v>0.75570376570013797</v>
      </c>
      <c r="H31" s="7">
        <f t="shared" si="9"/>
        <v>9.3425605536332206E-3</v>
      </c>
      <c r="I31">
        <f t="shared" si="5"/>
        <v>3.1677037337597719E-2</v>
      </c>
      <c r="J31" s="4">
        <f t="shared" si="6"/>
        <v>89.233846470573766</v>
      </c>
      <c r="L31" s="12"/>
      <c r="U31" s="4"/>
      <c r="V31" s="4"/>
    </row>
    <row r="32" spans="1:22">
      <c r="A32">
        <f t="shared" si="7"/>
        <v>270</v>
      </c>
      <c r="B32" s="7">
        <f t="shared" si="0"/>
        <v>0.36628689896514588</v>
      </c>
      <c r="C32">
        <f t="shared" si="1"/>
        <v>676866.01403253456</v>
      </c>
      <c r="D32" s="4">
        <f t="shared" si="2"/>
        <v>219087.99760133598</v>
      </c>
      <c r="E32" s="12">
        <f t="shared" si="3"/>
        <v>1</v>
      </c>
      <c r="F32" s="7">
        <f t="shared" si="4"/>
        <v>0.24453040530708151</v>
      </c>
      <c r="G32" s="7">
        <f t="shared" si="8"/>
        <v>0.75546959469291852</v>
      </c>
      <c r="H32" s="7">
        <f t="shared" si="9"/>
        <v>9.3425605536332206E-3</v>
      </c>
      <c r="I32">
        <f t="shared" si="5"/>
        <v>3.199537166414896E-2</v>
      </c>
      <c r="J32" s="4">
        <f t="shared" si="6"/>
        <v>89.296752260764237</v>
      </c>
      <c r="L32" s="12"/>
      <c r="U32" s="4"/>
      <c r="V32" s="4"/>
    </row>
    <row r="33" spans="1:22">
      <c r="A33">
        <f t="shared" si="7"/>
        <v>280</v>
      </c>
      <c r="B33" s="7">
        <f t="shared" si="0"/>
        <v>0.36944524722241356</v>
      </c>
      <c r="C33">
        <f t="shared" si="1"/>
        <v>676566.01403253467</v>
      </c>
      <c r="D33" s="4">
        <f t="shared" si="2"/>
        <v>219264.23272197557</v>
      </c>
      <c r="E33" s="12">
        <f t="shared" si="3"/>
        <v>1</v>
      </c>
      <c r="F33" s="7">
        <f t="shared" si="4"/>
        <v>0.24476091705582015</v>
      </c>
      <c r="G33" s="7">
        <f t="shared" si="8"/>
        <v>0.75523908294417985</v>
      </c>
      <c r="H33" s="7">
        <f t="shared" si="9"/>
        <v>9.3425605536332206E-3</v>
      </c>
      <c r="I33">
        <f t="shared" si="5"/>
        <v>3.2313747905091159E-2</v>
      </c>
      <c r="J33" s="4">
        <f t="shared" si="6"/>
        <v>89.350699775518393</v>
      </c>
      <c r="L33" s="12"/>
      <c r="U33" s="4"/>
      <c r="V33" s="4"/>
    </row>
    <row r="34" spans="1:22">
      <c r="A34">
        <f t="shared" si="7"/>
        <v>290</v>
      </c>
      <c r="B34" s="7">
        <f t="shared" si="0"/>
        <v>0.3724927701916983</v>
      </c>
      <c r="C34">
        <f t="shared" si="1"/>
        <v>676266.01403253467</v>
      </c>
      <c r="D34" s="4">
        <f t="shared" si="2"/>
        <v>219436.36320231942</v>
      </c>
      <c r="E34" s="12">
        <f t="shared" si="3"/>
        <v>1</v>
      </c>
      <c r="F34" s="7">
        <f t="shared" si="4"/>
        <v>0.24498803260938873</v>
      </c>
      <c r="G34" s="7">
        <f t="shared" si="8"/>
        <v>0.75501196739061127</v>
      </c>
      <c r="H34" s="7">
        <f t="shared" si="9"/>
        <v>9.3425605536332206E-3</v>
      </c>
      <c r="I34">
        <f t="shared" si="5"/>
        <v>3.2632164608787269E-2</v>
      </c>
      <c r="J34" s="4">
        <f t="shared" si="6"/>
        <v>89.396632840969119</v>
      </c>
      <c r="L34" s="12"/>
      <c r="U34" s="4"/>
      <c r="V34" s="4"/>
    </row>
    <row r="35" spans="1:22">
      <c r="A35">
        <f t="shared" si="7"/>
        <v>300</v>
      </c>
      <c r="B35" s="7">
        <f t="shared" si="0"/>
        <v>0.37543698256761648</v>
      </c>
      <c r="C35">
        <f t="shared" si="1"/>
        <v>675966.01403253467</v>
      </c>
      <c r="D35" s="4">
        <f t="shared" si="2"/>
        <v>219604.66736439048</v>
      </c>
      <c r="E35" s="12">
        <f t="shared" si="3"/>
        <v>1</v>
      </c>
      <c r="F35" s="7">
        <f t="shared" si="4"/>
        <v>0.24521198820605392</v>
      </c>
      <c r="G35" s="7">
        <f t="shared" si="8"/>
        <v>0.75478801179394606</v>
      </c>
      <c r="H35" s="7">
        <f t="shared" si="9"/>
        <v>9.3425605536332206E-3</v>
      </c>
      <c r="I35">
        <f t="shared" si="5"/>
        <v>3.2950620422702116E-2</v>
      </c>
      <c r="J35" s="4">
        <f t="shared" si="6"/>
        <v>89.435370815051584</v>
      </c>
      <c r="L35" s="12"/>
      <c r="U35" s="4"/>
      <c r="V35" s="4"/>
    </row>
    <row r="36" spans="1:22">
      <c r="A36">
        <f t="shared" si="7"/>
        <v>310</v>
      </c>
      <c r="B36" s="7">
        <f t="shared" si="0"/>
        <v>0.37828465972212777</v>
      </c>
      <c r="C36">
        <f t="shared" si="1"/>
        <v>675666.01403253467</v>
      </c>
      <c r="D36" s="4">
        <f t="shared" si="2"/>
        <v>219769.39614789089</v>
      </c>
      <c r="E36" s="12">
        <f t="shared" si="3"/>
        <v>1</v>
      </c>
      <c r="F36" s="7">
        <f t="shared" si="4"/>
        <v>0.24543299678489208</v>
      </c>
      <c r="G36" s="7">
        <f t="shared" si="8"/>
        <v>0.75456700321510795</v>
      </c>
      <c r="H36" s="7">
        <f t="shared" si="9"/>
        <v>9.3425605536332206E-3</v>
      </c>
      <c r="I36">
        <f t="shared" si="5"/>
        <v>3.3269114083565136E-2</v>
      </c>
      <c r="J36" s="4">
        <f t="shared" si="6"/>
        <v>89.467628253442712</v>
      </c>
      <c r="L36" s="12"/>
      <c r="U36" s="4"/>
      <c r="V36" s="4"/>
    </row>
    <row r="37" spans="1:22">
      <c r="A37">
        <f t="shared" si="7"/>
        <v>320</v>
      </c>
      <c r="B37" s="7">
        <f t="shared" si="0"/>
        <v>0.38104193161585581</v>
      </c>
      <c r="C37">
        <f t="shared" si="1"/>
        <v>675366.01403253467</v>
      </c>
      <c r="D37" s="4">
        <f t="shared" si="2"/>
        <v>219930.77658839937</v>
      </c>
      <c r="E37" s="12">
        <f t="shared" si="3"/>
        <v>1</v>
      </c>
      <c r="F37" s="7">
        <f t="shared" si="4"/>
        <v>0.24565125095094573</v>
      </c>
      <c r="G37" s="7">
        <f t="shared" si="8"/>
        <v>0.75434874904905425</v>
      </c>
      <c r="H37" s="7">
        <f t="shared" si="9"/>
        <v>9.3425605536332206E-3</v>
      </c>
      <c r="I37">
        <f t="shared" si="5"/>
        <v>3.3587644408796039E-2</v>
      </c>
      <c r="J37" s="4">
        <f t="shared" si="6"/>
        <v>89.494030978851313</v>
      </c>
      <c r="L37" s="12"/>
      <c r="U37" s="4"/>
      <c r="V37" s="4"/>
    </row>
    <row r="38" spans="1:22">
      <c r="A38">
        <f t="shared" si="7"/>
        <v>330</v>
      </c>
      <c r="B38" s="7">
        <f t="shared" ref="B38:B101" si="10">IF(($A38+U/(_Rf11+_Rf12))&lt;100,0.18+0.05*(LOG(($A38+U/(_Rf11+_Rf12)))-1),0.28+0.2*(LOG(($A38+U/(_Rf11+_Rf12)))-2))</f>
        <v>0.38371436225603833</v>
      </c>
      <c r="C38">
        <f t="shared" ref="C38:C101" si="11">(E-(Nch+Lr/1000)*(($A38+(U/(_Rf11+_Rf12)))/1000)-U)/(L*0.000001)</f>
        <v>675066.01403253467</v>
      </c>
      <c r="D38" s="4">
        <f t="shared" ref="D38:D101" si="12">(U+$B38+(Lr/1000)*(($A38+(U/(_Rf11+_Rf12)))/1000))/(L*0.000001)</f>
        <v>220089.01476025794</v>
      </c>
      <c r="E38" s="12">
        <f t="shared" ref="E38:E101" si="13">IF(SQRT(2*$A38/(1000*T*$C38*(1+$C38/$D38)))*(1+$C38/$D38)&gt;1,1,0)</f>
        <v>1</v>
      </c>
      <c r="F38" s="7">
        <f t="shared" ref="F38:F101" si="14">IF($E38,$D38/($C38+$D38),SQRT(2*$A38/(1000*T*$C38*(1+$C38/$D38))))</f>
        <v>0.24586692548336606</v>
      </c>
      <c r="G38" s="7">
        <f t="shared" si="8"/>
        <v>0.75413307451663392</v>
      </c>
      <c r="H38" s="7">
        <f t="shared" si="9"/>
        <v>9.3425605536332206E-3</v>
      </c>
      <c r="I38">
        <f t="shared" ref="I38:I101" si="15">(0.5*F*E*(Qn*0.000001)+(E+$B38)*(($A38/1000)+(0.5*$D38*T))*(0.5)*toffn*0.000001*F+IF($E38,((E+$B38)*(($A38/1000)-(0.5*$D38*T*$G38))*(0.8)*tonn*0.000001*F),0))</f>
        <v>3.3906210288996652E-2</v>
      </c>
      <c r="J38" s="4">
        <f t="shared" ref="J38:J69" si="16">IF($E38,((U*$A38/1000)/((U+$B38*$G38)*($A38+0.78)/1000+$H38+$I38+(($F38+$G38)*Lr/1000+$F38*Nch)*((($A38+0.78)/1000)^2+(($C38*$F38*T)^2)/12)+(0.00125+(($A38+0.78)*$F38)/(Rs*1000))*E)*100),((U*$A38/1000)/((U+$B38*$G38)*($A38+0.78)/1000+$H38+$I38+(($F38+$G38)*Lr/1000+$F38*Nch)*((($A38+0.78)/1000)^2)+(0.00125+(($A38+0.78)*$F38)/(Rs*1000))*E)*100))</f>
        <v>89.515129296265854</v>
      </c>
      <c r="L38" s="12"/>
      <c r="U38" s="4"/>
      <c r="V38" s="4"/>
    </row>
    <row r="39" spans="1:22">
      <c r="A39">
        <f t="shared" ref="A39:A70" si="17">IF($A38+10&lt;Iomax,$A38+10,$A38)</f>
        <v>340</v>
      </c>
      <c r="B39" s="7">
        <f t="shared" si="10"/>
        <v>0.38630701729091144</v>
      </c>
      <c r="C39">
        <f t="shared" si="11"/>
        <v>674766.01403253456</v>
      </c>
      <c r="D39" s="4">
        <f t="shared" si="12"/>
        <v>220244.29828006806</v>
      </c>
      <c r="E39" s="12">
        <f t="shared" si="13"/>
        <v>1</v>
      </c>
      <c r="F39" s="7">
        <f t="shared" si="14"/>
        <v>0.24608017946852745</v>
      </c>
      <c r="G39" s="7">
        <f t="shared" si="8"/>
        <v>0.75391982053147255</v>
      </c>
      <c r="H39" s="7">
        <f t="shared" ref="H39:H102" si="18">IF($E39,$H38,$H38+$H$6)</f>
        <v>9.3425605536332206E-3</v>
      </c>
      <c r="I39">
        <f t="shared" si="15"/>
        <v>3.422481068134809E-2</v>
      </c>
      <c r="J39" s="4">
        <f t="shared" si="16"/>
        <v>89.531408926858376</v>
      </c>
      <c r="L39" s="12"/>
      <c r="U39" s="4"/>
      <c r="V39" s="4"/>
    </row>
    <row r="40" spans="1:22">
      <c r="A40">
        <f t="shared" si="17"/>
        <v>350</v>
      </c>
      <c r="B40" s="7">
        <f t="shared" si="10"/>
        <v>0.38882452180460753</v>
      </c>
      <c r="C40">
        <f t="shared" si="11"/>
        <v>674466.01403253467</v>
      </c>
      <c r="D40" s="4">
        <f t="shared" si="12"/>
        <v>220396.79844724201</v>
      </c>
      <c r="E40" s="12">
        <f t="shared" si="13"/>
        <v>1</v>
      </c>
      <c r="F40" s="7">
        <f t="shared" si="14"/>
        <v>0.24629115812343899</v>
      </c>
      <c r="G40" s="7">
        <f t="shared" si="8"/>
        <v>0.75370884187656095</v>
      </c>
      <c r="H40" s="7">
        <f t="shared" si="18"/>
        <v>9.3425605536332206E-3</v>
      </c>
      <c r="I40">
        <f t="shared" si="15"/>
        <v>3.4543444603780379E-2</v>
      </c>
      <c r="J40" s="4">
        <f t="shared" si="16"/>
        <v>89.543300105804931</v>
      </c>
      <c r="L40" s="12"/>
      <c r="U40" s="4"/>
      <c r="V40" s="4"/>
    </row>
    <row r="41" spans="1:22">
      <c r="A41">
        <f t="shared" si="17"/>
        <v>360</v>
      </c>
      <c r="B41" s="7">
        <f t="shared" si="10"/>
        <v>0.3912711099694523</v>
      </c>
      <c r="C41">
        <f t="shared" si="11"/>
        <v>674166.01403253467</v>
      </c>
      <c r="D41" s="4">
        <f t="shared" si="12"/>
        <v>220546.67208297699</v>
      </c>
      <c r="E41" s="12">
        <f t="shared" si="13"/>
        <v>1</v>
      </c>
      <c r="F41" s="7">
        <f t="shared" si="14"/>
        <v>0.24649999436188094</v>
      </c>
      <c r="G41" s="7">
        <f t="shared" si="8"/>
        <v>0.75350000563811903</v>
      </c>
      <c r="H41" s="7">
        <f t="shared" si="18"/>
        <v>9.3425605536332206E-3</v>
      </c>
      <c r="I41">
        <f t="shared" si="15"/>
        <v>3.4862111129804849E-2</v>
      </c>
      <c r="J41" s="4">
        <f t="shared" si="16"/>
        <v>89.551185192841885</v>
      </c>
      <c r="L41" s="12"/>
      <c r="U41" s="4"/>
      <c r="V41" s="4"/>
    </row>
    <row r="42" spans="1:22">
      <c r="A42">
        <f t="shared" si="17"/>
        <v>370</v>
      </c>
      <c r="B42" s="7">
        <f t="shared" si="10"/>
        <v>0.39365066789464964</v>
      </c>
      <c r="C42">
        <f t="shared" si="11"/>
        <v>673866.01403253456</v>
      </c>
      <c r="D42" s="4">
        <f t="shared" si="12"/>
        <v>220694.06311724355</v>
      </c>
      <c r="E42" s="12">
        <f t="shared" si="13"/>
        <v>1</v>
      </c>
      <c r="F42" s="7">
        <f t="shared" si="14"/>
        <v>0.24670681014562229</v>
      </c>
      <c r="G42" s="7">
        <f t="shared" si="8"/>
        <v>0.75329318985437776</v>
      </c>
      <c r="H42" s="7">
        <f t="shared" si="18"/>
        <v>9.3425605536332206E-3</v>
      </c>
      <c r="I42">
        <f t="shared" si="15"/>
        <v>3.5180809383917419E-2</v>
      </c>
      <c r="J42" s="4">
        <f t="shared" si="16"/>
        <v>89.555405070790385</v>
      </c>
      <c r="L42" s="12"/>
      <c r="U42" s="4"/>
      <c r="V42" s="4"/>
    </row>
    <row r="43" spans="1:22">
      <c r="A43">
        <f t="shared" si="17"/>
        <v>380</v>
      </c>
      <c r="B43" s="7">
        <f t="shared" si="10"/>
        <v>0.39596677076029752</v>
      </c>
      <c r="C43">
        <f t="shared" si="11"/>
        <v>673566.01403253467</v>
      </c>
      <c r="D43" s="4">
        <f t="shared" si="12"/>
        <v>220839.10396411942</v>
      </c>
      <c r="E43" s="12">
        <f t="shared" si="13"/>
        <v>1</v>
      </c>
      <c r="F43" s="7">
        <f t="shared" si="14"/>
        <v>0.24691171765515943</v>
      </c>
      <c r="G43" s="7">
        <f t="shared" si="8"/>
        <v>0.7530882823448406</v>
      </c>
      <c r="H43" s="7">
        <f t="shared" si="18"/>
        <v>9.3425605536332206E-3</v>
      </c>
      <c r="I43">
        <f t="shared" si="15"/>
        <v>3.5499538537496059E-2</v>
      </c>
      <c r="J43" s="4">
        <f t="shared" si="16"/>
        <v>89.556264550683792</v>
      </c>
      <c r="L43" s="12"/>
      <c r="U43" s="4"/>
      <c r="V43" s="4"/>
    </row>
    <row r="44" spans="1:22">
      <c r="A44">
        <f t="shared" si="17"/>
        <v>390</v>
      </c>
      <c r="B44" s="7">
        <f t="shared" si="10"/>
        <v>0.39822271512761265</v>
      </c>
      <c r="C44">
        <f t="shared" si="11"/>
        <v>673266.01403253467</v>
      </c>
      <c r="D44" s="4">
        <f t="shared" si="12"/>
        <v>220981.9167184644</v>
      </c>
      <c r="E44" s="12">
        <f t="shared" si="13"/>
        <v>1</v>
      </c>
      <c r="F44" s="7">
        <f t="shared" si="14"/>
        <v>0.24711482030814585</v>
      </c>
      <c r="G44" s="7">
        <f t="shared" si="8"/>
        <v>0.75288517969185409</v>
      </c>
      <c r="H44" s="7">
        <f t="shared" si="18"/>
        <v>9.3425605536332206E-3</v>
      </c>
      <c r="I44">
        <f t="shared" si="15"/>
        <v>3.5818297805127595E-2</v>
      </c>
      <c r="J44" s="4">
        <f t="shared" si="16"/>
        <v>89.55403695828717</v>
      </c>
      <c r="L44" s="12"/>
      <c r="U44" s="4"/>
      <c r="V44" s="4"/>
    </row>
    <row r="45" spans="1:22">
      <c r="A45">
        <f t="shared" si="17"/>
        <v>400</v>
      </c>
      <c r="B45" s="7">
        <f t="shared" si="10"/>
        <v>0.40042154715830552</v>
      </c>
      <c r="C45">
        <f t="shared" si="11"/>
        <v>672966.01403253456</v>
      </c>
      <c r="D45" s="4">
        <f t="shared" si="12"/>
        <v>221122.6142010827</v>
      </c>
      <c r="E45" s="12">
        <f t="shared" si="13"/>
        <v>1</v>
      </c>
      <c r="F45" s="7">
        <f t="shared" si="14"/>
        <v>0.24731621364868245</v>
      </c>
      <c r="G45" s="7">
        <f t="shared" si="8"/>
        <v>0.75268378635131761</v>
      </c>
      <c r="H45" s="7">
        <f t="shared" si="18"/>
        <v>9.3425605536332206E-3</v>
      </c>
      <c r="I45">
        <f t="shared" si="15"/>
        <v>3.6137086441309078E-2</v>
      </c>
      <c r="J45" s="4">
        <f t="shared" si="16"/>
        <v>89.548968042583866</v>
      </c>
      <c r="L45" s="12"/>
      <c r="U45" s="4"/>
      <c r="V45" s="4"/>
    </row>
    <row r="46" spans="1:22">
      <c r="A46">
        <f t="shared" si="17"/>
        <v>410</v>
      </c>
      <c r="B46" s="7">
        <f t="shared" si="10"/>
        <v>0.40256608734932714</v>
      </c>
      <c r="C46">
        <f t="shared" si="11"/>
        <v>672666.01403253467</v>
      </c>
      <c r="D46" s="4">
        <f t="shared" si="12"/>
        <v>221261.3008748242</v>
      </c>
      <c r="E46" s="12">
        <f t="shared" si="13"/>
        <v>1</v>
      </c>
      <c r="F46" s="7">
        <f t="shared" si="14"/>
        <v>0.24751598612662862</v>
      </c>
      <c r="G46" s="7">
        <f t="shared" si="8"/>
        <v>0.75248401387337138</v>
      </c>
      <c r="H46" s="7">
        <f t="shared" si="18"/>
        <v>9.3425605536332206E-3</v>
      </c>
      <c r="I46">
        <f t="shared" si="15"/>
        <v>3.6455903737477112E-2</v>
      </c>
      <c r="J46" s="4">
        <f t="shared" si="16"/>
        <v>89.541279319938951</v>
      </c>
      <c r="L46" s="12"/>
      <c r="U46" s="4"/>
      <c r="V46" s="4"/>
    </row>
    <row r="47" spans="1:22">
      <c r="A47">
        <f t="shared" si="17"/>
        <v>420</v>
      </c>
      <c r="B47" s="7">
        <f t="shared" si="10"/>
        <v>0.40465895228691962</v>
      </c>
      <c r="C47">
        <f t="shared" si="11"/>
        <v>672366.01403253467</v>
      </c>
      <c r="D47" s="4">
        <f t="shared" si="12"/>
        <v>221398.07365029061</v>
      </c>
      <c r="E47" s="12">
        <f t="shared" si="13"/>
        <v>1</v>
      </c>
      <c r="F47" s="7">
        <f t="shared" si="14"/>
        <v>0.24771421978285985</v>
      </c>
      <c r="G47" s="7">
        <f t="shared" si="8"/>
        <v>0.7522857802171401</v>
      </c>
      <c r="H47" s="7">
        <f t="shared" si="18"/>
        <v>9.3425605536332206E-3</v>
      </c>
      <c r="I47">
        <f t="shared" si="15"/>
        <v>3.677474901932537E-2</v>
      </c>
      <c r="J47" s="4">
        <f t="shared" si="16"/>
        <v>89.531170946411592</v>
      </c>
      <c r="L47" s="12"/>
      <c r="U47" s="4"/>
      <c r="V47" s="4"/>
    </row>
    <row r="48" spans="1:22">
      <c r="A48">
        <f t="shared" si="17"/>
        <v>430</v>
      </c>
      <c r="B48" s="7">
        <f t="shared" si="10"/>
        <v>0.40670257384087682</v>
      </c>
      <c r="C48">
        <f t="shared" si="11"/>
        <v>672066.01403253456</v>
      </c>
      <c r="D48" s="4">
        <f t="shared" si="12"/>
        <v>221533.02259673347</v>
      </c>
      <c r="E48" s="12">
        <f t="shared" si="13"/>
        <v>1</v>
      </c>
      <c r="F48" s="7">
        <f t="shared" si="14"/>
        <v>0.24791099085376703</v>
      </c>
      <c r="G48" s="7">
        <f t="shared" si="8"/>
        <v>0.752089009146233</v>
      </c>
      <c r="H48" s="7">
        <f t="shared" si="18"/>
        <v>9.3425605536332206E-3</v>
      </c>
      <c r="I48">
        <f t="shared" si="15"/>
        <v>3.7093621644375969E-2</v>
      </c>
      <c r="J48" s="4">
        <f t="shared" si="16"/>
        <v>89.518824193809991</v>
      </c>
      <c r="L48" s="12"/>
      <c r="U48" s="4"/>
      <c r="V48" s="4"/>
    </row>
    <row r="49" spans="1:22">
      <c r="A49">
        <f t="shared" si="17"/>
        <v>440</v>
      </c>
      <c r="B49" s="7">
        <f t="shared" si="10"/>
        <v>0.40869921615217214</v>
      </c>
      <c r="C49">
        <f t="shared" si="11"/>
        <v>671766.01403253467</v>
      </c>
      <c r="D49" s="4">
        <f t="shared" si="12"/>
        <v>221666.23157122586</v>
      </c>
      <c r="E49" s="12">
        <f t="shared" si="13"/>
        <v>1</v>
      </c>
      <c r="F49" s="7">
        <f t="shared" si="14"/>
        <v>0.24810637030615459</v>
      </c>
      <c r="G49" s="7">
        <f t="shared" si="8"/>
        <v>0.75189362969384543</v>
      </c>
      <c r="H49" s="7">
        <f t="shared" si="18"/>
        <v>9.3425605536332206E-3</v>
      </c>
      <c r="I49">
        <f t="shared" si="15"/>
        <v>3.7412520999775531E-2</v>
      </c>
      <c r="J49" s="4">
        <f t="shared" si="16"/>
        <v>89.50440359158172</v>
      </c>
      <c r="L49" s="12"/>
      <c r="U49" s="4"/>
      <c r="V49" s="4"/>
    </row>
    <row r="50" spans="1:22">
      <c r="A50">
        <f t="shared" si="17"/>
        <v>450</v>
      </c>
      <c r="B50" s="7">
        <f t="shared" si="10"/>
        <v>0.41065099071154126</v>
      </c>
      <c r="C50">
        <f t="shared" si="11"/>
        <v>671466.01403253467</v>
      </c>
      <c r="D50" s="4">
        <f t="shared" si="12"/>
        <v>221797.77877712846</v>
      </c>
      <c r="E50" s="12">
        <f t="shared" si="13"/>
        <v>1</v>
      </c>
      <c r="F50" s="7">
        <f t="shared" si="14"/>
        <v>0.2483004243119358</v>
      </c>
      <c r="G50" s="7">
        <f t="shared" si="8"/>
        <v>0.75169957568806423</v>
      </c>
      <c r="H50" s="7">
        <f t="shared" si="18"/>
        <v>9.3425605536332206E-3</v>
      </c>
      <c r="I50">
        <f t="shared" si="15"/>
        <v>3.7731446500290394E-2</v>
      </c>
      <c r="J50" s="4">
        <f t="shared" si="16"/>
        <v>89.488058785785469</v>
      </c>
      <c r="L50" s="12"/>
      <c r="U50" s="4"/>
      <c r="V50" s="4"/>
    </row>
    <row r="51" spans="1:22">
      <c r="A51">
        <f t="shared" si="17"/>
        <v>460</v>
      </c>
      <c r="B51" s="7">
        <f t="shared" si="10"/>
        <v>0.41255986978081399</v>
      </c>
      <c r="C51">
        <f t="shared" si="11"/>
        <v>671166.01403253467</v>
      </c>
      <c r="D51" s="4">
        <f t="shared" si="12"/>
        <v>221927.73726117559</v>
      </c>
      <c r="E51" s="12">
        <f t="shared" si="13"/>
        <v>1</v>
      </c>
      <c r="F51" s="7">
        <f t="shared" si="14"/>
        <v>0.24849321467057336</v>
      </c>
      <c r="G51" s="7">
        <f t="shared" si="8"/>
        <v>0.75150678532942661</v>
      </c>
      <c r="H51" s="7">
        <f t="shared" si="18"/>
        <v>9.3425605536332206E-3</v>
      </c>
      <c r="I51">
        <f t="shared" si="15"/>
        <v>3.8050397586478969E-2</v>
      </c>
      <c r="J51" s="4">
        <f t="shared" si="16"/>
        <v>89.469926157622439</v>
      </c>
      <c r="L51" s="12"/>
      <c r="U51" s="4"/>
      <c r="V51" s="4"/>
    </row>
    <row r="52" spans="1:22">
      <c r="A52">
        <f t="shared" si="17"/>
        <v>470</v>
      </c>
      <c r="B52" s="7">
        <f t="shared" si="10"/>
        <v>0.41442769837087534</v>
      </c>
      <c r="C52">
        <f t="shared" si="11"/>
        <v>670866.01403253467</v>
      </c>
      <c r="D52" s="4">
        <f t="shared" si="12"/>
        <v>222056.17535710378</v>
      </c>
      <c r="E52" s="12">
        <f t="shared" si="13"/>
        <v>1</v>
      </c>
      <c r="F52" s="7">
        <f t="shared" si="14"/>
        <v>0.24868479918602024</v>
      </c>
      <c r="G52" s="7">
        <f t="shared" si="8"/>
        <v>0.75131520081397973</v>
      </c>
      <c r="H52" s="7">
        <f t="shared" si="18"/>
        <v>9.3425605536332206E-3</v>
      </c>
      <c r="I52">
        <f t="shared" si="15"/>
        <v>3.8369373723022085E-2</v>
      </c>
      <c r="J52" s="4">
        <f t="shared" si="16"/>
        <v>89.450130236889152</v>
      </c>
      <c r="L52" s="12"/>
      <c r="U52" s="4"/>
      <c r="V52" s="4"/>
    </row>
    <row r="53" spans="1:22">
      <c r="A53">
        <f t="shared" si="17"/>
        <v>480</v>
      </c>
      <c r="B53" s="7">
        <f t="shared" si="10"/>
        <v>0.41625620495861015</v>
      </c>
      <c r="C53">
        <f t="shared" si="11"/>
        <v>670566.01403253467</v>
      </c>
      <c r="D53" s="4">
        <f t="shared" si="12"/>
        <v>222183.1570825754</v>
      </c>
      <c r="E53" s="12">
        <f t="shared" si="13"/>
        <v>1</v>
      </c>
      <c r="F53" s="7">
        <f t="shared" si="14"/>
        <v>0.24887523200391454</v>
      </c>
      <c r="G53" s="7">
        <f t="shared" si="8"/>
        <v>0.75112476799608552</v>
      </c>
      <c r="H53" s="7">
        <f t="shared" si="18"/>
        <v>9.3425605536332206E-3</v>
      </c>
      <c r="I53">
        <f t="shared" si="15"/>
        <v>3.8688374397194601E-2</v>
      </c>
      <c r="J53" s="4">
        <f t="shared" si="16"/>
        <v>89.428784939907743</v>
      </c>
      <c r="L53" s="12"/>
      <c r="U53" s="4"/>
      <c r="V53" s="4"/>
    </row>
    <row r="54" spans="1:22">
      <c r="A54">
        <f t="shared" si="17"/>
        <v>490</v>
      </c>
      <c r="B54" s="7">
        <f t="shared" si="10"/>
        <v>0.41804701109886</v>
      </c>
      <c r="C54">
        <f t="shared" si="11"/>
        <v>670266.01403253467</v>
      </c>
      <c r="D54" s="4">
        <f t="shared" si="12"/>
        <v>222308.74249517726</v>
      </c>
      <c r="E54" s="12">
        <f t="shared" si="13"/>
        <v>1</v>
      </c>
      <c r="F54" s="7">
        <f t="shared" si="14"/>
        <v>0.2490645639139529</v>
      </c>
      <c r="G54" s="7">
        <f t="shared" si="8"/>
        <v>0.75093543608604707</v>
      </c>
      <c r="H54" s="7">
        <f t="shared" si="18"/>
        <v>9.3425605536332206E-3</v>
      </c>
      <c r="I54">
        <f t="shared" si="15"/>
        <v>3.9007399117463627E-2</v>
      </c>
      <c r="J54" s="4">
        <f t="shared" si="16"/>
        <v>89.405994656733114</v>
      </c>
      <c r="L54" s="12"/>
      <c r="U54" s="4"/>
      <c r="V54" s="4"/>
    </row>
    <row r="55" spans="1:22">
      <c r="A55">
        <f t="shared" si="17"/>
        <v>500</v>
      </c>
      <c r="B55" s="7">
        <f t="shared" si="10"/>
        <v>0.41980164006535348</v>
      </c>
      <c r="C55">
        <f t="shared" si="11"/>
        <v>669966.01403253456</v>
      </c>
      <c r="D55" s="4">
        <f t="shared" si="12"/>
        <v>222432.98801245482</v>
      </c>
      <c r="E55" s="12">
        <f t="shared" si="13"/>
        <v>1</v>
      </c>
      <c r="F55" s="7">
        <f t="shared" si="14"/>
        <v>0.24925284262166969</v>
      </c>
      <c r="G55" s="7">
        <f t="shared" si="8"/>
        <v>0.75074715737833031</v>
      </c>
      <c r="H55" s="7">
        <f t="shared" si="18"/>
        <v>9.3425605536332206E-3</v>
      </c>
      <c r="I55">
        <f t="shared" si="15"/>
        <v>3.9326447412200503E-2</v>
      </c>
      <c r="J55" s="4">
        <f t="shared" si="16"/>
        <v>89.381855208522282</v>
      </c>
      <c r="L55" s="12"/>
      <c r="U55" s="4"/>
      <c r="V55" s="4"/>
    </row>
    <row r="56" spans="1:22">
      <c r="A56">
        <f t="shared" si="17"/>
        <v>510</v>
      </c>
      <c r="B56" s="7">
        <f t="shared" si="10"/>
        <v>0.42152152463599546</v>
      </c>
      <c r="C56">
        <f t="shared" si="11"/>
        <v>669666.01403253467</v>
      </c>
      <c r="D56" s="4">
        <f t="shared" si="12"/>
        <v>222555.94670025638</v>
      </c>
      <c r="E56" s="12">
        <f t="shared" si="13"/>
        <v>1</v>
      </c>
      <c r="F56" s="7">
        <f t="shared" si="14"/>
        <v>0.2494401129932611</v>
      </c>
      <c r="G56" s="7">
        <f t="shared" si="8"/>
        <v>0.75055988700673892</v>
      </c>
      <c r="H56" s="7">
        <f t="shared" si="18"/>
        <v>9.3425605536332206E-3</v>
      </c>
      <c r="I56">
        <f t="shared" si="15"/>
        <v>3.9645518828495194E-2</v>
      </c>
      <c r="J56" s="4">
        <f t="shared" si="16"/>
        <v>89.356454692717719</v>
      </c>
      <c r="L56" s="12"/>
      <c r="U56" s="4"/>
      <c r="V56" s="4"/>
    </row>
    <row r="57" spans="1:22">
      <c r="A57">
        <f t="shared" si="17"/>
        <v>520</v>
      </c>
      <c r="B57" s="7">
        <f t="shared" si="10"/>
        <v>0.42320801412221926</v>
      </c>
      <c r="C57">
        <f t="shared" si="11"/>
        <v>669366.01403253467</v>
      </c>
      <c r="D57" s="4">
        <f t="shared" si="12"/>
        <v>222677.66853307947</v>
      </c>
      <c r="E57" s="12">
        <f t="shared" si="13"/>
        <v>1</v>
      </c>
      <c r="F57" s="7">
        <f t="shared" si="14"/>
        <v>0.24962641727660065</v>
      </c>
      <c r="G57" s="7">
        <f t="shared" si="8"/>
        <v>0.75037358272339938</v>
      </c>
      <c r="H57" s="7">
        <f t="shared" si="18"/>
        <v>9.3425605536332206E-3</v>
      </c>
      <c r="I57">
        <f t="shared" si="15"/>
        <v>3.9964612931063161E-2</v>
      </c>
      <c r="J57" s="4">
        <f t="shared" si="16"/>
        <v>89.329874231013122</v>
      </c>
      <c r="L57" s="12"/>
      <c r="U57" s="4"/>
      <c r="V57" s="4"/>
    </row>
    <row r="58" spans="1:22">
      <c r="A58">
        <f t="shared" si="17"/>
        <v>530</v>
      </c>
      <c r="B58" s="7">
        <f t="shared" si="10"/>
        <v>0.42486238072880328</v>
      </c>
      <c r="C58">
        <f t="shared" si="11"/>
        <v>669066.01403253456</v>
      </c>
      <c r="D58" s="4">
        <f t="shared" si="12"/>
        <v>222798.20062961962</v>
      </c>
      <c r="E58" s="12">
        <f t="shared" si="13"/>
        <v>1</v>
      </c>
      <c r="F58" s="7">
        <f t="shared" si="14"/>
        <v>0.24981179530116868</v>
      </c>
      <c r="G58" s="7">
        <f t="shared" si="8"/>
        <v>0.7501882046988313</v>
      </c>
      <c r="H58" s="7">
        <f t="shared" si="18"/>
        <v>9.3425605536332206E-3</v>
      </c>
      <c r="I58">
        <f t="shared" si="15"/>
        <v>4.0283729301235791E-2</v>
      </c>
      <c r="J58" s="4">
        <f t="shared" si="16"/>
        <v>89.30218863283919</v>
      </c>
      <c r="L58" s="12"/>
      <c r="U58" s="4"/>
      <c r="V58" s="4"/>
    </row>
    <row r="59" spans="1:22">
      <c r="A59">
        <f t="shared" si="17"/>
        <v>540</v>
      </c>
      <c r="B59" s="7">
        <f t="shared" si="10"/>
        <v>0.42648582531925383</v>
      </c>
      <c r="C59">
        <f t="shared" si="11"/>
        <v>668766.01403253467</v>
      </c>
      <c r="D59" s="4">
        <f t="shared" si="12"/>
        <v>222917.58746630297</v>
      </c>
      <c r="E59" s="12">
        <f t="shared" si="13"/>
        <v>1</v>
      </c>
      <c r="F59" s="7">
        <f t="shared" si="14"/>
        <v>0.24999628465926607</v>
      </c>
      <c r="G59" s="7">
        <f t="shared" si="8"/>
        <v>0.75000371534073396</v>
      </c>
      <c r="H59" s="7">
        <f t="shared" si="18"/>
        <v>9.3425605536332206E-3</v>
      </c>
      <c r="I59">
        <f t="shared" si="15"/>
        <v>4.0602867536026592E-2</v>
      </c>
      <c r="J59" s="4">
        <f t="shared" si="16"/>
        <v>89.273466985237675</v>
      </c>
      <c r="L59" s="12"/>
      <c r="U59" s="4"/>
      <c r="V59" s="4"/>
    </row>
    <row r="60" spans="1:22">
      <c r="A60">
        <f t="shared" si="17"/>
        <v>550</v>
      </c>
      <c r="B60" s="7">
        <f t="shared" si="10"/>
        <v>0.42807948265220169</v>
      </c>
      <c r="C60">
        <f t="shared" si="11"/>
        <v>668466.01403253467</v>
      </c>
      <c r="D60" s="4">
        <f t="shared" si="12"/>
        <v>223035.87107122698</v>
      </c>
      <c r="E60" s="12">
        <f t="shared" si="13"/>
        <v>1</v>
      </c>
      <c r="F60" s="7">
        <f t="shared" si="14"/>
        <v>0.25017992087057439</v>
      </c>
      <c r="G60" s="7">
        <f t="shared" si="8"/>
        <v>0.74982007912942561</v>
      </c>
      <c r="H60" s="7">
        <f t="shared" si="18"/>
        <v>9.3425605536332206E-3</v>
      </c>
      <c r="I60">
        <f t="shared" si="15"/>
        <v>4.0922027247266179E-2</v>
      </c>
      <c r="J60" s="4">
        <f t="shared" si="16"/>
        <v>89.243773178430672</v>
      </c>
      <c r="L60" s="12"/>
      <c r="U60" s="4"/>
      <c r="V60" s="4"/>
    </row>
    <row r="61" spans="1:22">
      <c r="A61">
        <f t="shared" si="17"/>
        <v>560</v>
      </c>
      <c r="B61" s="7">
        <f t="shared" si="10"/>
        <v>0.42964442614600934</v>
      </c>
      <c r="C61">
        <f t="shared" si="11"/>
        <v>668166.01403253456</v>
      </c>
      <c r="D61" s="4">
        <f t="shared" si="12"/>
        <v>223153.09120062727</v>
      </c>
      <c r="E61" s="12">
        <f t="shared" si="13"/>
        <v>1</v>
      </c>
      <c r="F61" s="7">
        <f t="shared" si="14"/>
        <v>0.25036273753186544</v>
      </c>
      <c r="G61" s="7">
        <f t="shared" si="8"/>
        <v>0.74963726246813456</v>
      </c>
      <c r="H61" s="7">
        <f t="shared" si="18"/>
        <v>9.3425605536332206E-3</v>
      </c>
      <c r="I61">
        <f t="shared" si="15"/>
        <v>4.1241208060799714E-2</v>
      </c>
      <c r="J61" s="4">
        <f t="shared" si="16"/>
        <v>89.213166375073882</v>
      </c>
      <c r="L61" s="12"/>
      <c r="U61" s="4"/>
      <c r="V61" s="4"/>
    </row>
    <row r="62" spans="1:22">
      <c r="A62">
        <f t="shared" si="17"/>
        <v>570</v>
      </c>
      <c r="B62" s="7">
        <f t="shared" si="10"/>
        <v>0.4311816722216944</v>
      </c>
      <c r="C62">
        <f t="shared" si="11"/>
        <v>667866.01403253467</v>
      </c>
      <c r="D62" s="4">
        <f t="shared" si="12"/>
        <v>223269.28549972671</v>
      </c>
      <c r="E62" s="12">
        <f t="shared" si="13"/>
        <v>1</v>
      </c>
      <c r="F62" s="7">
        <f t="shared" si="14"/>
        <v>0.25054476645343998</v>
      </c>
      <c r="G62" s="7">
        <f t="shared" si="8"/>
        <v>0.74945523354656007</v>
      </c>
      <c r="H62" s="7">
        <f t="shared" si="18"/>
        <v>9.3425605536332206E-3</v>
      </c>
      <c r="I62">
        <f t="shared" si="15"/>
        <v>4.156040961574145E-2</v>
      </c>
      <c r="J62" s="4">
        <f t="shared" si="16"/>
        <v>89.181701430071953</v>
      </c>
      <c r="L62" s="12"/>
      <c r="U62" s="4"/>
      <c r="V62" s="4"/>
    </row>
    <row r="63" spans="1:22">
      <c r="A63">
        <f t="shared" si="17"/>
        <v>580</v>
      </c>
      <c r="B63" s="7">
        <f t="shared" si="10"/>
        <v>0.43269218426817724</v>
      </c>
      <c r="C63">
        <f t="shared" si="11"/>
        <v>667566.01403253467</v>
      </c>
      <c r="D63" s="4">
        <f t="shared" si="12"/>
        <v>223384.48964959642</v>
      </c>
      <c r="E63" s="12">
        <f t="shared" si="13"/>
        <v>1</v>
      </c>
      <c r="F63" s="7">
        <f t="shared" si="14"/>
        <v>0.25072603778368191</v>
      </c>
      <c r="G63" s="7">
        <f t="shared" si="8"/>
        <v>0.74927396221631803</v>
      </c>
      <c r="H63" s="7">
        <f t="shared" si="18"/>
        <v>9.3425605536332206E-3</v>
      </c>
      <c r="I63">
        <f t="shared" si="15"/>
        <v>4.1879631563781237E-2</v>
      </c>
      <c r="J63" s="4">
        <f t="shared" si="16"/>
        <v>89.149429266894444</v>
      </c>
      <c r="L63" s="12"/>
      <c r="U63" s="4"/>
      <c r="V63" s="4"/>
    </row>
    <row r="64" spans="1:22">
      <c r="A64">
        <f t="shared" si="17"/>
        <v>590</v>
      </c>
      <c r="B64" s="7">
        <f t="shared" si="10"/>
        <v>0.43417687626859192</v>
      </c>
      <c r="C64">
        <f t="shared" si="11"/>
        <v>667266.01403253456</v>
      </c>
      <c r="D64" s="4">
        <f t="shared" si="12"/>
        <v>223498.73750146362</v>
      </c>
      <c r="E64" s="12">
        <f t="shared" si="13"/>
        <v>1</v>
      </c>
      <c r="F64" s="7">
        <f t="shared" si="14"/>
        <v>0.2509065801229487</v>
      </c>
      <c r="G64" s="7">
        <f t="shared" si="8"/>
        <v>0.74909341987705136</v>
      </c>
      <c r="H64" s="7">
        <f t="shared" si="18"/>
        <v>9.3425605536332206E-3</v>
      </c>
      <c r="I64">
        <f t="shared" si="15"/>
        <v>4.2198873568538534E-2</v>
      </c>
      <c r="J64" s="4">
        <f t="shared" si="16"/>
        <v>89.116397215531123</v>
      </c>
      <c r="L64" s="12"/>
      <c r="U64" s="4"/>
      <c r="V64" s="4"/>
    </row>
    <row r="65" spans="1:22">
      <c r="A65">
        <f t="shared" si="17"/>
        <v>600</v>
      </c>
      <c r="B65" s="7">
        <f t="shared" si="10"/>
        <v>0.43563661612184307</v>
      </c>
      <c r="C65">
        <f t="shared" si="11"/>
        <v>666966.01403253467</v>
      </c>
      <c r="D65" s="4">
        <f t="shared" si="12"/>
        <v>223612.06119973221</v>
      </c>
      <c r="E65" s="12">
        <f t="shared" si="13"/>
        <v>1</v>
      </c>
      <c r="F65" s="7">
        <f t="shared" si="14"/>
        <v>0.25108642062787495</v>
      </c>
      <c r="G65" s="7">
        <f t="shared" si="8"/>
        <v>0.7489135793721251</v>
      </c>
      <c r="H65" s="7">
        <f t="shared" si="18"/>
        <v>9.3425605536332206E-3</v>
      </c>
      <c r="I65">
        <f t="shared" si="15"/>
        <v>4.2518135304960035E-2</v>
      </c>
      <c r="J65" s="4">
        <f t="shared" si="16"/>
        <v>89.082649316546835</v>
      </c>
      <c r="L65" s="12"/>
      <c r="U65" s="4"/>
      <c r="V65" s="4"/>
    </row>
    <row r="66" spans="1:22">
      <c r="A66">
        <f t="shared" si="17"/>
        <v>610</v>
      </c>
      <c r="B66" s="7">
        <f t="shared" si="10"/>
        <v>0.43707222868963408</v>
      </c>
      <c r="C66">
        <f t="shared" si="11"/>
        <v>666666.01403253467</v>
      </c>
      <c r="D66" s="4">
        <f t="shared" si="12"/>
        <v>223724.49129483558</v>
      </c>
      <c r="E66" s="12">
        <f t="shared" si="13"/>
        <v>1</v>
      </c>
      <c r="F66" s="7">
        <f t="shared" si="14"/>
        <v>0.251265585107041</v>
      </c>
      <c r="G66" s="7">
        <f t="shared" si="8"/>
        <v>0.748734414892959</v>
      </c>
      <c r="H66" s="7">
        <f t="shared" si="18"/>
        <v>9.3425605536332206E-3</v>
      </c>
      <c r="I66">
        <f t="shared" si="15"/>
        <v>4.2837416458757195E-2</v>
      </c>
      <c r="J66" s="4">
        <f t="shared" si="16"/>
        <v>89.048226595113604</v>
      </c>
      <c r="L66" s="12"/>
    </row>
    <row r="67" spans="1:22">
      <c r="A67">
        <f t="shared" si="17"/>
        <v>620</v>
      </c>
      <c r="B67" s="7">
        <f t="shared" si="10"/>
        <v>0.43848449859575367</v>
      </c>
      <c r="C67">
        <f t="shared" si="11"/>
        <v>666366.01403253467</v>
      </c>
      <c r="D67" s="4">
        <f t="shared" si="12"/>
        <v>223836.05684691409</v>
      </c>
      <c r="E67" s="12">
        <f t="shared" si="13"/>
        <v>1</v>
      </c>
      <c r="F67" s="7">
        <f t="shared" si="14"/>
        <v>0.2514440981088506</v>
      </c>
      <c r="G67" s="7">
        <f t="shared" si="8"/>
        <v>0.7485559018911494</v>
      </c>
      <c r="H67" s="7">
        <f t="shared" si="18"/>
        <v>9.3425605536332206E-3</v>
      </c>
      <c r="I67">
        <f t="shared" si="15"/>
        <v>4.3156716725880423E-2</v>
      </c>
      <c r="J67" s="4">
        <f t="shared" si="16"/>
        <v>89.013167308402629</v>
      </c>
      <c r="L67" s="12"/>
    </row>
    <row r="68" spans="1:22">
      <c r="A68">
        <f t="shared" si="17"/>
        <v>630</v>
      </c>
      <c r="B68" s="7">
        <f t="shared" si="10"/>
        <v>0.43987417280140506</v>
      </c>
      <c r="C68">
        <f t="shared" si="11"/>
        <v>666066.01403253467</v>
      </c>
      <c r="D68" s="4">
        <f t="shared" si="12"/>
        <v>223946.78552119745</v>
      </c>
      <c r="E68" s="12">
        <f t="shared" si="13"/>
        <v>1</v>
      </c>
      <c r="F68" s="7">
        <f t="shared" si="14"/>
        <v>0.2516219830023661</v>
      </c>
      <c r="G68" s="7">
        <f t="shared" si="8"/>
        <v>0.74837801699763395</v>
      </c>
      <c r="H68" s="7">
        <f t="shared" si="18"/>
        <v>9.3425605536332206E-3</v>
      </c>
      <c r="I68">
        <f t="shared" si="15"/>
        <v>4.3476035812027011E-2</v>
      </c>
      <c r="J68" s="4">
        <f t="shared" si="16"/>
        <v>88.97750716928978</v>
      </c>
      <c r="L68" s="12"/>
    </row>
    <row r="69" spans="1:22">
      <c r="A69">
        <f t="shared" si="17"/>
        <v>640</v>
      </c>
      <c r="B69" s="7">
        <f t="shared" si="10"/>
        <v>0.44124196297774121</v>
      </c>
      <c r="C69">
        <f t="shared" si="11"/>
        <v>665766.01403253467</v>
      </c>
      <c r="D69" s="4">
        <f t="shared" si="12"/>
        <v>224056.70367587655</v>
      </c>
      <c r="E69" s="12">
        <f t="shared" si="13"/>
        <v>1</v>
      </c>
      <c r="F69" s="7">
        <f t="shared" si="14"/>
        <v>0.25179926205176795</v>
      </c>
      <c r="G69" s="7">
        <f t="shared" si="8"/>
        <v>0.74820073794823205</v>
      </c>
      <c r="H69" s="7">
        <f t="shared" si="18"/>
        <v>9.3425605536332206E-3</v>
      </c>
      <c r="I69">
        <f t="shared" si="15"/>
        <v>4.379537343218011E-2</v>
      </c>
      <c r="J69" s="4">
        <f t="shared" si="16"/>
        <v>88.941279548963465</v>
      </c>
      <c r="L69" s="12"/>
    </row>
    <row r="70" spans="1:22">
      <c r="A70">
        <f t="shared" si="17"/>
        <v>650</v>
      </c>
      <c r="B70" s="7">
        <f t="shared" si="10"/>
        <v>0.44258854769447209</v>
      </c>
      <c r="C70">
        <f t="shared" si="11"/>
        <v>665466.01403253467</v>
      </c>
      <c r="D70" s="4">
        <f t="shared" si="12"/>
        <v>224165.8364431629</v>
      </c>
      <c r="E70" s="12">
        <f t="shared" si="13"/>
        <v>1</v>
      </c>
      <c r="F70" s="7">
        <f t="shared" si="14"/>
        <v>0.25197595648503207</v>
      </c>
      <c r="G70" s="7">
        <f t="shared" si="8"/>
        <v>0.74802404351496787</v>
      </c>
      <c r="H70" s="7">
        <f t="shared" si="18"/>
        <v>9.3425605536332206E-3</v>
      </c>
      <c r="I70">
        <f t="shared" si="15"/>
        <v>4.4114729310176418E-2</v>
      </c>
      <c r="J70" s="4">
        <f t="shared" ref="J70:J101" si="19">IF($E70,((U*$A70/1000)/((U+$B70*$G70)*($A70+0.78)/1000+$H70+$I70+(($F70+$G70)*Lr/1000+$F70*Nch)*((($A70+0.78)/1000)^2+(($C70*$F70*T)^2)/12)+(0.00125+(($A70+0.78)*$F70)/(Rs*1000))*E)*100),((U*$A70/1000)/((U+$B70*$G70)*($A70+0.78)/1000+$H70+$I70+(($F70+$G70)*Lr/1000+$F70*Nch)*((($A70+0.78)/1000)^2)+(0.00125+(($A70+0.78)*$F70)/(Rs*1000))*E)*100))</f>
        <v>88.904515660703979</v>
      </c>
      <c r="L70" s="12"/>
    </row>
    <row r="71" spans="1:22">
      <c r="A71">
        <f t="shared" ref="A71:A102" si="20">IF($A70+10&lt;Iomax,$A70+10,$A70)</f>
        <v>660</v>
      </c>
      <c r="B71" s="7">
        <f t="shared" si="10"/>
        <v>0.44391457444139382</v>
      </c>
      <c r="C71">
        <f t="shared" si="11"/>
        <v>665166.01403253456</v>
      </c>
      <c r="D71" s="4">
        <f t="shared" si="12"/>
        <v>224274.20780416002</v>
      </c>
      <c r="E71" s="12">
        <f t="shared" si="13"/>
        <v>1</v>
      </c>
      <c r="F71" s="7">
        <f t="shared" si="14"/>
        <v>0.25215208655735588</v>
      </c>
      <c r="G71" s="7">
        <f t="shared" ref="G71:G125" si="21">IF($E71,1-$F71,$F71*$C71/$D71)</f>
        <v>0.74784791344264412</v>
      </c>
      <c r="H71" s="7">
        <f t="shared" si="18"/>
        <v>9.3425605536332206E-3</v>
      </c>
      <c r="I71">
        <f t="shared" si="15"/>
        <v>4.4434103178300231E-2</v>
      </c>
      <c r="J71" s="4">
        <f t="shared" si="19"/>
        <v>88.867244726832382</v>
      </c>
      <c r="L71" s="12"/>
    </row>
    <row r="72" spans="1:22">
      <c r="A72">
        <f t="shared" si="20"/>
        <v>670</v>
      </c>
      <c r="B72" s="7">
        <f t="shared" si="10"/>
        <v>0.44522066149791517</v>
      </c>
      <c r="C72">
        <f t="shared" si="11"/>
        <v>664866.01403253467</v>
      </c>
      <c r="D72" s="4">
        <f t="shared" si="12"/>
        <v>224381.84065810524</v>
      </c>
      <c r="E72" s="12">
        <f t="shared" si="13"/>
        <v>1</v>
      </c>
      <c r="F72" s="7">
        <f t="shared" si="14"/>
        <v>0.25232767160980712</v>
      </c>
      <c r="G72" s="7">
        <f t="shared" si="21"/>
        <v>0.74767232839019293</v>
      </c>
      <c r="H72" s="7">
        <f t="shared" si="18"/>
        <v>9.3425605536332206E-3</v>
      </c>
      <c r="I72">
        <f t="shared" si="15"/>
        <v>4.4753494776902034E-2</v>
      </c>
      <c r="J72" s="4">
        <f t="shared" si="19"/>
        <v>88.82949413058752</v>
      </c>
      <c r="L72" s="12"/>
    </row>
    <row r="73" spans="1:22">
      <c r="A73">
        <f t="shared" si="20"/>
        <v>680</v>
      </c>
      <c r="B73" s="7">
        <f t="shared" si="10"/>
        <v>0.44650739966409403</v>
      </c>
      <c r="C73">
        <f t="shared" si="11"/>
        <v>664566.01403253467</v>
      </c>
      <c r="D73" s="4">
        <f t="shared" si="12"/>
        <v>224488.75688648224</v>
      </c>
      <c r="E73" s="12">
        <f t="shared" si="13"/>
        <v>1</v>
      </c>
      <c r="F73" s="7">
        <f t="shared" si="14"/>
        <v>0.25250273012362101</v>
      </c>
      <c r="G73" s="7">
        <f t="shared" si="21"/>
        <v>0.74749726987637899</v>
      </c>
      <c r="H73" s="7">
        <f t="shared" si="18"/>
        <v>9.3425605536332206E-3</v>
      </c>
      <c r="I73">
        <f t="shared" si="15"/>
        <v>4.5072903854039725E-2</v>
      </c>
      <c r="J73" s="4">
        <f t="shared" si="19"/>
        <v>88.791289554484152</v>
      </c>
      <c r="L73" s="12"/>
    </row>
    <row r="74" spans="1:22">
      <c r="A74">
        <f t="shared" si="20"/>
        <v>690</v>
      </c>
      <c r="B74" s="7">
        <f t="shared" si="10"/>
        <v>0.44777535386531447</v>
      </c>
      <c r="C74">
        <f t="shared" si="11"/>
        <v>664266.01403253456</v>
      </c>
      <c r="D74" s="4">
        <f t="shared" si="12"/>
        <v>224594.97741245336</v>
      </c>
      <c r="E74" s="12">
        <f t="shared" si="13"/>
        <v>1</v>
      </c>
      <c r="F74" s="7">
        <f t="shared" si="14"/>
        <v>0.25267727977052717</v>
      </c>
      <c r="G74" s="7">
        <f t="shared" si="21"/>
        <v>0.74732272022947277</v>
      </c>
      <c r="H74" s="7">
        <f t="shared" si="18"/>
        <v>9.3425605536332206E-3</v>
      </c>
      <c r="I74">
        <f t="shared" si="15"/>
        <v>4.5392330165140757E-2</v>
      </c>
      <c r="J74" s="4">
        <f t="shared" si="19"/>
        <v>88.752655106526362</v>
      </c>
      <c r="L74" s="12"/>
    </row>
    <row r="75" spans="1:22">
      <c r="A75">
        <f t="shared" si="20"/>
        <v>700</v>
      </c>
      <c r="B75" s="7">
        <f t="shared" si="10"/>
        <v>0.44902506464151504</v>
      </c>
      <c r="C75">
        <f t="shared" si="11"/>
        <v>663966.01403253467</v>
      </c>
      <c r="D75" s="4">
        <f t="shared" si="12"/>
        <v>224700.52225601635</v>
      </c>
      <c r="E75" s="12">
        <f t="shared" si="13"/>
        <v>1</v>
      </c>
      <c r="F75" s="7">
        <f t="shared" si="14"/>
        <v>0.25285133745944927</v>
      </c>
      <c r="G75" s="7">
        <f t="shared" si="21"/>
        <v>0.74714866254055079</v>
      </c>
      <c r="H75" s="7">
        <f t="shared" si="18"/>
        <v>9.3425605536332206E-3</v>
      </c>
      <c r="I75">
        <f t="shared" si="15"/>
        <v>4.5711773472683868E-2</v>
      </c>
      <c r="J75" s="4">
        <f t="shared" si="19"/>
        <v>88.713613435492732</v>
      </c>
      <c r="L75" s="12"/>
    </row>
    <row r="76" spans="1:22">
      <c r="A76">
        <f t="shared" si="20"/>
        <v>710</v>
      </c>
      <c r="B76" s="7">
        <f t="shared" si="10"/>
        <v>0.45025704953079299</v>
      </c>
      <c r="C76">
        <f t="shared" si="11"/>
        <v>663666.01403253467</v>
      </c>
      <c r="D76" s="4">
        <f t="shared" si="12"/>
        <v>224805.4105852489</v>
      </c>
      <c r="E76" s="12">
        <f t="shared" si="13"/>
        <v>1</v>
      </c>
      <c r="F76" s="7">
        <f t="shared" si="14"/>
        <v>0.25302491937988797</v>
      </c>
      <c r="G76" s="7">
        <f t="shared" si="21"/>
        <v>0.74697508062011209</v>
      </c>
      <c r="H76" s="7">
        <f t="shared" si="18"/>
        <v>9.3425605536332206E-3</v>
      </c>
      <c r="I76">
        <f t="shared" si="15"/>
        <v>4.6031233545898817E-2</v>
      </c>
      <c r="J76" s="4">
        <f t="shared" si="19"/>
        <v>88.674185836373752</v>
      </c>
      <c r="L76" s="12"/>
    </row>
    <row r="77" spans="1:22">
      <c r="A77">
        <f t="shared" si="20"/>
        <v>720</v>
      </c>
      <c r="B77" s="7">
        <f t="shared" si="10"/>
        <v>0.45147180435624984</v>
      </c>
      <c r="C77">
        <f t="shared" si="11"/>
        <v>663366.01403253456</v>
      </c>
      <c r="D77" s="4">
        <f t="shared" si="12"/>
        <v>224909.6607639695</v>
      </c>
      <c r="E77" s="12">
        <f t="shared" si="13"/>
        <v>1</v>
      </c>
      <c r="F77" s="7">
        <f t="shared" si="14"/>
        <v>0.25319804104226346</v>
      </c>
      <c r="G77" s="7">
        <f t="shared" si="21"/>
        <v>0.7468019589577366</v>
      </c>
      <c r="H77" s="7">
        <f t="shared" si="18"/>
        <v>9.3425605536332206E-3</v>
      </c>
      <c r="I77">
        <f t="shared" si="15"/>
        <v>4.6350710160482943E-2</v>
      </c>
      <c r="J77" s="4">
        <f t="shared" si="19"/>
        <v>88.634392346922013</v>
      </c>
      <c r="L77" s="12"/>
    </row>
    <row r="78" spans="1:22">
      <c r="A78">
        <f t="shared" si="20"/>
        <v>730</v>
      </c>
      <c r="B78" s="7">
        <f t="shared" si="10"/>
        <v>0.45266980442408444</v>
      </c>
      <c r="C78">
        <f t="shared" si="11"/>
        <v>663066.01403253467</v>
      </c>
      <c r="D78" s="4">
        <f t="shared" si="12"/>
        <v>225013.29039611152</v>
      </c>
      <c r="E78" s="12">
        <f t="shared" si="13"/>
        <v>1</v>
      </c>
      <c r="F78" s="7">
        <f t="shared" si="14"/>
        <v>0.253370717315472</v>
      </c>
      <c r="G78" s="7">
        <f t="shared" si="21"/>
        <v>0.746629282684528</v>
      </c>
      <c r="H78" s="7">
        <f t="shared" si="18"/>
        <v>9.3425605536332206E-3</v>
      </c>
      <c r="I78">
        <f t="shared" si="15"/>
        <v>4.6670203098333474E-2</v>
      </c>
      <c r="J78" s="4">
        <f t="shared" si="19"/>
        <v>88.594251836170358</v>
      </c>
      <c r="L78" s="12"/>
    </row>
    <row r="79" spans="1:22">
      <c r="A79">
        <f t="shared" si="20"/>
        <v>740</v>
      </c>
      <c r="B79" s="7">
        <f t="shared" si="10"/>
        <v>0.4538515056401814</v>
      </c>
      <c r="C79">
        <f t="shared" si="11"/>
        <v>662766.01403253467</v>
      </c>
      <c r="D79" s="4">
        <f t="shared" si="12"/>
        <v>225116.31636707805</v>
      </c>
      <c r="E79" s="12">
        <f t="shared" si="13"/>
        <v>1</v>
      </c>
      <c r="F79" s="7">
        <f t="shared" si="14"/>
        <v>0.25354296246188285</v>
      </c>
      <c r="G79" s="7">
        <f t="shared" si="21"/>
        <v>0.74645703753811721</v>
      </c>
      <c r="H79" s="7">
        <f t="shared" si="18"/>
        <v>9.3425605536332206E-3</v>
      </c>
      <c r="I79">
        <f t="shared" si="15"/>
        <v>4.6989712147294291E-2</v>
      </c>
      <c r="J79" s="4">
        <f t="shared" si="19"/>
        <v>88.553782085680666</v>
      </c>
      <c r="L79" s="12"/>
    </row>
    <row r="80" spans="1:22">
      <c r="A80">
        <f t="shared" si="20"/>
        <v>750</v>
      </c>
      <c r="B80" s="7">
        <f t="shared" si="10"/>
        <v>0.45501734555175727</v>
      </c>
      <c r="C80">
        <f t="shared" si="11"/>
        <v>662466.01403253456</v>
      </c>
      <c r="D80" s="4">
        <f t="shared" si="12"/>
        <v>225218.75488232163</v>
      </c>
      <c r="E80" s="12">
        <f t="shared" si="13"/>
        <v>1</v>
      </c>
      <c r="F80" s="7">
        <f t="shared" si="14"/>
        <v>0.25371479016998189</v>
      </c>
      <c r="G80" s="7">
        <f t="shared" si="21"/>
        <v>0.74628520983001811</v>
      </c>
      <c r="H80" s="7">
        <f t="shared" si="18"/>
        <v>9.3425605536332206E-3</v>
      </c>
      <c r="I80">
        <f t="shared" si="15"/>
        <v>4.7309237100916432E-2</v>
      </c>
      <c r="J80" s="4">
        <f t="shared" si="19"/>
        <v>88.512999864205781</v>
      </c>
      <c r="L80" s="12"/>
    </row>
    <row r="81" spans="1:12">
      <c r="A81">
        <f t="shared" si="20"/>
        <v>760</v>
      </c>
      <c r="B81" s="7">
        <f t="shared" si="10"/>
        <v>0.45616774432002188</v>
      </c>
      <c r="C81">
        <f t="shared" si="11"/>
        <v>662166.01403253467</v>
      </c>
      <c r="D81" s="4">
        <f t="shared" si="12"/>
        <v>225320.62150336849</v>
      </c>
      <c r="E81" s="12">
        <f t="shared" si="13"/>
        <v>1</v>
      </c>
      <c r="F81" s="7">
        <f t="shared" si="14"/>
        <v>0.25388621358485031</v>
      </c>
      <c r="G81" s="7">
        <f t="shared" si="21"/>
        <v>0.74611378641514969</v>
      </c>
      <c r="H81" s="7">
        <f t="shared" si="18"/>
        <v>9.3425605536332206E-3</v>
      </c>
      <c r="I81">
        <f t="shared" si="15"/>
        <v>4.7628777758231211E-2</v>
      </c>
      <c r="J81" s="4">
        <f t="shared" si="19"/>
        <v>88.471920996373399</v>
      </c>
      <c r="L81" s="12"/>
    </row>
    <row r="82" spans="1:12">
      <c r="A82">
        <f t="shared" si="20"/>
        <v>770</v>
      </c>
      <c r="B82" s="7">
        <f t="shared" si="10"/>
        <v>0.45730310562926452</v>
      </c>
      <c r="C82">
        <f t="shared" si="11"/>
        <v>661866.01403253467</v>
      </c>
      <c r="D82" s="4">
        <f t="shared" si="12"/>
        <v>225421.93118148856</v>
      </c>
      <c r="E82" s="12">
        <f t="shared" si="13"/>
        <v>1</v>
      </c>
      <c r="F82" s="7">
        <f t="shared" si="14"/>
        <v>0.25405724533664709</v>
      </c>
      <c r="G82" s="7">
        <f t="shared" si="21"/>
        <v>0.74594275466335291</v>
      </c>
      <c r="H82" s="7">
        <f t="shared" si="18"/>
        <v>9.3425605536332206E-3</v>
      </c>
      <c r="I82">
        <f t="shared" si="15"/>
        <v>4.7948333923535237E-2</v>
      </c>
      <c r="J82" s="4">
        <f t="shared" si="19"/>
        <v>88.430560425939419</v>
      </c>
      <c r="L82" s="12"/>
    </row>
    <row r="83" spans="1:12">
      <c r="A83">
        <f t="shared" si="20"/>
        <v>780</v>
      </c>
      <c r="B83" s="7">
        <f t="shared" si="10"/>
        <v>0.45842381753728811</v>
      </c>
      <c r="C83">
        <f t="shared" si="11"/>
        <v>661566.01403253456</v>
      </c>
      <c r="D83" s="4">
        <f t="shared" si="12"/>
        <v>225522.69828919313</v>
      </c>
      <c r="E83" s="12">
        <f t="shared" si="13"/>
        <v>1</v>
      </c>
      <c r="F83" s="7">
        <f t="shared" si="14"/>
        <v>0.25422789756725139</v>
      </c>
      <c r="G83" s="7">
        <f t="shared" si="21"/>
        <v>0.74577210243274861</v>
      </c>
      <c r="H83" s="7">
        <f t="shared" si="18"/>
        <v>9.3425605536332206E-3</v>
      </c>
      <c r="I83">
        <f t="shared" si="15"/>
        <v>4.8267905406186612E-2</v>
      </c>
      <c r="J83" s="4">
        <f t="shared" si="19"/>
        <v>88.388932274099957</v>
      </c>
      <c r="L83" s="12"/>
    </row>
    <row r="84" spans="1:12">
      <c r="A84">
        <f t="shared" si="20"/>
        <v>790</v>
      </c>
      <c r="B84" s="7">
        <f t="shared" si="10"/>
        <v>0.45953025327167407</v>
      </c>
      <c r="C84">
        <f t="shared" si="11"/>
        <v>661266.01403253467</v>
      </c>
      <c r="D84" s="4">
        <f t="shared" si="12"/>
        <v>225622.93664972592</v>
      </c>
      <c r="E84" s="12">
        <f t="shared" si="13"/>
        <v>1</v>
      </c>
      <c r="F84" s="7">
        <f t="shared" si="14"/>
        <v>0.25439818195520431</v>
      </c>
      <c r="G84" s="7">
        <f t="shared" si="21"/>
        <v>0.74560181804479564</v>
      </c>
      <c r="H84" s="7">
        <f t="shared" si="18"/>
        <v>9.3425605536332206E-3</v>
      </c>
      <c r="I84">
        <f t="shared" si="15"/>
        <v>4.8587492020411405E-2</v>
      </c>
      <c r="J84" s="4">
        <f t="shared" si="19"/>
        <v>88.347049893304302</v>
      </c>
      <c r="L84" s="12"/>
    </row>
    <row r="85" spans="1:12">
      <c r="A85">
        <f t="shared" si="20"/>
        <v>800</v>
      </c>
      <c r="B85" s="7">
        <f t="shared" si="10"/>
        <v>0.46062277197596574</v>
      </c>
      <c r="C85">
        <f t="shared" si="11"/>
        <v>660966.01403253467</v>
      </c>
      <c r="D85" s="4">
        <f t="shared" si="12"/>
        <v>225722.65956469972</v>
      </c>
      <c r="E85" s="12">
        <f t="shared" si="13"/>
        <v>1</v>
      </c>
      <c r="F85" s="7">
        <f t="shared" si="14"/>
        <v>0.25456810973907962</v>
      </c>
      <c r="G85" s="7">
        <f t="shared" si="21"/>
        <v>0.74543189026092038</v>
      </c>
      <c r="H85" s="7">
        <f t="shared" si="18"/>
        <v>9.3425605536332206E-3</v>
      </c>
      <c r="I85">
        <f t="shared" si="15"/>
        <v>4.8907093585119951E-2</v>
      </c>
      <c r="J85" s="4">
        <f t="shared" si="19"/>
        <v>88.30492591696401</v>
      </c>
      <c r="L85" s="12"/>
    </row>
    <row r="86" spans="1:12">
      <c r="A86">
        <f t="shared" si="20"/>
        <v>810</v>
      </c>
      <c r="B86" s="7">
        <f t="shared" si="10"/>
        <v>0.46170171940950488</v>
      </c>
      <c r="C86">
        <f t="shared" si="11"/>
        <v>660666.01403253467</v>
      </c>
      <c r="D86" s="4">
        <f t="shared" si="12"/>
        <v>225821.87984001599</v>
      </c>
      <c r="E86" s="12">
        <f t="shared" si="13"/>
        <v>1</v>
      </c>
      <c r="F86" s="7">
        <f t="shared" si="14"/>
        <v>0.25473769173940025</v>
      </c>
      <c r="G86" s="7">
        <f t="shared" si="21"/>
        <v>0.7452623082605998</v>
      </c>
      <c r="H86" s="7">
        <f t="shared" si="18"/>
        <v>9.3425605536332206E-3</v>
      </c>
      <c r="I86">
        <f t="shared" si="15"/>
        <v>4.9226709923732279E-2</v>
      </c>
      <c r="J86" s="4">
        <f t="shared" si="19"/>
        <v>88.262572305416057</v>
      </c>
      <c r="L86" s="12"/>
    </row>
    <row r="87" spans="1:12">
      <c r="A87">
        <f t="shared" si="20"/>
        <v>820</v>
      </c>
      <c r="B87" s="7">
        <f t="shared" si="10"/>
        <v>0.46276742860433129</v>
      </c>
      <c r="C87">
        <f t="shared" si="11"/>
        <v>660366.01403253467</v>
      </c>
      <c r="D87" s="4">
        <f t="shared" si="12"/>
        <v>225920.60981019473</v>
      </c>
      <c r="E87" s="12">
        <f t="shared" si="13"/>
        <v>1</v>
      </c>
      <c r="F87" s="7">
        <f t="shared" si="14"/>
        <v>0.2549069383792078</v>
      </c>
      <c r="G87" s="7">
        <f t="shared" si="21"/>
        <v>0.74509306162079225</v>
      </c>
      <c r="H87" s="7">
        <f t="shared" si="18"/>
        <v>9.3425605536332206E-3</v>
      </c>
      <c r="I87">
        <f t="shared" si="15"/>
        <v>4.9546340864012106E-2</v>
      </c>
      <c r="J87" s="4">
        <f t="shared" si="19"/>
        <v>88.220000388462481</v>
      </c>
      <c r="L87" s="12"/>
    </row>
    <row r="88" spans="1:12">
      <c r="A88">
        <f t="shared" si="20"/>
        <v>830</v>
      </c>
      <c r="B88" s="7">
        <f t="shared" si="10"/>
        <v>0.46382022048227034</v>
      </c>
      <c r="C88">
        <f t="shared" si="11"/>
        <v>660066.01403253467</v>
      </c>
      <c r="D88" s="4">
        <f t="shared" si="12"/>
        <v>226018.86136122953</v>
      </c>
      <c r="E88" s="12">
        <f t="shared" si="13"/>
        <v>1</v>
      </c>
      <c r="F88" s="7">
        <f t="shared" si="14"/>
        <v>0.25507585970338315</v>
      </c>
      <c r="G88" s="7">
        <f t="shared" si="21"/>
        <v>0.74492414029661691</v>
      </c>
      <c r="H88" s="7">
        <f t="shared" si="18"/>
        <v>9.3425605536332206E-3</v>
      </c>
      <c r="I88">
        <f t="shared" si="15"/>
        <v>4.9865986237908881E-2</v>
      </c>
      <c r="J88" s="4">
        <f t="shared" si="19"/>
        <v>88.177220904777641</v>
      </c>
      <c r="L88" s="12"/>
    </row>
    <row r="89" spans="1:12">
      <c r="A89">
        <f t="shared" si="20"/>
        <v>840</v>
      </c>
      <c r="B89" s="7">
        <f t="shared" si="10"/>
        <v>0.4648604044350676</v>
      </c>
      <c r="C89">
        <f t="shared" si="11"/>
        <v>659766.01403253467</v>
      </c>
      <c r="D89" s="4">
        <f t="shared" si="12"/>
        <v>226116.64595207383</v>
      </c>
      <c r="E89" s="12">
        <f t="shared" si="13"/>
        <v>1</v>
      </c>
      <c r="F89" s="7">
        <f t="shared" si="14"/>
        <v>0.25524446539680823</v>
      </c>
      <c r="G89" s="7">
        <f t="shared" si="21"/>
        <v>0.74475553460319177</v>
      </c>
      <c r="H89" s="7">
        <f t="shared" si="18"/>
        <v>9.3425605536332206E-3</v>
      </c>
      <c r="I89">
        <f t="shared" si="15"/>
        <v>5.0185645881407413E-2</v>
      </c>
      <c r="J89" s="4">
        <f t="shared" si="19"/>
        <v>88.134244038446369</v>
      </c>
      <c r="L89" s="12"/>
    </row>
    <row r="90" spans="1:12">
      <c r="A90">
        <f t="shared" si="20"/>
        <v>850</v>
      </c>
      <c r="B90" s="7">
        <f t="shared" si="10"/>
        <v>0.46588827887019613</v>
      </c>
      <c r="C90">
        <f t="shared" si="11"/>
        <v>659466.01403253456</v>
      </c>
      <c r="D90" s="4">
        <f t="shared" si="12"/>
        <v>226213.97463485639</v>
      </c>
      <c r="E90" s="12">
        <f t="shared" si="13"/>
        <v>1</v>
      </c>
      <c r="F90" s="7">
        <f t="shared" si="14"/>
        <v>0.25541276480145131</v>
      </c>
      <c r="G90" s="7">
        <f t="shared" si="21"/>
        <v>0.74458723519854875</v>
      </c>
      <c r="H90" s="7">
        <f t="shared" si="18"/>
        <v>9.3425605536332206E-3</v>
      </c>
      <c r="I90">
        <f t="shared" si="15"/>
        <v>5.0505319634384607E-2</v>
      </c>
      <c r="J90" s="4">
        <f t="shared" si="19"/>
        <v>88.091079452871824</v>
      </c>
      <c r="L90" s="12"/>
    </row>
    <row r="91" spans="1:12">
      <c r="A91">
        <f t="shared" si="20"/>
        <v>860</v>
      </c>
      <c r="B91" s="7">
        <f t="shared" si="10"/>
        <v>0.4669041317247436</v>
      </c>
      <c r="C91">
        <f t="shared" si="11"/>
        <v>659166.01403253467</v>
      </c>
      <c r="D91" s="4">
        <f t="shared" si="12"/>
        <v>226310.85807391373</v>
      </c>
      <c r="E91" s="12">
        <f t="shared" si="13"/>
        <v>1</v>
      </c>
      <c r="F91" s="7">
        <f t="shared" si="14"/>
        <v>0.2555807669324508</v>
      </c>
      <c r="G91" s="7">
        <f t="shared" si="21"/>
        <v>0.7444192330675492</v>
      </c>
      <c r="H91" s="7">
        <f t="shared" si="18"/>
        <v>9.3425605536332206E-3</v>
      </c>
      <c r="I91">
        <f t="shared" si="15"/>
        <v>5.0825007340472926E-2</v>
      </c>
      <c r="J91" s="4">
        <f t="shared" si="19"/>
        <v>88.047736322269117</v>
      </c>
      <c r="L91" s="12"/>
    </row>
    <row r="92" spans="1:12">
      <c r="A92">
        <f t="shared" si="20"/>
        <v>870</v>
      </c>
      <c r="B92" s="7">
        <f t="shared" si="10"/>
        <v>0.46790824094959538</v>
      </c>
      <c r="C92">
        <f t="shared" si="11"/>
        <v>658866.01403253467</v>
      </c>
      <c r="D92" s="4">
        <f t="shared" si="12"/>
        <v>226407.30656372305</v>
      </c>
      <c r="E92" s="12">
        <f t="shared" si="13"/>
        <v>1</v>
      </c>
      <c r="F92" s="7">
        <f t="shared" si="14"/>
        <v>0.25574848049326848</v>
      </c>
      <c r="G92" s="7">
        <f t="shared" si="21"/>
        <v>0.74425151950673152</v>
      </c>
      <c r="H92" s="7">
        <f t="shared" si="18"/>
        <v>9.3425605536332206E-3</v>
      </c>
      <c r="I92">
        <f t="shared" si="15"/>
        <v>5.114470884693019E-2</v>
      </c>
      <c r="J92" s="4">
        <f t="shared" si="19"/>
        <v>88.004223360940856</v>
      </c>
      <c r="L92" s="12"/>
    </row>
    <row r="93" spans="1:12">
      <c r="A93">
        <f t="shared" si="20"/>
        <v>880</v>
      </c>
      <c r="B93" s="7">
        <f t="shared" si="10"/>
        <v>0.46890087496594879</v>
      </c>
      <c r="C93">
        <f t="shared" si="11"/>
        <v>658566.01403253456</v>
      </c>
      <c r="D93" s="4">
        <f t="shared" si="12"/>
        <v>226503.3300458102</v>
      </c>
      <c r="E93" s="12">
        <f t="shared" si="13"/>
        <v>1</v>
      </c>
      <c r="F93" s="7">
        <f t="shared" si="14"/>
        <v>0.25591591388997487</v>
      </c>
      <c r="G93" s="7">
        <f t="shared" si="21"/>
        <v>0.74408408611002508</v>
      </c>
      <c r="H93" s="7">
        <f t="shared" si="18"/>
        <v>9.3425605536332206E-3</v>
      </c>
      <c r="I93">
        <f t="shared" si="15"/>
        <v>5.1464424004515265E-2</v>
      </c>
      <c r="J93" s="4">
        <f t="shared" si="19"/>
        <v>87.960548850513504</v>
      </c>
      <c r="L93" s="12"/>
    </row>
    <row r="94" spans="1:12">
      <c r="A94">
        <f t="shared" si="20"/>
        <v>890</v>
      </c>
      <c r="B94" s="7">
        <f t="shared" si="10"/>
        <v>0.46988229309603607</v>
      </c>
      <c r="C94">
        <f t="shared" si="11"/>
        <v>658266.01403253467</v>
      </c>
      <c r="D94" s="4">
        <f t="shared" si="12"/>
        <v>226598.93812470231</v>
      </c>
      <c r="E94" s="12">
        <f t="shared" si="13"/>
        <v>1</v>
      </c>
      <c r="F94" s="7">
        <f t="shared" si="14"/>
        <v>0.25608307524472568</v>
      </c>
      <c r="G94" s="7">
        <f t="shared" si="21"/>
        <v>0.74391692475527438</v>
      </c>
      <c r="H94" s="7">
        <f t="shared" si="18"/>
        <v>9.3425605536332206E-3</v>
      </c>
      <c r="I94">
        <f t="shared" si="15"/>
        <v>5.1784152667369396E-2</v>
      </c>
      <c r="J94" s="4">
        <f t="shared" si="19"/>
        <v>87.916720665296253</v>
      </c>
      <c r="L94" s="12"/>
    </row>
    <row r="95" spans="1:12">
      <c r="A95">
        <f t="shared" si="20"/>
        <v>900</v>
      </c>
      <c r="B95" s="7">
        <f t="shared" si="10"/>
        <v>0.47085274596978288</v>
      </c>
      <c r="C95">
        <f t="shared" si="11"/>
        <v>657966.01403253467</v>
      </c>
      <c r="D95" s="4">
        <f t="shared" si="12"/>
        <v>226694.14008298924</v>
      </c>
      <c r="E95" s="12">
        <f t="shared" si="13"/>
        <v>1</v>
      </c>
      <c r="F95" s="7">
        <f t="shared" si="14"/>
        <v>0.25624997240848518</v>
      </c>
      <c r="G95" s="7">
        <f t="shared" si="21"/>
        <v>0.74375002759151476</v>
      </c>
      <c r="H95" s="7">
        <f t="shared" si="18"/>
        <v>9.3425605536332206E-3</v>
      </c>
      <c r="I95">
        <f t="shared" si="15"/>
        <v>5.2103894692902955E-2</v>
      </c>
      <c r="J95" s="4">
        <f t="shared" si="19"/>
        <v>87.87274629591019</v>
      </c>
      <c r="L95" s="12"/>
    </row>
    <row r="96" spans="1:12">
      <c r="A96">
        <f t="shared" si="20"/>
        <v>910</v>
      </c>
      <c r="B96" s="7">
        <f t="shared" si="10"/>
        <v>0.47181247590900066</v>
      </c>
      <c r="C96">
        <f t="shared" si="11"/>
        <v>657666.01403253456</v>
      </c>
      <c r="D96" s="4">
        <f t="shared" si="12"/>
        <v>226788.94489555288</v>
      </c>
      <c r="E96" s="12">
        <f t="shared" si="13"/>
        <v>1</v>
      </c>
      <c r="F96" s="7">
        <f t="shared" si="14"/>
        <v>0.25641661297304391</v>
      </c>
      <c r="G96" s="7">
        <f t="shared" si="21"/>
        <v>0.74358338702695614</v>
      </c>
      <c r="H96" s="7">
        <f t="shared" si="18"/>
        <v>9.3425605536332206E-3</v>
      </c>
      <c r="I96">
        <f t="shared" si="15"/>
        <v>5.2423649941687009E-2</v>
      </c>
      <c r="J96" s="4">
        <f t="shared" si="19"/>
        <v>87.828632871323165</v>
      </c>
      <c r="L96" s="12"/>
    </row>
    <row r="97" spans="1:12">
      <c r="A97">
        <f t="shared" si="20"/>
        <v>920</v>
      </c>
      <c r="B97" s="7">
        <f t="shared" si="10"/>
        <v>0.47276171729058364</v>
      </c>
      <c r="C97">
        <f t="shared" si="11"/>
        <v>657366.01403253467</v>
      </c>
      <c r="D97" s="4">
        <f t="shared" si="12"/>
        <v>226883.36124301888</v>
      </c>
      <c r="E97" s="12">
        <f t="shared" si="13"/>
        <v>1</v>
      </c>
      <c r="F97" s="7">
        <f t="shared" si="14"/>
        <v>0.25658300428237962</v>
      </c>
      <c r="G97" s="7">
        <f t="shared" si="21"/>
        <v>0.74341699571762043</v>
      </c>
      <c r="H97" s="7">
        <f t="shared" si="18"/>
        <v>9.3425605536332206E-3</v>
      </c>
      <c r="I97">
        <f t="shared" si="15"/>
        <v>5.2743418277349796E-2</v>
      </c>
      <c r="J97" s="4">
        <f t="shared" si="19"/>
        <v>87.784387179412079</v>
      </c>
      <c r="L97" s="12"/>
    </row>
    <row r="98" spans="1:12">
      <c r="A98">
        <f t="shared" si="20"/>
        <v>930</v>
      </c>
      <c r="B98" s="7">
        <f t="shared" si="10"/>
        <v>0.47370069689007344</v>
      </c>
      <c r="C98">
        <f t="shared" si="11"/>
        <v>657066.01403253467</v>
      </c>
      <c r="D98" s="4">
        <f t="shared" si="12"/>
        <v>226977.39752448149</v>
      </c>
      <c r="E98" s="12">
        <f t="shared" si="13"/>
        <v>1</v>
      </c>
      <c r="F98" s="7">
        <f t="shared" si="14"/>
        <v>0.25674915344340266</v>
      </c>
      <c r="G98" s="7">
        <f t="shared" si="21"/>
        <v>0.74325084655659734</v>
      </c>
      <c r="H98" s="7">
        <f t="shared" si="18"/>
        <v>9.3425605536332206E-3</v>
      </c>
      <c r="I98">
        <f t="shared" si="15"/>
        <v>5.3063199566477565E-2</v>
      </c>
      <c r="J98" s="4">
        <f t="shared" si="19"/>
        <v>87.740015686166046</v>
      </c>
      <c r="L98" s="12"/>
    </row>
    <row r="99" spans="1:12">
      <c r="A99">
        <f t="shared" si="20"/>
        <v>940</v>
      </c>
      <c r="B99" s="7">
        <f t="shared" si="10"/>
        <v>0.47462963420685156</v>
      </c>
      <c r="C99">
        <f t="shared" si="11"/>
        <v>656766.01403253456</v>
      </c>
      <c r="D99" s="4">
        <f t="shared" si="12"/>
        <v>227071.06186954732</v>
      </c>
      <c r="E99" s="12">
        <f t="shared" si="13"/>
        <v>1</v>
      </c>
      <c r="F99" s="7">
        <f t="shared" si="14"/>
        <v>0.25691506733612512</v>
      </c>
      <c r="G99" s="7">
        <f t="shared" si="21"/>
        <v>0.74308493266387488</v>
      </c>
      <c r="H99" s="7">
        <f t="shared" si="18"/>
        <v>9.3425605536332206E-3</v>
      </c>
      <c r="I99">
        <f t="shared" si="15"/>
        <v>5.338299367851973E-2</v>
      </c>
      <c r="J99" s="4">
        <f t="shared" si="19"/>
        <v>87.695524553632083</v>
      </c>
      <c r="L99" s="12"/>
    </row>
    <row r="100" spans="1:12">
      <c r="A100">
        <f t="shared" si="20"/>
        <v>950</v>
      </c>
      <c r="B100" s="7">
        <f t="shared" si="10"/>
        <v>0.47554874177212492</v>
      </c>
      <c r="C100">
        <f t="shared" si="11"/>
        <v>656466.01403253467</v>
      </c>
      <c r="D100" s="4">
        <f t="shared" si="12"/>
        <v>227164.36214974264</v>
      </c>
      <c r="E100" s="12">
        <f t="shared" si="13"/>
        <v>1</v>
      </c>
      <c r="F100" s="7">
        <f t="shared" si="14"/>
        <v>0.25708075262329216</v>
      </c>
      <c r="G100" s="7">
        <f t="shared" si="21"/>
        <v>0.74291924737670789</v>
      </c>
      <c r="H100" s="7">
        <f t="shared" si="18"/>
        <v>9.3425605536332206E-3</v>
      </c>
      <c r="I100">
        <f t="shared" si="15"/>
        <v>5.3702800485698032E-2</v>
      </c>
      <c r="J100" s="4">
        <f t="shared" si="19"/>
        <v>87.650919656698207</v>
      </c>
      <c r="L100" s="12"/>
    </row>
    <row r="101" spans="1:12">
      <c r="A101">
        <f t="shared" si="20"/>
        <v>960</v>
      </c>
      <c r="B101" s="7">
        <f t="shared" si="10"/>
        <v>0.47645822544078703</v>
      </c>
      <c r="C101">
        <f t="shared" si="11"/>
        <v>656166.01403253467</v>
      </c>
      <c r="D101" s="4">
        <f t="shared" si="12"/>
        <v>227257.30598932272</v>
      </c>
      <c r="E101" s="12">
        <f t="shared" si="13"/>
        <v>1</v>
      </c>
      <c r="F101" s="7">
        <f t="shared" si="14"/>
        <v>0.25724621575950701</v>
      </c>
      <c r="G101" s="7">
        <f t="shared" si="21"/>
        <v>0.74275378424049299</v>
      </c>
      <c r="H101" s="7">
        <f t="shared" si="18"/>
        <v>9.3425605536332206E-3</v>
      </c>
      <c r="I101">
        <f t="shared" si="15"/>
        <v>5.4022619862919459E-2</v>
      </c>
      <c r="J101" s="4">
        <f t="shared" si="19"/>
        <v>87.606206598798934</v>
      </c>
      <c r="L101" s="12"/>
    </row>
    <row r="102" spans="1:12">
      <c r="A102">
        <f t="shared" si="20"/>
        <v>970</v>
      </c>
      <c r="B102" s="7">
        <f t="shared" ref="B102:B125" si="22">IF(($A102+U/(_Rf11+_Rf12))&lt;100,0.18+0.05*(LOG(($A102+U/(_Rf11+_Rf12)))-1),0.28+0.2*(LOG(($A102+U/(_Rf11+_Rf12)))-2))</f>
        <v>0.47735828466815655</v>
      </c>
      <c r="C102">
        <f t="shared" ref="C102:C125" si="23">(E-(Nch+Lr/1000)*(($A102+(U/(_Rf11+_Rf12)))/1000)-U)/(L*0.000001)</f>
        <v>655866.01403253467</v>
      </c>
      <c r="D102" s="4">
        <f t="shared" ref="D102:D125" si="24">(U+$B102+(Lr/1000)*(($A102+(U/(_Rf11+_Rf12)))/1000))/(L*0.000001)</f>
        <v>227349.90077552159</v>
      </c>
      <c r="E102" s="12">
        <f t="shared" ref="E102:E125" si="25">IF(SQRT(2*$A102/(1000*T*$C102*(1+$C102/$D102)))*(1+$C102/$D102)&gt;1,1,0)</f>
        <v>1</v>
      </c>
      <c r="F102" s="7">
        <f t="shared" ref="F102:F125" si="26">IF($E102,$D102/($C102+$D102),SQRT(2*$A102/(1000*T*$C102*(1+$C102/$D102))))</f>
        <v>0.25741146299988277</v>
      </c>
      <c r="G102" s="7">
        <f t="shared" si="21"/>
        <v>0.74258853700011729</v>
      </c>
      <c r="H102" s="7">
        <f t="shared" si="18"/>
        <v>9.3425605536332206E-3</v>
      </c>
      <c r="I102">
        <f t="shared" ref="I102:I125" si="27">(0.5*F*E*(Qn*0.000001)+(E+$B102)*(($A102/1000)+(0.5*$D102*T))*(0.5)*toffn*0.000001*F+IF($E102,((E+$B102)*(($A102/1000)-(0.5*$D102*T*$G102))*(0.8)*tonn*0.000001*F),0))</f>
        <v>5.4342451687692833E-2</v>
      </c>
      <c r="J102" s="4">
        <f t="shared" ref="J102:J125" si="28">IF($E102,((U*$A102/1000)/((U+$B102*$G102)*($A102+0.78)/1000+$H102+$I102+(($F102+$G102)*Lr/1000+$F102*Nch)*((($A102+0.78)/1000)^2+(($C102*$F102*T)^2)/12)+(0.00125+(($A102+0.78)*$F102)/(Rs*1000))*E)*100),((U*$A102/1000)/((U+$B102*$G102)*($A102+0.78)/1000+$H102+$I102+(($F102+$G102)*Lr/1000+$F102*Nch)*((($A102+0.78)/1000)^2)+(0.00125+(($A102+0.78)*$F102)/(Rs*1000))*E)*100))</f>
        <v>87.561390726623202</v>
      </c>
      <c r="L102" s="12"/>
    </row>
    <row r="103" spans="1:12">
      <c r="A103">
        <f t="shared" ref="A103:A125" si="29">IF($A102+10&lt;Iomax,$A102+10,$A102)</f>
        <v>980</v>
      </c>
      <c r="B103" s="7">
        <f t="shared" si="22"/>
        <v>0.4782491127725233</v>
      </c>
      <c r="C103">
        <f t="shared" si="23"/>
        <v>655566.01403253467</v>
      </c>
      <c r="D103" s="4">
        <f t="shared" si="24"/>
        <v>227442.15366827592</v>
      </c>
      <c r="E103" s="12">
        <f t="shared" si="25"/>
        <v>1</v>
      </c>
      <c r="F103" s="7">
        <f t="shared" si="26"/>
        <v>0.25757650040824998</v>
      </c>
      <c r="G103" s="7">
        <f t="shared" si="21"/>
        <v>0.74242349959175002</v>
      </c>
      <c r="H103" s="7">
        <f t="shared" ref="H103:H125" si="30">IF($E103,$H102,$H102+$H$6)</f>
        <v>9.3425605536332206E-3</v>
      </c>
      <c r="I103">
        <f t="shared" si="27"/>
        <v>5.466229584004878E-2</v>
      </c>
      <c r="J103" s="4">
        <f t="shared" si="28"/>
        <v>87.516477143896168</v>
      </c>
      <c r="L103" s="12"/>
    </row>
    <row r="104" spans="1:12">
      <c r="A104">
        <f t="shared" si="29"/>
        <v>990</v>
      </c>
      <c r="B104" s="7">
        <f t="shared" si="22"/>
        <v>0.47913089718436808</v>
      </c>
      <c r="C104">
        <f t="shared" si="23"/>
        <v>655266.01403253467</v>
      </c>
      <c r="D104" s="4">
        <f t="shared" si="24"/>
        <v>227534.07160945534</v>
      </c>
      <c r="E104" s="12">
        <f t="shared" si="25"/>
        <v>1</v>
      </c>
      <c r="F104" s="7">
        <f t="shared" si="26"/>
        <v>0.2577413338649463</v>
      </c>
      <c r="G104" s="7">
        <f t="shared" si="21"/>
        <v>0.74225866613505365</v>
      </c>
      <c r="H104" s="7">
        <f t="shared" si="30"/>
        <v>9.3425605536332206E-3</v>
      </c>
      <c r="I104">
        <f t="shared" si="27"/>
        <v>5.4982152202463011E-2</v>
      </c>
      <c r="J104" s="4">
        <f t="shared" si="28"/>
        <v>87.471470724302023</v>
      </c>
      <c r="L104" s="12"/>
    </row>
    <row r="105" spans="1:12">
      <c r="A105">
        <f t="shared" si="29"/>
        <v>1000</v>
      </c>
      <c r="B105" s="7">
        <f t="shared" si="22"/>
        <v>0.48000381968305783</v>
      </c>
      <c r="C105">
        <f t="shared" si="23"/>
        <v>654966.01403253467</v>
      </c>
      <c r="D105" s="4">
        <f t="shared" si="24"/>
        <v>227625.66133162906</v>
      </c>
      <c r="E105" s="12">
        <f t="shared" si="25"/>
        <v>1</v>
      </c>
      <c r="F105" s="7">
        <f t="shared" si="26"/>
        <v>0.25790596907421437</v>
      </c>
      <c r="G105" s="7">
        <f t="shared" si="21"/>
        <v>0.74209403092578563</v>
      </c>
      <c r="H105" s="7">
        <f t="shared" si="30"/>
        <v>9.3425605536332206E-3</v>
      </c>
      <c r="I105">
        <f t="shared" si="27"/>
        <v>5.5302020659782576E-2</v>
      </c>
      <c r="J105" s="4">
        <f t="shared" si="28"/>
        <v>87.42637612360862</v>
      </c>
      <c r="L105" s="12"/>
    </row>
    <row r="106" spans="1:12">
      <c r="A106">
        <f t="shared" si="29"/>
        <v>1010</v>
      </c>
      <c r="B106" s="7">
        <f t="shared" si="22"/>
        <v>0.48086805662176557</v>
      </c>
      <c r="C106">
        <f t="shared" si="23"/>
        <v>654666.01403253456</v>
      </c>
      <c r="D106" s="4">
        <f t="shared" si="24"/>
        <v>227716.92936639601</v>
      </c>
      <c r="E106" s="12">
        <f t="shared" si="25"/>
        <v>1</v>
      </c>
      <c r="F106" s="7">
        <f t="shared" si="26"/>
        <v>0.25807041157123073</v>
      </c>
      <c r="G106" s="7">
        <f t="shared" si="21"/>
        <v>0.74192958842876933</v>
      </c>
      <c r="H106" s="7">
        <f t="shared" si="30"/>
        <v>9.3425605536332206E-3</v>
      </c>
      <c r="I106">
        <f t="shared" si="27"/>
        <v>5.5621901099155199E-2</v>
      </c>
      <c r="J106" s="4">
        <f t="shared" si="28"/>
        <v>87.381197791050241</v>
      </c>
      <c r="L106" s="12"/>
    </row>
    <row r="107" spans="1:12">
      <c r="A107">
        <f t="shared" si="29"/>
        <v>1020</v>
      </c>
      <c r="B107" s="7">
        <f t="shared" si="22"/>
        <v>0.48172377914130959</v>
      </c>
      <c r="C107">
        <f t="shared" si="23"/>
        <v>654366.01403253467</v>
      </c>
      <c r="D107" s="4">
        <f t="shared" si="24"/>
        <v>227807.88205230504</v>
      </c>
      <c r="E107" s="12">
        <f t="shared" si="25"/>
        <v>1</v>
      </c>
      <c r="F107" s="7">
        <f t="shared" si="26"/>
        <v>0.25823466672878798</v>
      </c>
      <c r="G107" s="7">
        <f t="shared" si="21"/>
        <v>0.74176533327121197</v>
      </c>
      <c r="H107" s="7">
        <f t="shared" si="30"/>
        <v>9.3425605536332206E-3</v>
      </c>
      <c r="I107">
        <f t="shared" si="27"/>
        <v>5.5941793409961235E-2</v>
      </c>
      <c r="J107" s="4">
        <f t="shared" si="28"/>
        <v>87.33593998002047</v>
      </c>
      <c r="L107" s="12"/>
    </row>
    <row r="108" spans="1:12">
      <c r="A108">
        <f t="shared" si="29"/>
        <v>1030</v>
      </c>
      <c r="B108" s="7">
        <f t="shared" si="22"/>
        <v>0.4825711533735626</v>
      </c>
      <c r="C108">
        <f t="shared" si="23"/>
        <v>654066.01403253467</v>
      </c>
      <c r="D108" s="4">
        <f t="shared" si="24"/>
        <v>227898.5255423885</v>
      </c>
      <c r="E108" s="12">
        <f t="shared" si="25"/>
        <v>1</v>
      </c>
      <c r="F108" s="7">
        <f t="shared" si="26"/>
        <v>0.25839873976365058</v>
      </c>
      <c r="G108" s="7">
        <f t="shared" si="21"/>
        <v>0.74160126023634942</v>
      </c>
      <c r="H108" s="7">
        <f t="shared" si="30"/>
        <v>9.3425605536332206E-3</v>
      </c>
      <c r="I108">
        <f t="shared" si="27"/>
        <v>5.6261697483748506E-2</v>
      </c>
      <c r="J108" s="4">
        <f t="shared" si="28"/>
        <v>87.290606758122649</v>
      </c>
      <c r="L108" s="12"/>
    </row>
    <row r="109" spans="1:12">
      <c r="A109">
        <f t="shared" si="29"/>
        <v>1040</v>
      </c>
      <c r="B109" s="7">
        <f t="shared" si="22"/>
        <v>0.48341034063503308</v>
      </c>
      <c r="C109">
        <f t="shared" si="23"/>
        <v>653766.01403253456</v>
      </c>
      <c r="D109" s="4">
        <f t="shared" si="24"/>
        <v>227988.86581133184</v>
      </c>
      <c r="E109" s="12">
        <f t="shared" si="25"/>
        <v>1</v>
      </c>
      <c r="F109" s="7">
        <f t="shared" si="26"/>
        <v>0.25856263574260246</v>
      </c>
      <c r="G109" s="7">
        <f t="shared" si="21"/>
        <v>0.74143736425739748</v>
      </c>
      <c r="H109" s="7">
        <f t="shared" si="30"/>
        <v>9.3425605536332206E-3</v>
      </c>
      <c r="I109">
        <f t="shared" si="27"/>
        <v>5.6581613214169338E-2</v>
      </c>
      <c r="J109" s="4">
        <f t="shared" si="28"/>
        <v>87.245202016621988</v>
      </c>
      <c r="L109" s="12"/>
    </row>
    <row r="110" spans="1:12">
      <c r="A110">
        <f t="shared" si="29"/>
        <v>1050</v>
      </c>
      <c r="B110" s="7">
        <f t="shared" si="22"/>
        <v>0.48424149761118496</v>
      </c>
      <c r="C110">
        <f t="shared" si="23"/>
        <v>653466.01403253467</v>
      </c>
      <c r="D110" s="4">
        <f t="shared" si="24"/>
        <v>228078.90866230044</v>
      </c>
      <c r="E110" s="12">
        <f t="shared" si="25"/>
        <v>1</v>
      </c>
      <c r="F110" s="7">
        <f t="shared" si="26"/>
        <v>0.25872635958820517</v>
      </c>
      <c r="G110" s="7">
        <f t="shared" si="21"/>
        <v>0.74127364041179478</v>
      </c>
      <c r="H110" s="7">
        <f t="shared" si="30"/>
        <v>9.3425605536332206E-3</v>
      </c>
      <c r="I110">
        <f t="shared" si="27"/>
        <v>5.6901540496920359E-2</v>
      </c>
      <c r="J110" s="4">
        <f t="shared" si="28"/>
        <v>87.199729479340277</v>
      </c>
      <c r="L110" s="12"/>
    </row>
    <row r="111" spans="1:12">
      <c r="A111">
        <f t="shared" si="29"/>
        <v>1060</v>
      </c>
      <c r="B111" s="7">
        <f t="shared" si="22"/>
        <v>0.48506477653202174</v>
      </c>
      <c r="C111">
        <f t="shared" si="23"/>
        <v>653166.01403253467</v>
      </c>
      <c r="D111" s="4">
        <f t="shared" si="24"/>
        <v>228168.65973344256</v>
      </c>
      <c r="E111" s="12">
        <f t="shared" si="25"/>
        <v>1</v>
      </c>
      <c r="F111" s="7">
        <f t="shared" si="26"/>
        <v>0.25888991608428275</v>
      </c>
      <c r="G111" s="7">
        <f t="shared" si="21"/>
        <v>0.7411100839157172</v>
      </c>
      <c r="H111" s="7">
        <f t="shared" si="30"/>
        <v>9.3425605536332206E-3</v>
      </c>
      <c r="I111">
        <f t="shared" si="27"/>
        <v>5.7221479229684305E-2</v>
      </c>
      <c r="J111" s="4">
        <f t="shared" si="28"/>
        <v>87.154192711030106</v>
      </c>
      <c r="L111" s="12"/>
    </row>
    <row r="112" spans="1:12">
      <c r="A112">
        <f t="shared" si="29"/>
        <v>1070</v>
      </c>
      <c r="B112" s="7">
        <f t="shared" si="22"/>
        <v>0.48588032533942715</v>
      </c>
      <c r="C112">
        <f t="shared" si="23"/>
        <v>652866.01403253456</v>
      </c>
      <c r="D112" s="4">
        <f t="shared" si="24"/>
        <v>228258.12450408717</v>
      </c>
      <c r="E112" s="12">
        <f t="shared" si="25"/>
        <v>1</v>
      </c>
      <c r="F112" s="7">
        <f t="shared" si="26"/>
        <v>0.25905330988114816</v>
      </c>
      <c r="G112" s="7">
        <f t="shared" si="21"/>
        <v>0.74094669011885184</v>
      </c>
      <c r="H112" s="7">
        <f t="shared" si="30"/>
        <v>9.3425605536332206E-3</v>
      </c>
      <c r="I112">
        <f t="shared" si="27"/>
        <v>5.7541429312074163E-2</v>
      </c>
      <c r="J112" s="4">
        <f t="shared" si="28"/>
        <v>87.108595125264117</v>
      </c>
      <c r="L112" s="12"/>
    </row>
    <row r="113" spans="1:12">
      <c r="A113">
        <f t="shared" si="29"/>
        <v>1070</v>
      </c>
      <c r="B113" s="7">
        <f t="shared" si="22"/>
        <v>0.48588032533942715</v>
      </c>
      <c r="C113">
        <f t="shared" si="23"/>
        <v>652866.01403253456</v>
      </c>
      <c r="D113" s="4">
        <f t="shared" si="24"/>
        <v>228258.12450408717</v>
      </c>
      <c r="E113" s="12">
        <f t="shared" si="25"/>
        <v>1</v>
      </c>
      <c r="F113" s="7">
        <f t="shared" si="26"/>
        <v>0.25905330988114816</v>
      </c>
      <c r="G113" s="7">
        <f t="shared" si="21"/>
        <v>0.74094669011885184</v>
      </c>
      <c r="H113" s="7">
        <f t="shared" si="30"/>
        <v>9.3425605536332206E-3</v>
      </c>
      <c r="I113">
        <f t="shared" si="27"/>
        <v>5.7541429312074163E-2</v>
      </c>
      <c r="J113" s="4">
        <f t="shared" si="28"/>
        <v>87.108595125264117</v>
      </c>
      <c r="L113" s="12"/>
    </row>
    <row r="114" spans="1:12">
      <c r="A114">
        <f t="shared" si="29"/>
        <v>1070</v>
      </c>
      <c r="B114" s="7">
        <f t="shared" si="22"/>
        <v>0.48588032533942715</v>
      </c>
      <c r="C114">
        <f t="shared" si="23"/>
        <v>652866.01403253456</v>
      </c>
      <c r="D114" s="4">
        <f t="shared" si="24"/>
        <v>228258.12450408717</v>
      </c>
      <c r="E114" s="12">
        <f t="shared" si="25"/>
        <v>1</v>
      </c>
      <c r="F114" s="7">
        <f t="shared" si="26"/>
        <v>0.25905330988114816</v>
      </c>
      <c r="G114" s="7">
        <f t="shared" si="21"/>
        <v>0.74094669011885184</v>
      </c>
      <c r="H114" s="7">
        <f t="shared" si="30"/>
        <v>9.3425605536332206E-3</v>
      </c>
      <c r="I114">
        <f t="shared" si="27"/>
        <v>5.7541429312074163E-2</v>
      </c>
      <c r="J114" s="4">
        <f t="shared" si="28"/>
        <v>87.108595125264117</v>
      </c>
      <c r="L114" s="12"/>
    </row>
    <row r="115" spans="1:12">
      <c r="A115">
        <f t="shared" si="29"/>
        <v>1070</v>
      </c>
      <c r="B115" s="7">
        <f t="shared" si="22"/>
        <v>0.48588032533942715</v>
      </c>
      <c r="C115">
        <f t="shared" si="23"/>
        <v>652866.01403253456</v>
      </c>
      <c r="D115" s="4">
        <f t="shared" si="24"/>
        <v>228258.12450408717</v>
      </c>
      <c r="E115" s="12">
        <f t="shared" si="25"/>
        <v>1</v>
      </c>
      <c r="F115" s="7">
        <f t="shared" si="26"/>
        <v>0.25905330988114816</v>
      </c>
      <c r="G115" s="7">
        <f t="shared" si="21"/>
        <v>0.74094669011885184</v>
      </c>
      <c r="H115" s="7">
        <f t="shared" si="30"/>
        <v>9.3425605536332206E-3</v>
      </c>
      <c r="I115">
        <f t="shared" si="27"/>
        <v>5.7541429312074163E-2</v>
      </c>
      <c r="J115" s="4">
        <f t="shared" si="28"/>
        <v>87.108595125264117</v>
      </c>
      <c r="L115" s="12"/>
    </row>
    <row r="116" spans="1:12">
      <c r="A116">
        <f t="shared" si="29"/>
        <v>1070</v>
      </c>
      <c r="B116" s="7">
        <f t="shared" si="22"/>
        <v>0.48588032533942715</v>
      </c>
      <c r="C116">
        <f t="shared" si="23"/>
        <v>652866.01403253456</v>
      </c>
      <c r="D116" s="4">
        <f t="shared" si="24"/>
        <v>228258.12450408717</v>
      </c>
      <c r="E116" s="12">
        <f t="shared" si="25"/>
        <v>1</v>
      </c>
      <c r="F116" s="7">
        <f t="shared" si="26"/>
        <v>0.25905330988114816</v>
      </c>
      <c r="G116" s="7">
        <f t="shared" si="21"/>
        <v>0.74094669011885184</v>
      </c>
      <c r="H116" s="7">
        <f t="shared" si="30"/>
        <v>9.3425605536332206E-3</v>
      </c>
      <c r="I116">
        <f t="shared" si="27"/>
        <v>5.7541429312074163E-2</v>
      </c>
      <c r="J116" s="4">
        <f t="shared" si="28"/>
        <v>87.108595125264117</v>
      </c>
      <c r="L116" s="12"/>
    </row>
    <row r="117" spans="1:12">
      <c r="A117">
        <f t="shared" si="29"/>
        <v>1070</v>
      </c>
      <c r="B117" s="7">
        <f t="shared" si="22"/>
        <v>0.48588032533942715</v>
      </c>
      <c r="C117">
        <f t="shared" si="23"/>
        <v>652866.01403253456</v>
      </c>
      <c r="D117" s="4">
        <f t="shared" si="24"/>
        <v>228258.12450408717</v>
      </c>
      <c r="E117" s="12">
        <f t="shared" si="25"/>
        <v>1</v>
      </c>
      <c r="F117" s="7">
        <f t="shared" si="26"/>
        <v>0.25905330988114816</v>
      </c>
      <c r="G117" s="7">
        <f t="shared" si="21"/>
        <v>0.74094669011885184</v>
      </c>
      <c r="H117" s="7">
        <f t="shared" si="30"/>
        <v>9.3425605536332206E-3</v>
      </c>
      <c r="I117">
        <f t="shared" si="27"/>
        <v>5.7541429312074163E-2</v>
      </c>
      <c r="J117" s="4">
        <f t="shared" si="28"/>
        <v>87.108595125264117</v>
      </c>
      <c r="L117" s="12"/>
    </row>
    <row r="118" spans="1:12">
      <c r="A118">
        <f t="shared" si="29"/>
        <v>1070</v>
      </c>
      <c r="B118" s="7">
        <f t="shared" si="22"/>
        <v>0.48588032533942715</v>
      </c>
      <c r="C118">
        <f t="shared" si="23"/>
        <v>652866.01403253456</v>
      </c>
      <c r="D118" s="4">
        <f t="shared" si="24"/>
        <v>228258.12450408717</v>
      </c>
      <c r="E118" s="12">
        <f t="shared" si="25"/>
        <v>1</v>
      </c>
      <c r="F118" s="7">
        <f t="shared" si="26"/>
        <v>0.25905330988114816</v>
      </c>
      <c r="G118" s="7">
        <f t="shared" si="21"/>
        <v>0.74094669011885184</v>
      </c>
      <c r="H118" s="7">
        <f t="shared" si="30"/>
        <v>9.3425605536332206E-3</v>
      </c>
      <c r="I118">
        <f t="shared" si="27"/>
        <v>5.7541429312074163E-2</v>
      </c>
      <c r="J118" s="4">
        <f t="shared" si="28"/>
        <v>87.108595125264117</v>
      </c>
      <c r="L118" s="12"/>
    </row>
    <row r="119" spans="1:12">
      <c r="A119">
        <f t="shared" si="29"/>
        <v>1070</v>
      </c>
      <c r="B119" s="7">
        <f t="shared" si="22"/>
        <v>0.48588032533942715</v>
      </c>
      <c r="C119">
        <f t="shared" si="23"/>
        <v>652866.01403253456</v>
      </c>
      <c r="D119" s="4">
        <f t="shared" si="24"/>
        <v>228258.12450408717</v>
      </c>
      <c r="E119" s="12">
        <f t="shared" si="25"/>
        <v>1</v>
      </c>
      <c r="F119" s="7">
        <f t="shared" si="26"/>
        <v>0.25905330988114816</v>
      </c>
      <c r="G119" s="7">
        <f t="shared" si="21"/>
        <v>0.74094669011885184</v>
      </c>
      <c r="H119" s="7">
        <f t="shared" si="30"/>
        <v>9.3425605536332206E-3</v>
      </c>
      <c r="I119">
        <f t="shared" si="27"/>
        <v>5.7541429312074163E-2</v>
      </c>
      <c r="J119" s="4">
        <f t="shared" si="28"/>
        <v>87.108595125264117</v>
      </c>
      <c r="L119" s="12"/>
    </row>
    <row r="120" spans="1:12">
      <c r="A120">
        <f t="shared" si="29"/>
        <v>1070</v>
      </c>
      <c r="B120" s="7">
        <f t="shared" si="22"/>
        <v>0.48588032533942715</v>
      </c>
      <c r="C120">
        <f t="shared" si="23"/>
        <v>652866.01403253456</v>
      </c>
      <c r="D120" s="4">
        <f t="shared" si="24"/>
        <v>228258.12450408717</v>
      </c>
      <c r="E120" s="12">
        <f t="shared" si="25"/>
        <v>1</v>
      </c>
      <c r="F120" s="7">
        <f t="shared" si="26"/>
        <v>0.25905330988114816</v>
      </c>
      <c r="G120" s="7">
        <f t="shared" si="21"/>
        <v>0.74094669011885184</v>
      </c>
      <c r="H120" s="7">
        <f t="shared" si="30"/>
        <v>9.3425605536332206E-3</v>
      </c>
      <c r="I120">
        <f t="shared" si="27"/>
        <v>5.7541429312074163E-2</v>
      </c>
      <c r="J120" s="4">
        <f t="shared" si="28"/>
        <v>87.108595125264117</v>
      </c>
      <c r="L120" s="12"/>
    </row>
    <row r="121" spans="1:12">
      <c r="A121">
        <f t="shared" si="29"/>
        <v>1070</v>
      </c>
      <c r="B121" s="7">
        <f t="shared" si="22"/>
        <v>0.48588032533942715</v>
      </c>
      <c r="C121">
        <f t="shared" si="23"/>
        <v>652866.01403253456</v>
      </c>
      <c r="D121" s="4">
        <f t="shared" si="24"/>
        <v>228258.12450408717</v>
      </c>
      <c r="E121" s="12">
        <f t="shared" si="25"/>
        <v>1</v>
      </c>
      <c r="F121" s="7">
        <f t="shared" si="26"/>
        <v>0.25905330988114816</v>
      </c>
      <c r="G121" s="7">
        <f t="shared" si="21"/>
        <v>0.74094669011885184</v>
      </c>
      <c r="H121" s="7">
        <f t="shared" si="30"/>
        <v>9.3425605536332206E-3</v>
      </c>
      <c r="I121">
        <f t="shared" si="27"/>
        <v>5.7541429312074163E-2</v>
      </c>
      <c r="J121" s="4">
        <f t="shared" si="28"/>
        <v>87.108595125264117</v>
      </c>
      <c r="L121" s="12"/>
    </row>
    <row r="122" spans="1:12">
      <c r="A122">
        <f t="shared" si="29"/>
        <v>1070</v>
      </c>
      <c r="B122" s="7">
        <f t="shared" si="22"/>
        <v>0.48588032533942715</v>
      </c>
      <c r="C122">
        <f t="shared" si="23"/>
        <v>652866.01403253456</v>
      </c>
      <c r="D122" s="4">
        <f t="shared" si="24"/>
        <v>228258.12450408717</v>
      </c>
      <c r="E122" s="12">
        <f t="shared" si="25"/>
        <v>1</v>
      </c>
      <c r="F122" s="7">
        <f t="shared" si="26"/>
        <v>0.25905330988114816</v>
      </c>
      <c r="G122" s="7">
        <f t="shared" si="21"/>
        <v>0.74094669011885184</v>
      </c>
      <c r="H122" s="7">
        <f t="shared" si="30"/>
        <v>9.3425605536332206E-3</v>
      </c>
      <c r="I122">
        <f t="shared" si="27"/>
        <v>5.7541429312074163E-2</v>
      </c>
      <c r="J122" s="4">
        <f t="shared" si="28"/>
        <v>87.108595125264117</v>
      </c>
      <c r="L122" s="12"/>
    </row>
    <row r="123" spans="1:12">
      <c r="A123">
        <f t="shared" si="29"/>
        <v>1070</v>
      </c>
      <c r="B123" s="7">
        <f t="shared" si="22"/>
        <v>0.48588032533942715</v>
      </c>
      <c r="C123">
        <f t="shared" si="23"/>
        <v>652866.01403253456</v>
      </c>
      <c r="D123" s="4">
        <f t="shared" si="24"/>
        <v>228258.12450408717</v>
      </c>
      <c r="E123" s="12">
        <f t="shared" si="25"/>
        <v>1</v>
      </c>
      <c r="F123" s="7">
        <f t="shared" si="26"/>
        <v>0.25905330988114816</v>
      </c>
      <c r="G123" s="7">
        <f t="shared" si="21"/>
        <v>0.74094669011885184</v>
      </c>
      <c r="H123" s="7">
        <f t="shared" si="30"/>
        <v>9.3425605536332206E-3</v>
      </c>
      <c r="I123">
        <f t="shared" si="27"/>
        <v>5.7541429312074163E-2</v>
      </c>
      <c r="J123" s="4">
        <f t="shared" si="28"/>
        <v>87.108595125264117</v>
      </c>
      <c r="L123" s="12"/>
    </row>
    <row r="124" spans="1:12">
      <c r="A124">
        <f t="shared" si="29"/>
        <v>1070</v>
      </c>
      <c r="B124" s="7">
        <f t="shared" si="22"/>
        <v>0.48588032533942715</v>
      </c>
      <c r="C124">
        <f t="shared" si="23"/>
        <v>652866.01403253456</v>
      </c>
      <c r="D124" s="4">
        <f t="shared" si="24"/>
        <v>228258.12450408717</v>
      </c>
      <c r="E124" s="12">
        <f t="shared" si="25"/>
        <v>1</v>
      </c>
      <c r="F124" s="7">
        <f t="shared" si="26"/>
        <v>0.25905330988114816</v>
      </c>
      <c r="G124" s="7">
        <f t="shared" si="21"/>
        <v>0.74094669011885184</v>
      </c>
      <c r="H124" s="7">
        <f t="shared" si="30"/>
        <v>9.3425605536332206E-3</v>
      </c>
      <c r="I124">
        <f t="shared" si="27"/>
        <v>5.7541429312074163E-2</v>
      </c>
      <c r="J124" s="4">
        <f t="shared" si="28"/>
        <v>87.108595125264117</v>
      </c>
      <c r="L124" s="12"/>
    </row>
    <row r="125" spans="1:12">
      <c r="A125">
        <f t="shared" si="29"/>
        <v>1070</v>
      </c>
      <c r="B125" s="7">
        <f t="shared" si="22"/>
        <v>0.48588032533942715</v>
      </c>
      <c r="C125">
        <f t="shared" si="23"/>
        <v>652866.01403253456</v>
      </c>
      <c r="D125" s="4">
        <f t="shared" si="24"/>
        <v>228258.12450408717</v>
      </c>
      <c r="E125" s="12">
        <f t="shared" si="25"/>
        <v>1</v>
      </c>
      <c r="F125" s="7">
        <f t="shared" si="26"/>
        <v>0.25905330988114816</v>
      </c>
      <c r="G125" s="7">
        <f t="shared" si="21"/>
        <v>0.74094669011885184</v>
      </c>
      <c r="H125" s="7">
        <f t="shared" si="30"/>
        <v>9.3425605536332206E-3</v>
      </c>
      <c r="I125">
        <f t="shared" si="27"/>
        <v>5.7541429312074163E-2</v>
      </c>
      <c r="J125" s="4">
        <f t="shared" si="28"/>
        <v>87.108595125264117</v>
      </c>
      <c r="L125" s="12"/>
    </row>
    <row r="126" spans="1:12">
      <c r="B126" s="7"/>
      <c r="D126" s="4"/>
      <c r="E126" s="12"/>
      <c r="F126" s="7"/>
      <c r="G126" s="7"/>
      <c r="H126" s="7"/>
      <c r="J126" s="4"/>
      <c r="L126" s="12"/>
    </row>
    <row r="127" spans="1:12">
      <c r="B127" s="7"/>
      <c r="D127" s="4"/>
      <c r="E127" s="12"/>
      <c r="F127" s="7"/>
      <c r="G127" s="7"/>
      <c r="H127" s="7"/>
      <c r="J127" s="4"/>
      <c r="L127" s="12"/>
    </row>
    <row r="128" spans="1:12">
      <c r="B128" s="7"/>
      <c r="D128" s="4"/>
      <c r="E128" s="12"/>
      <c r="F128" s="7"/>
      <c r="G128" s="7"/>
      <c r="H128" s="7"/>
      <c r="J128" s="4"/>
      <c r="L128" s="12"/>
    </row>
    <row r="129" spans="2:12">
      <c r="B129" s="7"/>
      <c r="D129" s="4"/>
      <c r="E129" s="12"/>
      <c r="F129" s="7"/>
      <c r="G129" s="7"/>
      <c r="H129" s="7"/>
      <c r="J129" s="4"/>
      <c r="L129" s="12"/>
    </row>
    <row r="130" spans="2:12">
      <c r="B130" s="7"/>
      <c r="D130" s="4"/>
      <c r="E130" s="12"/>
      <c r="F130" s="7"/>
      <c r="G130" s="7"/>
      <c r="H130" s="7"/>
      <c r="J130" s="4"/>
      <c r="L130" s="12"/>
    </row>
    <row r="131" spans="2:12">
      <c r="B131" s="7"/>
      <c r="D131" s="4"/>
      <c r="E131" s="12"/>
      <c r="F131" s="7"/>
      <c r="G131" s="7"/>
      <c r="H131" s="7"/>
      <c r="J131" s="4"/>
      <c r="L131" s="12"/>
    </row>
    <row r="132" spans="2:12">
      <c r="B132" s="7"/>
      <c r="D132" s="4"/>
      <c r="E132" s="12"/>
      <c r="F132" s="7"/>
      <c r="G132" s="7"/>
      <c r="H132" s="7"/>
      <c r="J132" s="4"/>
      <c r="L132" s="12"/>
    </row>
    <row r="133" spans="2:12">
      <c r="B133" s="7"/>
      <c r="D133" s="4"/>
      <c r="E133" s="12"/>
      <c r="F133" s="7"/>
      <c r="G133" s="7"/>
      <c r="H133" s="7"/>
      <c r="J133" s="4"/>
      <c r="L133" s="12"/>
    </row>
    <row r="134" spans="2:12">
      <c r="B134" s="7"/>
      <c r="D134" s="4"/>
      <c r="E134" s="12"/>
      <c r="F134" s="7"/>
      <c r="G134" s="7"/>
      <c r="H134" s="7"/>
      <c r="J134" s="4"/>
      <c r="L134" s="12"/>
    </row>
    <row r="135" spans="2:12">
      <c r="B135" s="7"/>
      <c r="D135" s="4"/>
      <c r="E135" s="12"/>
      <c r="F135" s="7"/>
      <c r="G135" s="7"/>
      <c r="H135" s="7"/>
      <c r="J135" s="4"/>
      <c r="L135" s="12"/>
    </row>
  </sheetData>
  <sheetProtection password="F945" sheet="1" objects="1" scenarios="1"/>
  <mergeCells count="2">
    <mergeCell ref="A1:J1"/>
    <mergeCell ref="A2:J2"/>
  </mergeCells>
  <phoneticPr fontId="4" type="noConversion"/>
  <pageMargins left="0.75" right="0.75" top="0.76" bottom="0.67" header="0.52" footer="0.5"/>
  <pageSetup scale="70" fitToHeight="3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87</vt:i4>
      </vt:variant>
    </vt:vector>
  </HeadingPairs>
  <TitlesOfParts>
    <vt:vector size="93" baseType="lpstr">
      <vt:lpstr>MCP16301 Design Analyzer</vt:lpstr>
      <vt:lpstr>MCP16301 Data</vt:lpstr>
      <vt:lpstr>LRC Data</vt:lpstr>
      <vt:lpstr>Bode Calculations</vt:lpstr>
      <vt:lpstr>Adj Bode Calculations</vt:lpstr>
      <vt:lpstr>Efficiency Calculations</vt:lpstr>
      <vt:lpstr>_Rf11</vt:lpstr>
      <vt:lpstr>_Rf12</vt:lpstr>
      <vt:lpstr>'Adj Bode Calculations'!AIL</vt:lpstr>
      <vt:lpstr>AIL</vt:lpstr>
      <vt:lpstr>'Adj Bode Calculations'!aon_dc</vt:lpstr>
      <vt:lpstr>aon_dc</vt:lpstr>
      <vt:lpstr>Av</vt:lpstr>
      <vt:lpstr>Cea</vt:lpstr>
      <vt:lpstr>Cn</vt:lpstr>
      <vt:lpstr>Co</vt:lpstr>
      <vt:lpstr>Cop</vt:lpstr>
      <vt:lpstr>Cp</vt:lpstr>
      <vt:lpstr>Cr</vt:lpstr>
      <vt:lpstr>Crp</vt:lpstr>
      <vt:lpstr>Cz</vt:lpstr>
      <vt:lpstr>Czz</vt:lpstr>
      <vt:lpstr>Czzp</vt:lpstr>
      <vt:lpstr>dc</vt:lpstr>
      <vt:lpstr>dcp</vt:lpstr>
      <vt:lpstr>E</vt:lpstr>
      <vt:lpstr>Effn</vt:lpstr>
      <vt:lpstr>F</vt:lpstr>
      <vt:lpstr>ff</vt:lpstr>
      <vt:lpstr>Freq</vt:lpstr>
      <vt:lpstr>GBW</vt:lpstr>
      <vt:lpstr>Gm</vt:lpstr>
      <vt:lpstr>Gs</vt:lpstr>
      <vt:lpstr>Gsp</vt:lpstr>
      <vt:lpstr>Il</vt:lpstr>
      <vt:lpstr>Ilp</vt:lpstr>
      <vt:lpstr>Io</vt:lpstr>
      <vt:lpstr>Iomax</vt:lpstr>
      <vt:lpstr>Jm</vt:lpstr>
      <vt:lpstr>k</vt:lpstr>
      <vt:lpstr>Kdp</vt:lpstr>
      <vt:lpstr>Kmp</vt:lpstr>
      <vt:lpstr>Kp</vt:lpstr>
      <vt:lpstr>Kt</vt:lpstr>
      <vt:lpstr>L</vt:lpstr>
      <vt:lpstr>Lp</vt:lpstr>
      <vt:lpstr>Lr</vt:lpstr>
      <vt:lpstr>Lrp</vt:lpstr>
      <vt:lpstr>m</vt:lpstr>
      <vt:lpstr>mc</vt:lpstr>
      <vt:lpstr>mcp</vt:lpstr>
      <vt:lpstr>md</vt:lpstr>
      <vt:lpstr>mdp</vt:lpstr>
      <vt:lpstr>Meg</vt:lpstr>
      <vt:lpstr>Mode</vt:lpstr>
      <vt:lpstr>Modep</vt:lpstr>
      <vt:lpstr>Mp</vt:lpstr>
      <vt:lpstr>ms</vt:lpstr>
      <vt:lpstr>n</vt:lpstr>
      <vt:lpstr>Nch</vt:lpstr>
      <vt:lpstr>p</vt:lpstr>
      <vt:lpstr>Q</vt:lpstr>
      <vt:lpstr>Qn</vt:lpstr>
      <vt:lpstr>Qp</vt:lpstr>
      <vt:lpstr>Rea</vt:lpstr>
      <vt:lpstr>Rf11p</vt:lpstr>
      <vt:lpstr>Rf12p</vt:lpstr>
      <vt:lpstr>Ro</vt:lpstr>
      <vt:lpstr>Rop</vt:lpstr>
      <vt:lpstr>Rs</vt:lpstr>
      <vt:lpstr>Rz</vt:lpstr>
      <vt:lpstr>s</vt:lpstr>
      <vt:lpstr>sp</vt:lpstr>
      <vt:lpstr>T</vt:lpstr>
      <vt:lpstr>Ta</vt:lpstr>
      <vt:lpstr>Tamax</vt:lpstr>
      <vt:lpstr>toffn</vt:lpstr>
      <vt:lpstr>tonn</vt:lpstr>
      <vt:lpstr>Tp</vt:lpstr>
      <vt:lpstr>U</vt:lpstr>
      <vt:lpstr>Ub</vt:lpstr>
      <vt:lpstr>Ubp</vt:lpstr>
      <vt:lpstr>Ufd</vt:lpstr>
      <vt:lpstr>Ufdp</vt:lpstr>
      <vt:lpstr>Ur</vt:lpstr>
      <vt:lpstr>uu</vt:lpstr>
      <vt:lpstr>wn</vt:lpstr>
      <vt:lpstr>wnp</vt:lpstr>
      <vt:lpstr>wp</vt:lpstr>
      <vt:lpstr>wpp</vt:lpstr>
      <vt:lpstr>wz</vt:lpstr>
      <vt:lpstr>wzp</vt:lpstr>
      <vt:lpstr>xval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dearbos</dc:creator>
  <cp:lastModifiedBy>Tim Jager</cp:lastModifiedBy>
  <cp:lastPrinted>2011-05-10T18:13:23Z</cp:lastPrinted>
  <dcterms:created xsi:type="dcterms:W3CDTF">2007-03-28T11:32:39Z</dcterms:created>
  <dcterms:modified xsi:type="dcterms:W3CDTF">2017-07-10T22:07:39Z</dcterms:modified>
</cp:coreProperties>
</file>