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8\Downloads\"/>
    </mc:Choice>
  </mc:AlternateContent>
  <xr:revisionPtr revIDLastSave="0" documentId="13_ncr:1_{8B46B43B-5669-4E5B-9ACC-79B621FA280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ouse Registry" sheetId="16" r:id="rId1"/>
    <sheet name="Group" sheetId="14" r:id="rId2"/>
    <sheet name="Score Sheets" sheetId="7" r:id="rId3"/>
    <sheet name="Cylinder Data" sheetId="5" r:id="rId4"/>
    <sheet name="Grid Data" sheetId="2" r:id="rId5"/>
    <sheet name="Histology" sheetId="18" r:id="rId6"/>
    <sheet name="Flow Cytometry" sheetId="22" r:id="rId7"/>
    <sheet name="HFD Weights" sheetId="2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8" l="1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U3" i="18" l="1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V3" i="18"/>
  <c r="T3" i="18"/>
  <c r="T4" i="18"/>
  <c r="V4" i="18" s="1"/>
  <c r="T5" i="18"/>
  <c r="V5" i="18" s="1"/>
  <c r="T6" i="18"/>
  <c r="V6" i="18" s="1"/>
  <c r="T7" i="18"/>
  <c r="V7" i="18" s="1"/>
  <c r="T8" i="18"/>
  <c r="V8" i="18" s="1"/>
  <c r="T9" i="18"/>
  <c r="V9" i="18" s="1"/>
  <c r="T10" i="18"/>
  <c r="V10" i="18" s="1"/>
  <c r="T11" i="18"/>
  <c r="V11" i="18" s="1"/>
  <c r="T12" i="18"/>
  <c r="V12" i="18" s="1"/>
  <c r="T13" i="18"/>
  <c r="V13" i="18" s="1"/>
  <c r="T14" i="18"/>
  <c r="V14" i="18" s="1"/>
  <c r="T15" i="18"/>
  <c r="V15" i="18" s="1"/>
  <c r="T16" i="18"/>
  <c r="V16" i="18" s="1"/>
  <c r="T17" i="18"/>
  <c r="V17" i="18" s="1"/>
  <c r="T18" i="18"/>
  <c r="V18" i="18" s="1"/>
  <c r="T19" i="18"/>
  <c r="V19" i="18" s="1"/>
  <c r="T20" i="18"/>
  <c r="V20" i="18" s="1"/>
  <c r="T21" i="18"/>
  <c r="V21" i="18" s="1"/>
  <c r="T22" i="18"/>
  <c r="V22" i="18" s="1"/>
  <c r="T23" i="18"/>
  <c r="V23" i="18" s="1"/>
  <c r="T24" i="18"/>
  <c r="V24" i="18" s="1"/>
  <c r="T25" i="18"/>
  <c r="V25" i="18" s="1"/>
  <c r="T26" i="18"/>
  <c r="V26" i="18" s="1"/>
  <c r="T27" i="18"/>
  <c r="V27" i="18" s="1"/>
  <c r="T28" i="18"/>
  <c r="V28" i="18" s="1"/>
  <c r="T29" i="18"/>
  <c r="V29" i="18" s="1"/>
  <c r="T30" i="18"/>
  <c r="V30" i="18" s="1"/>
  <c r="T31" i="18"/>
  <c r="V31" i="18" s="1"/>
  <c r="T32" i="18"/>
  <c r="V32" i="18" s="1"/>
  <c r="T33" i="18"/>
  <c r="V33" i="18" s="1"/>
  <c r="I3" i="18" l="1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G3" i="18"/>
  <c r="J3" i="18" s="1"/>
  <c r="G4" i="18"/>
  <c r="J4" i="18" s="1"/>
  <c r="G5" i="18"/>
  <c r="J5" i="18" s="1"/>
  <c r="G6" i="18"/>
  <c r="J6" i="18" s="1"/>
  <c r="G7" i="18"/>
  <c r="J7" i="18" s="1"/>
  <c r="G8" i="18"/>
  <c r="J8" i="18" s="1"/>
  <c r="G9" i="18"/>
  <c r="J9" i="18" s="1"/>
  <c r="G10" i="18"/>
  <c r="J10" i="18" s="1"/>
  <c r="G11" i="18"/>
  <c r="J11" i="18" s="1"/>
  <c r="G12" i="18"/>
  <c r="J12" i="18" s="1"/>
  <c r="G13" i="18"/>
  <c r="J13" i="18" s="1"/>
  <c r="G14" i="18"/>
  <c r="J14" i="18" s="1"/>
  <c r="G15" i="18"/>
  <c r="J15" i="18" s="1"/>
  <c r="G16" i="18"/>
  <c r="J16" i="18" s="1"/>
  <c r="G17" i="18"/>
  <c r="J17" i="18" s="1"/>
  <c r="G18" i="18"/>
  <c r="J18" i="18" s="1"/>
  <c r="G19" i="18"/>
  <c r="J19" i="18" s="1"/>
  <c r="G20" i="18"/>
  <c r="J20" i="18" s="1"/>
  <c r="G21" i="18"/>
  <c r="J21" i="18" s="1"/>
  <c r="G22" i="18"/>
  <c r="J22" i="18" s="1"/>
  <c r="G23" i="18"/>
  <c r="J23" i="18" s="1"/>
  <c r="G24" i="18"/>
  <c r="J24" i="18" s="1"/>
  <c r="G25" i="18"/>
  <c r="J25" i="18" s="1"/>
  <c r="G26" i="18"/>
  <c r="J26" i="18" s="1"/>
  <c r="G27" i="18"/>
  <c r="J27" i="18" s="1"/>
  <c r="G28" i="18"/>
  <c r="J28" i="18" s="1"/>
  <c r="G29" i="18"/>
  <c r="J29" i="18" s="1"/>
  <c r="G30" i="18"/>
  <c r="J30" i="18" s="1"/>
  <c r="G31" i="18"/>
  <c r="J31" i="18" s="1"/>
  <c r="G32" i="18"/>
  <c r="J32" i="18" s="1"/>
  <c r="G33" i="18"/>
  <c r="J33" i="18" s="1"/>
  <c r="R24" i="16" l="1"/>
  <c r="R29" i="16"/>
  <c r="R28" i="16"/>
  <c r="R27" i="16"/>
  <c r="R22" i="16"/>
  <c r="R26" i="16"/>
  <c r="R33" i="16"/>
  <c r="R32" i="16"/>
  <c r="R35" i="16"/>
  <c r="R31" i="16"/>
  <c r="R30" i="16"/>
  <c r="R25" i="16"/>
  <c r="R23" i="16"/>
  <c r="R34" i="16"/>
  <c r="R38" i="16"/>
  <c r="R39" i="16"/>
  <c r="R40" i="16"/>
  <c r="R37" i="16"/>
  <c r="R36" i="16"/>
  <c r="R5" i="16"/>
  <c r="R2" i="16"/>
  <c r="R41" i="16"/>
  <c r="R8" i="16"/>
  <c r="R7" i="16"/>
  <c r="R6" i="16"/>
  <c r="R9" i="16"/>
  <c r="R12" i="16"/>
  <c r="R13" i="16"/>
  <c r="R11" i="16"/>
  <c r="R10" i="16"/>
  <c r="R3" i="16"/>
  <c r="R17" i="16"/>
  <c r="R16" i="16"/>
  <c r="R15" i="16"/>
  <c r="R14" i="16"/>
  <c r="R4" i="16"/>
  <c r="R18" i="16"/>
  <c r="R21" i="16"/>
  <c r="R19" i="16"/>
  <c r="R20" i="16"/>
  <c r="O29" i="16"/>
  <c r="O28" i="16"/>
  <c r="O27" i="16"/>
  <c r="O26" i="16"/>
  <c r="O33" i="16"/>
  <c r="O32" i="16"/>
  <c r="O31" i="16"/>
  <c r="O30" i="16"/>
  <c r="O25" i="16"/>
  <c r="O38" i="16"/>
  <c r="O39" i="16"/>
  <c r="O40" i="16"/>
  <c r="O37" i="16"/>
  <c r="O36" i="16"/>
  <c r="O2" i="16"/>
  <c r="O41" i="16"/>
  <c r="O8" i="16"/>
  <c r="O7" i="16"/>
  <c r="O6" i="16"/>
  <c r="O9" i="16"/>
  <c r="O13" i="16"/>
  <c r="O11" i="16"/>
  <c r="O10" i="16"/>
  <c r="O3" i="16"/>
  <c r="O17" i="16"/>
  <c r="O16" i="16"/>
  <c r="O15" i="16"/>
  <c r="O14" i="16"/>
  <c r="O21" i="16"/>
  <c r="O19" i="16"/>
  <c r="O20" i="16"/>
  <c r="AU6" i="22" l="1"/>
  <c r="AV6" i="22" s="1"/>
  <c r="AQ6" i="22"/>
  <c r="AS6" i="22" s="1"/>
  <c r="AL6" i="22"/>
  <c r="AN6" i="22" s="1"/>
  <c r="AG6" i="22"/>
  <c r="AI6" i="22" s="1"/>
  <c r="AB6" i="22"/>
  <c r="U6" i="22"/>
  <c r="N6" i="22"/>
  <c r="G6" i="22"/>
  <c r="AU8" i="22"/>
  <c r="AV8" i="22" s="1"/>
  <c r="AQ8" i="22"/>
  <c r="AR8" i="22" s="1"/>
  <c r="AT8" i="22" s="1"/>
  <c r="AL8" i="22"/>
  <c r="AN8" i="22" s="1"/>
  <c r="AG8" i="22"/>
  <c r="AH8" i="22" s="1"/>
  <c r="AJ8" i="22" s="1"/>
  <c r="AB8" i="22"/>
  <c r="U8" i="22"/>
  <c r="N8" i="22"/>
  <c r="G8" i="22"/>
  <c r="AV12" i="22"/>
  <c r="AW12" i="22" s="1"/>
  <c r="AY12" i="22" s="1"/>
  <c r="AQ12" i="22"/>
  <c r="AS12" i="22" s="1"/>
  <c r="AL12" i="22"/>
  <c r="AM12" i="22" s="1"/>
  <c r="AO12" i="22" s="1"/>
  <c r="AG12" i="22"/>
  <c r="AI12" i="22" s="1"/>
  <c r="AB12" i="22"/>
  <c r="U12" i="22"/>
  <c r="N12" i="22"/>
  <c r="G12" i="22"/>
  <c r="AQ13" i="22"/>
  <c r="AR13" i="22" s="1"/>
  <c r="AT13" i="22" s="1"/>
  <c r="AL13" i="22"/>
  <c r="AN13" i="22" s="1"/>
  <c r="AG13" i="22"/>
  <c r="AH13" i="22" s="1"/>
  <c r="AJ13" i="22" s="1"/>
  <c r="U13" i="22"/>
  <c r="N13" i="22"/>
  <c r="G13" i="22"/>
  <c r="AV15" i="22"/>
  <c r="AW15" i="22" s="1"/>
  <c r="AY15" i="22" s="1"/>
  <c r="AQ15" i="22"/>
  <c r="AS15" i="22" s="1"/>
  <c r="AL15" i="22"/>
  <c r="AM15" i="22" s="1"/>
  <c r="AO15" i="22" s="1"/>
  <c r="AG15" i="22"/>
  <c r="AH15" i="22" s="1"/>
  <c r="AJ15" i="22" s="1"/>
  <c r="AB15" i="22"/>
  <c r="U15" i="22"/>
  <c r="N15" i="22"/>
  <c r="G15" i="22"/>
  <c r="AV9" i="22"/>
  <c r="AW9" i="22" s="1"/>
  <c r="AY9" i="22" s="1"/>
  <c r="AQ9" i="22"/>
  <c r="AS9" i="22" s="1"/>
  <c r="AL9" i="22"/>
  <c r="AM9" i="22" s="1"/>
  <c r="AO9" i="22" s="1"/>
  <c r="AG9" i="22"/>
  <c r="AI9" i="22" s="1"/>
  <c r="AB9" i="22"/>
  <c r="U9" i="22"/>
  <c r="N9" i="22"/>
  <c r="G9" i="22"/>
  <c r="AV24" i="22"/>
  <c r="AW24" i="22" s="1"/>
  <c r="AY24" i="22" s="1"/>
  <c r="AQ24" i="22"/>
  <c r="AS24" i="22" s="1"/>
  <c r="AL24" i="22"/>
  <c r="AN24" i="22" s="1"/>
  <c r="AG24" i="22"/>
  <c r="AI24" i="22" s="1"/>
  <c r="AB24" i="22"/>
  <c r="U24" i="22"/>
  <c r="N24" i="22"/>
  <c r="G24" i="22"/>
  <c r="AV17" i="22"/>
  <c r="AX17" i="22" s="1"/>
  <c r="AQ17" i="22"/>
  <c r="AS17" i="22" s="1"/>
  <c r="AL17" i="22"/>
  <c r="AN17" i="22" s="1"/>
  <c r="AG17" i="22"/>
  <c r="AI17" i="22" s="1"/>
  <c r="AB17" i="22"/>
  <c r="U17" i="22"/>
  <c r="N17" i="22"/>
  <c r="G17" i="22"/>
  <c r="AV11" i="22"/>
  <c r="AW11" i="22" s="1"/>
  <c r="AY11" i="22" s="1"/>
  <c r="AQ11" i="22"/>
  <c r="AS11" i="22" s="1"/>
  <c r="AL11" i="22"/>
  <c r="AN11" i="22" s="1"/>
  <c r="AG11" i="22"/>
  <c r="AI11" i="22" s="1"/>
  <c r="AB11" i="22"/>
  <c r="U11" i="22"/>
  <c r="N11" i="22"/>
  <c r="G11" i="22"/>
  <c r="AV26" i="22"/>
  <c r="AX26" i="22" s="1"/>
  <c r="AQ26" i="22"/>
  <c r="AS26" i="22" s="1"/>
  <c r="AL26" i="22"/>
  <c r="AN26" i="22" s="1"/>
  <c r="AG26" i="22"/>
  <c r="AI26" i="22" s="1"/>
  <c r="AB26" i="22"/>
  <c r="U26" i="22"/>
  <c r="N26" i="22"/>
  <c r="G26" i="22"/>
  <c r="AU5" i="22"/>
  <c r="AV5" i="22" s="1"/>
  <c r="AQ5" i="22"/>
  <c r="AS5" i="22" s="1"/>
  <c r="AL5" i="22"/>
  <c r="AM5" i="22" s="1"/>
  <c r="AO5" i="22" s="1"/>
  <c r="AG5" i="22"/>
  <c r="AI5" i="22" s="1"/>
  <c r="AB5" i="22"/>
  <c r="U5" i="22"/>
  <c r="N5" i="22"/>
  <c r="G5" i="22"/>
  <c r="AV21" i="22"/>
  <c r="AX21" i="22" s="1"/>
  <c r="AQ21" i="22"/>
  <c r="AR21" i="22" s="1"/>
  <c r="AT21" i="22" s="1"/>
  <c r="AL21" i="22"/>
  <c r="AN21" i="22" s="1"/>
  <c r="AG21" i="22"/>
  <c r="AI21" i="22" s="1"/>
  <c r="AB21" i="22"/>
  <c r="U21" i="22"/>
  <c r="N21" i="22"/>
  <c r="G21" i="22"/>
  <c r="AV20" i="22"/>
  <c r="AX20" i="22" s="1"/>
  <c r="AQ20" i="22"/>
  <c r="AR20" i="22" s="1"/>
  <c r="AT20" i="22" s="1"/>
  <c r="AL20" i="22"/>
  <c r="AN20" i="22" s="1"/>
  <c r="AG20" i="22"/>
  <c r="AH20" i="22" s="1"/>
  <c r="AJ20" i="22" s="1"/>
  <c r="AB20" i="22"/>
  <c r="U20" i="22"/>
  <c r="N20" i="22"/>
  <c r="G20" i="22"/>
  <c r="AU7" i="22"/>
  <c r="AV7" i="22" s="1"/>
  <c r="AQ7" i="22"/>
  <c r="AR7" i="22" s="1"/>
  <c r="AT7" i="22" s="1"/>
  <c r="AL7" i="22"/>
  <c r="AN7" i="22" s="1"/>
  <c r="AG7" i="22"/>
  <c r="AI7" i="22" s="1"/>
  <c r="AB7" i="22"/>
  <c r="U7" i="22"/>
  <c r="N7" i="22"/>
  <c r="G7" i="22"/>
  <c r="AV18" i="22"/>
  <c r="AX18" i="22" s="1"/>
  <c r="AQ18" i="22"/>
  <c r="AS18" i="22" s="1"/>
  <c r="AL18" i="22"/>
  <c r="AN18" i="22" s="1"/>
  <c r="AG18" i="22"/>
  <c r="AI18" i="22" s="1"/>
  <c r="AB18" i="22"/>
  <c r="U18" i="22"/>
  <c r="N18" i="22"/>
  <c r="G18" i="22"/>
  <c r="AU16" i="22"/>
  <c r="AV16" i="22" s="1"/>
  <c r="AQ16" i="22"/>
  <c r="AR16" i="22" s="1"/>
  <c r="AT16" i="22" s="1"/>
  <c r="AL16" i="22"/>
  <c r="AN16" i="22" s="1"/>
  <c r="AG16" i="22"/>
  <c r="AI16" i="22" s="1"/>
  <c r="AB16" i="22"/>
  <c r="U16" i="22"/>
  <c r="N16" i="22"/>
  <c r="G16" i="22"/>
  <c r="AV19" i="22"/>
  <c r="AW19" i="22" s="1"/>
  <c r="AY19" i="22" s="1"/>
  <c r="AQ19" i="22"/>
  <c r="AS19" i="22" s="1"/>
  <c r="AL19" i="22"/>
  <c r="AM19" i="22" s="1"/>
  <c r="AO19" i="22" s="1"/>
  <c r="AG19" i="22"/>
  <c r="AI19" i="22" s="1"/>
  <c r="AB19" i="22"/>
  <c r="U19" i="22"/>
  <c r="N19" i="22"/>
  <c r="G19" i="22"/>
  <c r="AU14" i="22"/>
  <c r="AV14" i="22" s="1"/>
  <c r="AX14" i="22" s="1"/>
  <c r="AQ14" i="22"/>
  <c r="AS14" i="22" s="1"/>
  <c r="AL14" i="22"/>
  <c r="AN14" i="22" s="1"/>
  <c r="AG14" i="22"/>
  <c r="AI14" i="22" s="1"/>
  <c r="AB14" i="22"/>
  <c r="U14" i="22"/>
  <c r="N14" i="22"/>
  <c r="G14" i="22"/>
  <c r="AV10" i="22"/>
  <c r="AX10" i="22" s="1"/>
  <c r="AQ10" i="22"/>
  <c r="AS10" i="22" s="1"/>
  <c r="AL10" i="22"/>
  <c r="AN10" i="22" s="1"/>
  <c r="AG10" i="22"/>
  <c r="AI10" i="22" s="1"/>
  <c r="AB10" i="22"/>
  <c r="U10" i="22"/>
  <c r="N10" i="22"/>
  <c r="G10" i="22"/>
  <c r="AV25" i="22"/>
  <c r="AX25" i="22" s="1"/>
  <c r="AQ25" i="22"/>
  <c r="AS25" i="22" s="1"/>
  <c r="AL25" i="22"/>
  <c r="AN25" i="22" s="1"/>
  <c r="AG25" i="22"/>
  <c r="AI25" i="22" s="1"/>
  <c r="AB25" i="22"/>
  <c r="U25" i="22"/>
  <c r="N25" i="22"/>
  <c r="G25" i="22"/>
  <c r="AV22" i="22"/>
  <c r="AX22" i="22" s="1"/>
  <c r="AQ22" i="22"/>
  <c r="AS22" i="22" s="1"/>
  <c r="AL22" i="22"/>
  <c r="AN22" i="22" s="1"/>
  <c r="AG22" i="22"/>
  <c r="AI22" i="22" s="1"/>
  <c r="AB22" i="22"/>
  <c r="U22" i="22"/>
  <c r="N22" i="22"/>
  <c r="G22" i="22"/>
  <c r="AV4" i="22"/>
  <c r="AX4" i="22" s="1"/>
  <c r="AQ4" i="22"/>
  <c r="AS4" i="22" s="1"/>
  <c r="AL4" i="22"/>
  <c r="AN4" i="22" s="1"/>
  <c r="AG4" i="22"/>
  <c r="AI4" i="22" s="1"/>
  <c r="AB4" i="22"/>
  <c r="U4" i="22"/>
  <c r="N4" i="22"/>
  <c r="G4" i="22"/>
  <c r="AV23" i="22"/>
  <c r="AX23" i="22" s="1"/>
  <c r="AQ23" i="22"/>
  <c r="AS23" i="22" s="1"/>
  <c r="AL23" i="22"/>
  <c r="AM23" i="22" s="1"/>
  <c r="AO23" i="22" s="1"/>
  <c r="AG23" i="22"/>
  <c r="AI23" i="22" s="1"/>
  <c r="AB23" i="22"/>
  <c r="U23" i="22"/>
  <c r="N23" i="22"/>
  <c r="G23" i="22"/>
  <c r="AH9" i="22" l="1"/>
  <c r="AJ9" i="22" s="1"/>
  <c r="AH25" i="22"/>
  <c r="AJ25" i="22" s="1"/>
  <c r="AX11" i="22"/>
  <c r="AI15" i="22"/>
  <c r="AX9" i="22"/>
  <c r="AH6" i="22"/>
  <c r="AJ6" i="22" s="1"/>
  <c r="AR14" i="22"/>
  <c r="AT14" i="22" s="1"/>
  <c r="AW22" i="22"/>
  <c r="AY22" i="22" s="1"/>
  <c r="AH14" i="22"/>
  <c r="AJ14" i="22" s="1"/>
  <c r="AW25" i="22"/>
  <c r="AY25" i="22" s="1"/>
  <c r="AS21" i="22"/>
  <c r="AM11" i="22"/>
  <c r="AO11" i="22" s="1"/>
  <c r="AX15" i="22"/>
  <c r="AN23" i="22"/>
  <c r="AM24" i="22"/>
  <c r="AO24" i="22" s="1"/>
  <c r="AS13" i="22"/>
  <c r="AN12" i="22"/>
  <c r="AW23" i="22"/>
  <c r="AY23" i="22" s="1"/>
  <c r="AR4" i="22"/>
  <c r="AT4" i="22" s="1"/>
  <c r="AH22" i="22"/>
  <c r="AJ22" i="22" s="1"/>
  <c r="AM10" i="22"/>
  <c r="AO10" i="22" s="1"/>
  <c r="AX24" i="22"/>
  <c r="AX12" i="22"/>
  <c r="AM6" i="22"/>
  <c r="AO6" i="22" s="1"/>
  <c r="AW5" i="22"/>
  <c r="AY5" i="22" s="1"/>
  <c r="AX5" i="22"/>
  <c r="AX6" i="22"/>
  <c r="AW6" i="22"/>
  <c r="AY6" i="22" s="1"/>
  <c r="AR23" i="22"/>
  <c r="AT23" i="22" s="1"/>
  <c r="AS20" i="22"/>
  <c r="AI8" i="22"/>
  <c r="AR6" i="22"/>
  <c r="AT6" i="22" s="1"/>
  <c r="AH4" i="22"/>
  <c r="AJ4" i="22" s="1"/>
  <c r="AW4" i="22"/>
  <c r="AY4" i="22" s="1"/>
  <c r="AM22" i="22"/>
  <c r="AO22" i="22" s="1"/>
  <c r="AM25" i="22"/>
  <c r="AO25" i="22" s="1"/>
  <c r="AR10" i="22"/>
  <c r="AT10" i="22" s="1"/>
  <c r="AS7" i="22"/>
  <c r="AH21" i="22"/>
  <c r="AJ21" i="22" s="1"/>
  <c r="AN5" i="22"/>
  <c r="AR26" i="22"/>
  <c r="AT26" i="22" s="1"/>
  <c r="AR17" i="22"/>
  <c r="AT17" i="22" s="1"/>
  <c r="AN9" i="22"/>
  <c r="AN15" i="22"/>
  <c r="AR25" i="22"/>
  <c r="AT25" i="22" s="1"/>
  <c r="AW10" i="22"/>
  <c r="AY10" i="22" s="1"/>
  <c r="AH7" i="22"/>
  <c r="AJ7" i="22" s="1"/>
  <c r="AR9" i="22"/>
  <c r="AT9" i="22" s="1"/>
  <c r="AR15" i="22"/>
  <c r="AT15" i="22" s="1"/>
  <c r="AS8" i="22"/>
  <c r="AH18" i="22"/>
  <c r="AJ18" i="22" s="1"/>
  <c r="AM4" i="22"/>
  <c r="AO4" i="22" s="1"/>
  <c r="AR22" i="22"/>
  <c r="AT22" i="22" s="1"/>
  <c r="AH10" i="22"/>
  <c r="AJ10" i="22" s="1"/>
  <c r="AR18" i="22"/>
  <c r="AT18" i="22" s="1"/>
  <c r="AI13" i="22"/>
  <c r="AH23" i="22"/>
  <c r="AJ23" i="22" s="1"/>
  <c r="AM14" i="22"/>
  <c r="AO14" i="22" s="1"/>
  <c r="AI20" i="22"/>
  <c r="AH26" i="22"/>
  <c r="AJ26" i="22" s="1"/>
  <c r="AH17" i="22"/>
  <c r="AJ17" i="22" s="1"/>
  <c r="AX16" i="22"/>
  <c r="AW16" i="22"/>
  <c r="AY16" i="22" s="1"/>
  <c r="AX7" i="22"/>
  <c r="AW7" i="22"/>
  <c r="AY7" i="22" s="1"/>
  <c r="AX8" i="22"/>
  <c r="AW8" i="22"/>
  <c r="AY8" i="22" s="1"/>
  <c r="AM7" i="22"/>
  <c r="AO7" i="22" s="1"/>
  <c r="AH16" i="22"/>
  <c r="AJ16" i="22" s="1"/>
  <c r="AN19" i="22"/>
  <c r="AX19" i="22"/>
  <c r="AS16" i="22"/>
  <c r="AM18" i="22"/>
  <c r="AO18" i="22" s="1"/>
  <c r="AW18" i="22"/>
  <c r="AY18" i="22" s="1"/>
  <c r="AM20" i="22"/>
  <c r="AO20" i="22" s="1"/>
  <c r="AW20" i="22"/>
  <c r="AY20" i="22" s="1"/>
  <c r="AM21" i="22"/>
  <c r="AO21" i="22" s="1"/>
  <c r="AW21" i="22"/>
  <c r="AY21" i="22" s="1"/>
  <c r="AH5" i="22"/>
  <c r="AJ5" i="22" s="1"/>
  <c r="AR5" i="22"/>
  <c r="AT5" i="22" s="1"/>
  <c r="AM13" i="22"/>
  <c r="AO13" i="22" s="1"/>
  <c r="AH12" i="22"/>
  <c r="AJ12" i="22" s="1"/>
  <c r="AR12" i="22"/>
  <c r="AT12" i="22" s="1"/>
  <c r="AM8" i="22"/>
  <c r="AO8" i="22" s="1"/>
  <c r="AM26" i="22"/>
  <c r="AO26" i="22" s="1"/>
  <c r="AW26" i="22"/>
  <c r="AY26" i="22" s="1"/>
  <c r="AH11" i="22"/>
  <c r="AJ11" i="22" s="1"/>
  <c r="AR11" i="22"/>
  <c r="AT11" i="22" s="1"/>
  <c r="AM17" i="22"/>
  <c r="AO17" i="22" s="1"/>
  <c r="AW17" i="22"/>
  <c r="AY17" i="22" s="1"/>
  <c r="AH24" i="22"/>
  <c r="AJ24" i="22" s="1"/>
  <c r="AR24" i="22"/>
  <c r="AT24" i="22" s="1"/>
  <c r="AW14" i="22"/>
  <c r="AY14" i="22" s="1"/>
  <c r="AH19" i="22"/>
  <c r="AJ19" i="22" s="1"/>
  <c r="AR19" i="22"/>
  <c r="AT19" i="22" s="1"/>
  <c r="AM16" i="22"/>
  <c r="AO16" i="22" s="1"/>
  <c r="K13" i="16"/>
  <c r="K3" i="16"/>
  <c r="Y48" i="5" l="1"/>
  <c r="Z48" i="5"/>
  <c r="AA48" i="5"/>
  <c r="Y45" i="5"/>
  <c r="Z45" i="5"/>
  <c r="AA45" i="5"/>
  <c r="Y42" i="5"/>
  <c r="Z42" i="5"/>
  <c r="AA42" i="5"/>
  <c r="Y6" i="5"/>
  <c r="Z6" i="5"/>
  <c r="AA6" i="5"/>
  <c r="Y38" i="5"/>
  <c r="Z38" i="5"/>
  <c r="AA38" i="5"/>
  <c r="Y35" i="5"/>
  <c r="Z35" i="5"/>
  <c r="AA35" i="5"/>
  <c r="Y32" i="5"/>
  <c r="Z32" i="5"/>
  <c r="AA32" i="5"/>
  <c r="Y29" i="5"/>
  <c r="Z29" i="5"/>
  <c r="AA29" i="5"/>
  <c r="Y27" i="5"/>
  <c r="Z27" i="5"/>
  <c r="AA27" i="5"/>
  <c r="Y24" i="5"/>
  <c r="Z24" i="5"/>
  <c r="AA24" i="5"/>
  <c r="Y21" i="5"/>
  <c r="Z21" i="5"/>
  <c r="AA21" i="5"/>
  <c r="Y46" i="5"/>
  <c r="Z46" i="5"/>
  <c r="AA46" i="5"/>
  <c r="Y43" i="5"/>
  <c r="Z43" i="5"/>
  <c r="AA43" i="5"/>
  <c r="AB21" i="5" l="1"/>
  <c r="AB32" i="5"/>
  <c r="AB42" i="5"/>
  <c r="AB46" i="5"/>
  <c r="AB29" i="5"/>
  <c r="AB6" i="5"/>
  <c r="AB43" i="5"/>
  <c r="AB27" i="5"/>
  <c r="AB38" i="5"/>
  <c r="AB48" i="5"/>
  <c r="AB24" i="5"/>
  <c r="AB35" i="5"/>
  <c r="AB45" i="5"/>
  <c r="Y37" i="5"/>
  <c r="Z37" i="5"/>
  <c r="AA37" i="5"/>
  <c r="Y78" i="5"/>
  <c r="Z78" i="5"/>
  <c r="AA78" i="5"/>
  <c r="Y22" i="5"/>
  <c r="Z22" i="5"/>
  <c r="AA22" i="5"/>
  <c r="Y31" i="5"/>
  <c r="Z31" i="5"/>
  <c r="AA31" i="5"/>
  <c r="Y40" i="5"/>
  <c r="Z40" i="5"/>
  <c r="AA40" i="5"/>
  <c r="Y7" i="5"/>
  <c r="Z7" i="5"/>
  <c r="AA7" i="5"/>
  <c r="Y67" i="5"/>
  <c r="Z67" i="5"/>
  <c r="AA67" i="5"/>
  <c r="Y62" i="5"/>
  <c r="Z62" i="5"/>
  <c r="AA62" i="5"/>
  <c r="Y71" i="5"/>
  <c r="Z71" i="5"/>
  <c r="AA71" i="5"/>
  <c r="Y77" i="5"/>
  <c r="Z77" i="5"/>
  <c r="AA77" i="5"/>
  <c r="Y80" i="5"/>
  <c r="Z80" i="5"/>
  <c r="AA80" i="5"/>
  <c r="Y89" i="5"/>
  <c r="Z89" i="5"/>
  <c r="AA89" i="5"/>
  <c r="Y2" i="5"/>
  <c r="Z2" i="5"/>
  <c r="AA2" i="5"/>
  <c r="Y11" i="5"/>
  <c r="Z11" i="5"/>
  <c r="AA11" i="5"/>
  <c r="Y83" i="5"/>
  <c r="Z83" i="5"/>
  <c r="AA83" i="5"/>
  <c r="Y53" i="5"/>
  <c r="Z53" i="5"/>
  <c r="AA53" i="5"/>
  <c r="Y54" i="5"/>
  <c r="Z54" i="5"/>
  <c r="AA54" i="5"/>
  <c r="Y63" i="5"/>
  <c r="Z63" i="5"/>
  <c r="AA63" i="5"/>
  <c r="Y65" i="5"/>
  <c r="Z65" i="5"/>
  <c r="AA65" i="5"/>
  <c r="Y74" i="5"/>
  <c r="Z74" i="5"/>
  <c r="AA74" i="5"/>
  <c r="Y8" i="5"/>
  <c r="Z8" i="5"/>
  <c r="AA8" i="5"/>
  <c r="Y14" i="5"/>
  <c r="Z14" i="5"/>
  <c r="AA14" i="5"/>
  <c r="Y66" i="5"/>
  <c r="Z66" i="5"/>
  <c r="AA66" i="5"/>
  <c r="Y75" i="5"/>
  <c r="Z75" i="5"/>
  <c r="AA75" i="5"/>
  <c r="Y61" i="5"/>
  <c r="Z61" i="5"/>
  <c r="AA61" i="5"/>
  <c r="Y81" i="5"/>
  <c r="Z81" i="5"/>
  <c r="AA81" i="5"/>
  <c r="Y90" i="5"/>
  <c r="Z90" i="5"/>
  <c r="AA90" i="5"/>
  <c r="Y79" i="5"/>
  <c r="Z79" i="5"/>
  <c r="AA79" i="5"/>
  <c r="Y88" i="5"/>
  <c r="Z88" i="5"/>
  <c r="AA88" i="5"/>
  <c r="Y4" i="5"/>
  <c r="Z4" i="5"/>
  <c r="AA4" i="5"/>
  <c r="Y44" i="5"/>
  <c r="Z44" i="5"/>
  <c r="AA44" i="5"/>
  <c r="Y47" i="5"/>
  <c r="Z47" i="5"/>
  <c r="AA47" i="5"/>
  <c r="Y15" i="5"/>
  <c r="Z15" i="5"/>
  <c r="AA15" i="5"/>
  <c r="Y33" i="5"/>
  <c r="Z33" i="5"/>
  <c r="AA33" i="5"/>
  <c r="Y13" i="5"/>
  <c r="Z13" i="5"/>
  <c r="AA13" i="5"/>
  <c r="Y50" i="5"/>
  <c r="Z50" i="5"/>
  <c r="AA50" i="5"/>
  <c r="Y86" i="5"/>
  <c r="Z86" i="5"/>
  <c r="AA86" i="5"/>
  <c r="Y92" i="5"/>
  <c r="Z92" i="5"/>
  <c r="AA92" i="5"/>
  <c r="Y57" i="5"/>
  <c r="Z57" i="5"/>
  <c r="AA57" i="5"/>
  <c r="Y20" i="5"/>
  <c r="Z20" i="5"/>
  <c r="AA20" i="5"/>
  <c r="Y26" i="5"/>
  <c r="Z26" i="5"/>
  <c r="AA26" i="5"/>
  <c r="Y70" i="5"/>
  <c r="Z70" i="5"/>
  <c r="AA70" i="5"/>
  <c r="Y73" i="5"/>
  <c r="Z73" i="5"/>
  <c r="AA73" i="5"/>
  <c r="Y56" i="5"/>
  <c r="Z56" i="5"/>
  <c r="AA56" i="5"/>
  <c r="Y68" i="5"/>
  <c r="Z68" i="5"/>
  <c r="AA68" i="5"/>
  <c r="Y5" i="5"/>
  <c r="Z5" i="5"/>
  <c r="AA5" i="5"/>
  <c r="Y17" i="5"/>
  <c r="Z17" i="5"/>
  <c r="AA17" i="5"/>
  <c r="Y55" i="5"/>
  <c r="Z55" i="5"/>
  <c r="AA55" i="5"/>
  <c r="Y69" i="5"/>
  <c r="Z69" i="5"/>
  <c r="AA69" i="5"/>
  <c r="Y64" i="5"/>
  <c r="Z64" i="5"/>
  <c r="AA64" i="5"/>
  <c r="Y84" i="5"/>
  <c r="Z84" i="5"/>
  <c r="AA84" i="5"/>
  <c r="Y93" i="5"/>
  <c r="Z93" i="5"/>
  <c r="AA93" i="5"/>
  <c r="Y82" i="5"/>
  <c r="Z82" i="5"/>
  <c r="AA82" i="5"/>
  <c r="Y91" i="5"/>
  <c r="Z91" i="5"/>
  <c r="AA91" i="5"/>
  <c r="Y9" i="5"/>
  <c r="Z9" i="5"/>
  <c r="AA9" i="5"/>
  <c r="Y18" i="5"/>
  <c r="Z18" i="5"/>
  <c r="AA18" i="5"/>
  <c r="Y36" i="5"/>
  <c r="Z36" i="5"/>
  <c r="AA36" i="5"/>
  <c r="Y25" i="5"/>
  <c r="Z25" i="5"/>
  <c r="AA25" i="5"/>
  <c r="Y34" i="5"/>
  <c r="Z34" i="5"/>
  <c r="AA34" i="5"/>
  <c r="Y60" i="5"/>
  <c r="Z60" i="5"/>
  <c r="AA60" i="5"/>
  <c r="Y23" i="5"/>
  <c r="Z23" i="5"/>
  <c r="AA23" i="5"/>
  <c r="Y51" i="5"/>
  <c r="Z51" i="5"/>
  <c r="AA51" i="5"/>
  <c r="Y76" i="5"/>
  <c r="Z76" i="5"/>
  <c r="AA76" i="5"/>
  <c r="Y59" i="5"/>
  <c r="Z59" i="5"/>
  <c r="AA59" i="5"/>
  <c r="Y10" i="5"/>
  <c r="Z10" i="5"/>
  <c r="AA10" i="5"/>
  <c r="Y16" i="5"/>
  <c r="Z16" i="5"/>
  <c r="AA16" i="5"/>
  <c r="Y72" i="5"/>
  <c r="Z72" i="5"/>
  <c r="AA72" i="5"/>
  <c r="Y58" i="5"/>
  <c r="Z58" i="5"/>
  <c r="AA58" i="5"/>
  <c r="Y52" i="5"/>
  <c r="Z52" i="5"/>
  <c r="AA52" i="5"/>
  <c r="Y87" i="5"/>
  <c r="Z87" i="5"/>
  <c r="AA87" i="5"/>
  <c r="Y3" i="5"/>
  <c r="Z3" i="5"/>
  <c r="AA3" i="5"/>
  <c r="Y85" i="5"/>
  <c r="Z85" i="5"/>
  <c r="AA85" i="5"/>
  <c r="Y94" i="5"/>
  <c r="Z94" i="5"/>
  <c r="AA94" i="5"/>
  <c r="Y41" i="5"/>
  <c r="Z41" i="5"/>
  <c r="AA41" i="5"/>
  <c r="Y12" i="5"/>
  <c r="Z12" i="5"/>
  <c r="AA12" i="5"/>
  <c r="Y30" i="5"/>
  <c r="Z30" i="5"/>
  <c r="AA30" i="5"/>
  <c r="Y39" i="5"/>
  <c r="Z39" i="5"/>
  <c r="AA39" i="5"/>
  <c r="Y28" i="5"/>
  <c r="Z28" i="5"/>
  <c r="AA28" i="5"/>
  <c r="Y49" i="5"/>
  <c r="Z49" i="5"/>
  <c r="AA49" i="5"/>
  <c r="Y19" i="5"/>
  <c r="Z19" i="5"/>
  <c r="AA19" i="5"/>
  <c r="AB85" i="5" l="1"/>
  <c r="AB58" i="5"/>
  <c r="AB59" i="5"/>
  <c r="AB55" i="5"/>
  <c r="AB68" i="5"/>
  <c r="AB26" i="5"/>
  <c r="AB86" i="5"/>
  <c r="AB15" i="5"/>
  <c r="AB88" i="5"/>
  <c r="AB61" i="5"/>
  <c r="AB8" i="5"/>
  <c r="AB83" i="5"/>
  <c r="AB19" i="5"/>
  <c r="AB30" i="5"/>
  <c r="AB60" i="5"/>
  <c r="AB18" i="5"/>
  <c r="AB93" i="5"/>
  <c r="AB2" i="5"/>
  <c r="AB7" i="5"/>
  <c r="AB78" i="5"/>
  <c r="AB39" i="5"/>
  <c r="AB94" i="5"/>
  <c r="AB52" i="5"/>
  <c r="AB10" i="5"/>
  <c r="AB23" i="5"/>
  <c r="AB36" i="5"/>
  <c r="AB82" i="5"/>
  <c r="AB69" i="5"/>
  <c r="AB70" i="5"/>
  <c r="AB92" i="5"/>
  <c r="AB33" i="5"/>
  <c r="AB4" i="5"/>
  <c r="AB81" i="5"/>
  <c r="AB14" i="5"/>
  <c r="AB65" i="5"/>
  <c r="AB53" i="5"/>
  <c r="AB77" i="5"/>
  <c r="AB67" i="5"/>
  <c r="AB22" i="5"/>
  <c r="AB28" i="5"/>
  <c r="AB41" i="5"/>
  <c r="AB87" i="5"/>
  <c r="AB16" i="5"/>
  <c r="AB51" i="5"/>
  <c r="AB25" i="5"/>
  <c r="AB91" i="5"/>
  <c r="AB64" i="5"/>
  <c r="AB5" i="5"/>
  <c r="AB73" i="5"/>
  <c r="AB57" i="5"/>
  <c r="AB13" i="5"/>
  <c r="AB44" i="5"/>
  <c r="AB90" i="5"/>
  <c r="AB66" i="5"/>
  <c r="AB74" i="5"/>
  <c r="AB54" i="5"/>
  <c r="AB11" i="5"/>
  <c r="AB80" i="5"/>
  <c r="AB62" i="5"/>
  <c r="AB31" i="5"/>
  <c r="AB49" i="5"/>
  <c r="AB12" i="5"/>
  <c r="AB3" i="5"/>
  <c r="AB72" i="5"/>
  <c r="AB76" i="5"/>
  <c r="AB34" i="5"/>
  <c r="AB9" i="5"/>
  <c r="AB84" i="5"/>
  <c r="AB17" i="5"/>
  <c r="AB56" i="5"/>
  <c r="AB20" i="5"/>
  <c r="AB50" i="5"/>
  <c r="AB47" i="5"/>
  <c r="AB79" i="5"/>
  <c r="AB75" i="5"/>
  <c r="AB63" i="5"/>
  <c r="AB89" i="5"/>
  <c r="AB71" i="5"/>
  <c r="AB40" i="5"/>
  <c r="AB37" i="5"/>
</calcChain>
</file>

<file path=xl/sharedStrings.xml><?xml version="1.0" encoding="utf-8"?>
<sst xmlns="http://schemas.openxmlformats.org/spreadsheetml/2006/main" count="3281" uniqueCount="246">
  <si>
    <t>Total Steps</t>
  </si>
  <si>
    <t>Mouse ID</t>
  </si>
  <si>
    <t>R</t>
  </si>
  <si>
    <t>B</t>
  </si>
  <si>
    <t>L</t>
  </si>
  <si>
    <t>Both</t>
  </si>
  <si>
    <t>Left</t>
  </si>
  <si>
    <t>Right</t>
  </si>
  <si>
    <t>Tch 1</t>
  </si>
  <si>
    <t>Tch 2</t>
  </si>
  <si>
    <t>Tch 3</t>
  </si>
  <si>
    <t>Tch 4</t>
  </si>
  <si>
    <t>Tch 5</t>
  </si>
  <si>
    <t>Tch 6</t>
  </si>
  <si>
    <t>Tch 7</t>
  </si>
  <si>
    <t>Tch 8</t>
  </si>
  <si>
    <t>Tch 9</t>
  </si>
  <si>
    <t>Tch 10</t>
  </si>
  <si>
    <t>Tch 11</t>
  </si>
  <si>
    <t>Tch 12</t>
  </si>
  <si>
    <t>Tch 13</t>
  </si>
  <si>
    <t>Tch 14</t>
  </si>
  <si>
    <t>Tch 15</t>
  </si>
  <si>
    <t>Tch 16</t>
  </si>
  <si>
    <t>Tch 17</t>
  </si>
  <si>
    <t>Tch 18</t>
  </si>
  <si>
    <t>Tch 19</t>
  </si>
  <si>
    <t>Tch 20</t>
  </si>
  <si>
    <t>Behaviour</t>
  </si>
  <si>
    <t>Neuroscore</t>
  </si>
  <si>
    <t>W 0</t>
  </si>
  <si>
    <t>W 1</t>
  </si>
  <si>
    <t>W 2</t>
  </si>
  <si>
    <t>W 3</t>
  </si>
  <si>
    <t>W 4</t>
  </si>
  <si>
    <t>W 5</t>
  </si>
  <si>
    <t>Ap 1</t>
  </si>
  <si>
    <t>Ap 2</t>
  </si>
  <si>
    <t>Ap 3</t>
  </si>
  <si>
    <t>Ap 4</t>
  </si>
  <si>
    <t>Ap 5</t>
  </si>
  <si>
    <t>B 1</t>
  </si>
  <si>
    <t>B 2</t>
  </si>
  <si>
    <t>B 3</t>
  </si>
  <si>
    <t>B 4</t>
  </si>
  <si>
    <t>B 5</t>
  </si>
  <si>
    <t>NS 1</t>
  </si>
  <si>
    <t>NS 2</t>
  </si>
  <si>
    <t>NS 3</t>
  </si>
  <si>
    <t>NS 4</t>
  </si>
  <si>
    <t>NS 5</t>
  </si>
  <si>
    <t>NA</t>
  </si>
  <si>
    <t>W 6</t>
  </si>
  <si>
    <t>W 7</t>
  </si>
  <si>
    <t>Ap 6</t>
  </si>
  <si>
    <t>Ap 7</t>
  </si>
  <si>
    <t>B 6</t>
  </si>
  <si>
    <t>B 7</t>
  </si>
  <si>
    <t>NS 6</t>
  </si>
  <si>
    <t>NS 7</t>
  </si>
  <si>
    <t>Study</t>
  </si>
  <si>
    <t>pMCAO</t>
  </si>
  <si>
    <t>Andrea</t>
  </si>
  <si>
    <t>single</t>
  </si>
  <si>
    <t>group</t>
  </si>
  <si>
    <t>Procedure</t>
  </si>
  <si>
    <t>Surgeon</t>
  </si>
  <si>
    <t>Housing</t>
  </si>
  <si>
    <t>Lesion</t>
  </si>
  <si>
    <t>Contralateral Hemisphere</t>
  </si>
  <si>
    <t>Ipsilateral Hemisphere</t>
  </si>
  <si>
    <t>Healthy Ipsilateral Hemisphere</t>
  </si>
  <si>
    <t>Saline</t>
  </si>
  <si>
    <t>-</t>
  </si>
  <si>
    <t>M=17/04 #22</t>
  </si>
  <si>
    <t>M=17/04 #23</t>
  </si>
  <si>
    <t>M=17/04 #24</t>
  </si>
  <si>
    <t>M=17/04 #25</t>
  </si>
  <si>
    <t>M=17/04 #26</t>
  </si>
  <si>
    <t>M=17/04 #27</t>
  </si>
  <si>
    <t>M=17/04 #28</t>
  </si>
  <si>
    <t>M=17/04 #29</t>
  </si>
  <si>
    <t>M=17/04 #30</t>
  </si>
  <si>
    <t>M=17/04 #31</t>
  </si>
  <si>
    <t>M=17/04 #32</t>
  </si>
  <si>
    <t>M=17/04 #33</t>
  </si>
  <si>
    <t>M=17/04 #35</t>
  </si>
  <si>
    <t>M=17/04 #36</t>
  </si>
  <si>
    <t>M=17/04 #37</t>
  </si>
  <si>
    <t>M=17/04 #38</t>
  </si>
  <si>
    <t>M=17/04 #39</t>
  </si>
  <si>
    <t>M=17/04 #40</t>
  </si>
  <si>
    <t>M=17/04 #01</t>
  </si>
  <si>
    <t>M=17/04 #02</t>
  </si>
  <si>
    <t>M=17/04 #03</t>
  </si>
  <si>
    <t>M=17/04 #04</t>
  </si>
  <si>
    <t>M=17/04 #05</t>
  </si>
  <si>
    <t>M=17/04 #06</t>
  </si>
  <si>
    <t>M=17/04 #07</t>
  </si>
  <si>
    <t>M=17/04 #08</t>
  </si>
  <si>
    <t>M=17/04 #09</t>
  </si>
  <si>
    <t>M=17/04 #10</t>
  </si>
  <si>
    <t>M=17/04 #11</t>
  </si>
  <si>
    <t>M=17/04 #12</t>
  </si>
  <si>
    <t>M=17/04 #13</t>
  </si>
  <si>
    <t>M=17/04 #14</t>
  </si>
  <si>
    <t>M=17/04 #18</t>
  </si>
  <si>
    <t>M=17/04 #20</t>
  </si>
  <si>
    <t>M=17/04 #15</t>
  </si>
  <si>
    <t>M=17/04 #16</t>
  </si>
  <si>
    <t>M=17/04 #19</t>
  </si>
  <si>
    <t>M=17/04 #17</t>
  </si>
  <si>
    <t>M=19/005</t>
  </si>
  <si>
    <t>M=19/103</t>
  </si>
  <si>
    <t>M=19/085</t>
  </si>
  <si>
    <t>M=19/023</t>
  </si>
  <si>
    <t>M=17/04 #21</t>
  </si>
  <si>
    <t>M=17/04 #34</t>
  </si>
  <si>
    <t xml:space="preserve">Treatment </t>
  </si>
  <si>
    <t xml:space="preserve">NA: mouse not assigned to a treatment group by surviving or reaching the 12 weeks of high fat diet feed </t>
  </si>
  <si>
    <t>HFD</t>
  </si>
  <si>
    <t>died</t>
  </si>
  <si>
    <t>Fingolimod</t>
  </si>
  <si>
    <t>Contralateral Hemisphere2</t>
  </si>
  <si>
    <t>Counts</t>
  </si>
  <si>
    <t>Spleen</t>
  </si>
  <si>
    <t>Cervical Lymph Node</t>
  </si>
  <si>
    <t>Inguinal Lymph Node</t>
  </si>
  <si>
    <t>Blood</t>
  </si>
  <si>
    <t>CD3</t>
  </si>
  <si>
    <t>CD4</t>
  </si>
  <si>
    <t>CD8</t>
  </si>
  <si>
    <t>CD4:CD8</t>
  </si>
  <si>
    <t>CD25</t>
  </si>
  <si>
    <t>FOXP3</t>
  </si>
  <si>
    <t>Treg</t>
  </si>
  <si>
    <t>CD3-2</t>
  </si>
  <si>
    <t>CD4-2</t>
  </si>
  <si>
    <t>CD8-2</t>
  </si>
  <si>
    <t>CD4:CD8-2</t>
  </si>
  <si>
    <t>CD25-2</t>
  </si>
  <si>
    <t>FOXP3-2</t>
  </si>
  <si>
    <t>Treg-2</t>
  </si>
  <si>
    <t>CD3-3</t>
  </si>
  <si>
    <t>CD4-3</t>
  </si>
  <si>
    <t>CD8-3</t>
  </si>
  <si>
    <t>CD4:CD8-3</t>
  </si>
  <si>
    <t>CD25-3</t>
  </si>
  <si>
    <t>FOXP3-3</t>
  </si>
  <si>
    <t>Treg-3</t>
  </si>
  <si>
    <t>CD3-4</t>
  </si>
  <si>
    <t>CD4-4</t>
  </si>
  <si>
    <t>CD8-4</t>
  </si>
  <si>
    <t>CD4:CD8-4</t>
  </si>
  <si>
    <t>CD25-4</t>
  </si>
  <si>
    <t>FOXP3-4</t>
  </si>
  <si>
    <t>Treg-4</t>
  </si>
  <si>
    <t>CD45 C1</t>
  </si>
  <si>
    <t>CD3 C1</t>
  </si>
  <si>
    <t>CD4 C1</t>
  </si>
  <si>
    <t>CD8 C1</t>
  </si>
  <si>
    <t>Treg C1</t>
  </si>
  <si>
    <t>CD45 C2</t>
  </si>
  <si>
    <t>CD3 C2</t>
  </si>
  <si>
    <t>CD4 C2</t>
  </si>
  <si>
    <t>CD8 C2</t>
  </si>
  <si>
    <t>Treg C2</t>
  </si>
  <si>
    <t>CD45 C3</t>
  </si>
  <si>
    <t>CD3 C3</t>
  </si>
  <si>
    <t>CD4 C3</t>
  </si>
  <si>
    <t>CD8 C3</t>
  </si>
  <si>
    <t>Treg C3</t>
  </si>
  <si>
    <t>CD45 C4</t>
  </si>
  <si>
    <t>CD3 C4</t>
  </si>
  <si>
    <t>CD4 C4</t>
  </si>
  <si>
    <t>CD8 C4</t>
  </si>
  <si>
    <t>Treg C4</t>
  </si>
  <si>
    <t>Surgery Start Time (HH:MM:SS)</t>
  </si>
  <si>
    <t xml:space="preserve">Mouse ID </t>
  </si>
  <si>
    <t xml:space="preserve">Procedure Date </t>
  </si>
  <si>
    <t>Age at Procedure (weeks)</t>
  </si>
  <si>
    <t>Surgery End Time (HH:MM:SS)</t>
  </si>
  <si>
    <t>Euthanasia</t>
  </si>
  <si>
    <t>Time Alive (days)</t>
  </si>
  <si>
    <t>High Fat Diet Start Date</t>
  </si>
  <si>
    <t>HFD End Date</t>
  </si>
  <si>
    <t>Age - Start Diet (weeks)</t>
  </si>
  <si>
    <t>Age at Arrival or DOB (weeks)</t>
  </si>
  <si>
    <t>Treatment Group</t>
  </si>
  <si>
    <t>Treatment</t>
  </si>
  <si>
    <t>Appearance</t>
  </si>
  <si>
    <t>Mouse Weight</t>
  </si>
  <si>
    <t>Time Point</t>
  </si>
  <si>
    <t>0 days</t>
  </si>
  <si>
    <t>3 days</t>
  </si>
  <si>
    <t>7 days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</si>
  <si>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</si>
  <si>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</si>
  <si>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</si>
  <si>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</si>
  <si>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</si>
  <si>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</si>
  <si>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</si>
  <si>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</si>
  <si>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</si>
  <si>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</si>
  <si>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</si>
  <si>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</si>
  <si>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</si>
  <si>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Contra (Right)</t>
  </si>
  <si>
    <t>Ipsi (Left)</t>
  </si>
  <si>
    <t>HEP</t>
  </si>
  <si>
    <t>Weights measured once a week</t>
  </si>
  <si>
    <t>Frequencies</t>
  </si>
  <si>
    <t>Sum</t>
  </si>
  <si>
    <t>H&amp;E</t>
  </si>
  <si>
    <t>NeuN</t>
  </si>
  <si>
    <t>Body Temp (°C)</t>
  </si>
  <si>
    <t>Brain Volume</t>
  </si>
  <si>
    <t>∆ in Hemisphere Volume</t>
  </si>
  <si>
    <t>Tissue Loss [Contra - Healthy Ipsi]</t>
  </si>
  <si>
    <t>Bleed</t>
  </si>
  <si>
    <t>Total # of Brain Sections</t>
  </si>
  <si>
    <t>Sections with Lesion</t>
  </si>
  <si>
    <t>Cortex</t>
  </si>
  <si>
    <t>Cortex, CC</t>
  </si>
  <si>
    <t>Cortex, CC, subcortex</t>
  </si>
  <si>
    <t>Lesion2</t>
  </si>
  <si>
    <t>Ipsilateral Hemisphere2</t>
  </si>
  <si>
    <t>Healthy Ipsilateral Hemisphere2</t>
  </si>
  <si>
    <t>∆ in Hemisphere Volume2</t>
  </si>
  <si>
    <t>Tissue Loss [Contra - Healthy Ipsi]2</t>
  </si>
  <si>
    <t>Surgery Duration (HH:MM:SS)</t>
  </si>
  <si>
    <t>0.5 mg/kg Fingolimod</t>
  </si>
  <si>
    <t>Arrival Date or DOB</t>
  </si>
  <si>
    <t>Bleed2</t>
  </si>
  <si>
    <t>Cortex, CC2</t>
  </si>
  <si>
    <t>Cortex2</t>
  </si>
  <si>
    <t>Cortex, CC, subcortex2</t>
  </si>
  <si>
    <t>No</t>
  </si>
  <si>
    <t>Yes</t>
  </si>
  <si>
    <t>Sections with Lesion2</t>
  </si>
  <si>
    <t>ip injection</t>
  </si>
  <si>
    <t>Sex</t>
  </si>
  <si>
    <t>Male</t>
  </si>
  <si>
    <t>Total # of Brain Sections2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</si>
</sst>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m/d/yyyy"/>
    <numFmt numFmtId="165" formatCode="0.0"/>
    <numFmt numFmtId="166" formatCode="hh:mm:ss;@"/>
  </numFmts>
  <fonts count="11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3" borderId="2" applyNumberFormat="0" applyFont="0" applyAlignment="0" applyProtection="0"/>
    <xf numFmtId="43" fontId="6" fillId="0" borderId="0" applyFont="0" applyFill="0" applyBorder="0" applyAlignment="0" applyProtection="0"/>
  </cellStyleXfs>
  <cellXfs count="273">
    <xf numFmtId="0" fontId="0" fillId="0" borderId="0" xfId="0"/>
    <xf numFmtId="14" fontId="1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0" fontId="1" fillId="0" borderId="0" xfId="0" applyNumberFormat="1" applyFont="1" applyFill="1" applyAlignment="1">
      <alignment horizontal="center"/>
    </xf>
    <xf numFmtId="20" fontId="1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1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21" fontId="0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4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 wrapText="1"/>
    </xf>
    <xf numFmtId="0" fontId="0" fillId="0" borderId="4" xfId="0" applyFont="1" applyFill="1" applyBorder="1" applyAlignment="1">
      <alignment horizont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65" fontId="0" fillId="0" borderId="11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20" fontId="1" fillId="0" borderId="4" xfId="0" applyNumberFormat="1" applyFont="1" applyBorder="1" applyAlignment="1">
      <alignment horizontal="center"/>
    </xf>
    <xf numFmtId="20" fontId="1" fillId="0" borderId="4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164" fontId="1" fillId="0" borderId="18" xfId="0" applyNumberFormat="1" applyFont="1" applyFill="1" applyBorder="1" applyAlignment="1">
      <alignment horizontal="center"/>
    </xf>
    <xf numFmtId="0" fontId="1" fillId="0" borderId="18" xfId="0" applyNumberFormat="1" applyFont="1" applyFill="1" applyBorder="1" applyAlignment="1">
      <alignment horizontal="center"/>
    </xf>
    <xf numFmtId="0" fontId="1" fillId="0" borderId="19" xfId="0" applyNumberFormat="1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164" fontId="1" fillId="0" borderId="21" xfId="0" applyNumberFormat="1" applyFont="1" applyFill="1" applyBorder="1" applyAlignment="1">
      <alignment horizontal="center"/>
    </xf>
    <xf numFmtId="0" fontId="1" fillId="0" borderId="21" xfId="0" applyNumberFormat="1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2" xfId="0" applyNumberFormat="1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14" fontId="1" fillId="0" borderId="21" xfId="0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3" fontId="0" fillId="0" borderId="4" xfId="3" applyNumberFormat="1" applyFont="1" applyFill="1" applyBorder="1" applyAlignment="1">
      <alignment horizontal="center"/>
    </xf>
    <xf numFmtId="3" fontId="0" fillId="0" borderId="8" xfId="3" applyNumberFormat="1" applyFont="1" applyFill="1" applyBorder="1" applyAlignment="1">
      <alignment horizontal="center"/>
    </xf>
    <xf numFmtId="3" fontId="0" fillId="11" borderId="4" xfId="3" applyNumberFormat="1" applyFont="1" applyFill="1" applyBorder="1" applyAlignment="1">
      <alignment horizontal="center"/>
    </xf>
    <xf numFmtId="3" fontId="0" fillId="11" borderId="8" xfId="3" applyNumberFormat="1" applyFont="1" applyFill="1" applyBorder="1" applyAlignment="1">
      <alignment horizontal="center"/>
    </xf>
    <xf numFmtId="3" fontId="0" fillId="0" borderId="11" xfId="3" applyNumberFormat="1" applyFont="1" applyFill="1" applyBorder="1" applyAlignment="1">
      <alignment horizontal="center"/>
    </xf>
    <xf numFmtId="3" fontId="0" fillId="0" borderId="12" xfId="3" applyNumberFormat="1" applyFont="1" applyFill="1" applyBorder="1" applyAlignment="1">
      <alignment horizontal="center"/>
    </xf>
    <xf numFmtId="3" fontId="0" fillId="0" borderId="0" xfId="0" applyNumberFormat="1" applyFont="1" applyAlignment="1">
      <alignment horizontal="center"/>
    </xf>
    <xf numFmtId="2" fontId="0" fillId="0" borderId="4" xfId="3" applyNumberFormat="1" applyFont="1" applyFill="1" applyBorder="1" applyAlignment="1">
      <alignment horizontal="center"/>
    </xf>
    <xf numFmtId="2" fontId="0" fillId="11" borderId="4" xfId="3" applyNumberFormat="1" applyFont="1" applyFill="1" applyBorder="1" applyAlignment="1">
      <alignment horizontal="center"/>
    </xf>
    <xf numFmtId="2" fontId="0" fillId="0" borderId="11" xfId="3" applyNumberFormat="1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2" fontId="7" fillId="0" borderId="6" xfId="0" applyNumberFormat="1" applyFont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 wrapText="1"/>
    </xf>
    <xf numFmtId="3" fontId="7" fillId="0" borderId="7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" fontId="1" fillId="0" borderId="0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7" fillId="0" borderId="0" xfId="0" applyFont="1" applyBorder="1"/>
    <xf numFmtId="1" fontId="1" fillId="0" borderId="0" xfId="0" applyNumberFormat="1" applyFont="1" applyFill="1" applyBorder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2" fontId="2" fillId="0" borderId="6" xfId="0" applyNumberFormat="1" applyFont="1" applyFill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2" fontId="2" fillId="0" borderId="6" xfId="1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2" fontId="2" fillId="0" borderId="7" xfId="1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5" fontId="0" fillId="0" borderId="33" xfId="0" applyNumberFormat="1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165" fontId="0" fillId="0" borderId="15" xfId="0" applyNumberFormat="1" applyFont="1" applyFill="1" applyBorder="1" applyAlignment="1">
      <alignment horizontal="center" vertical="center"/>
    </xf>
    <xf numFmtId="165" fontId="1" fillId="0" borderId="15" xfId="0" applyNumberFormat="1" applyFont="1" applyBorder="1" applyAlignment="1">
      <alignment horizontal="center" vertical="center"/>
    </xf>
    <xf numFmtId="165" fontId="1" fillId="0" borderId="34" xfId="0" applyNumberFormat="1" applyFont="1" applyBorder="1" applyAlignment="1">
      <alignment horizontal="center" vertical="center"/>
    </xf>
    <xf numFmtId="165" fontId="0" fillId="0" borderId="35" xfId="0" applyNumberFormat="1" applyFont="1" applyFill="1" applyBorder="1" applyAlignment="1">
      <alignment horizontal="center" vertical="center"/>
    </xf>
    <xf numFmtId="165" fontId="0" fillId="0" borderId="36" xfId="0" applyNumberFormat="1" applyFont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1" fillId="0" borderId="17" xfId="0" applyNumberFormat="1" applyFont="1" applyFill="1" applyBorder="1" applyAlignment="1">
      <alignment horizontal="center"/>
    </xf>
    <xf numFmtId="0" fontId="1" fillId="0" borderId="20" xfId="0" applyNumberFormat="1" applyFont="1" applyFill="1" applyBorder="1" applyAlignment="1">
      <alignment horizontal="center"/>
    </xf>
    <xf numFmtId="164" fontId="1" fillId="0" borderId="33" xfId="0" applyNumberFormat="1" applyFont="1" applyFill="1" applyBorder="1" applyAlignment="1">
      <alignment horizontal="center"/>
    </xf>
    <xf numFmtId="164" fontId="1" fillId="0" borderId="15" xfId="0" applyNumberFormat="1" applyFont="1" applyFill="1" applyBorder="1" applyAlignment="1">
      <alignment horizontal="center"/>
    </xf>
    <xf numFmtId="164" fontId="1" fillId="0" borderId="34" xfId="0" applyNumberFormat="1" applyFont="1" applyFill="1" applyBorder="1" applyAlignment="1">
      <alignment horizontal="center"/>
    </xf>
    <xf numFmtId="164" fontId="1" fillId="0" borderId="35" xfId="0" applyNumberFormat="1" applyFont="1" applyFill="1" applyBorder="1" applyAlignment="1">
      <alignment horizontal="center"/>
    </xf>
    <xf numFmtId="164" fontId="1" fillId="0" borderId="36" xfId="0" applyNumberFormat="1" applyFont="1" applyFill="1" applyBorder="1" applyAlignment="1">
      <alignment horizontal="center"/>
    </xf>
    <xf numFmtId="164" fontId="1" fillId="0" borderId="39" xfId="0" applyNumberFormat="1" applyFont="1" applyFill="1" applyBorder="1" applyAlignment="1">
      <alignment horizontal="center"/>
    </xf>
    <xf numFmtId="164" fontId="1" fillId="0" borderId="40" xfId="0" applyNumberFormat="1" applyFont="1" applyFill="1" applyBorder="1" applyAlignment="1">
      <alignment horizontal="center"/>
    </xf>
    <xf numFmtId="164" fontId="1" fillId="0" borderId="41" xfId="0" applyNumberFormat="1" applyFont="1" applyFill="1" applyBorder="1" applyAlignment="1">
      <alignment horizontal="center"/>
    </xf>
    <xf numFmtId="164" fontId="1" fillId="0" borderId="42" xfId="0" applyNumberFormat="1" applyFont="1" applyFill="1" applyBorder="1" applyAlignment="1">
      <alignment horizontal="center"/>
    </xf>
    <xf numFmtId="20" fontId="1" fillId="0" borderId="35" xfId="0" applyNumberFormat="1" applyFont="1" applyBorder="1" applyAlignment="1">
      <alignment horizontal="center"/>
    </xf>
    <xf numFmtId="20" fontId="1" fillId="0" borderId="36" xfId="0" applyNumberFormat="1" applyFont="1" applyFill="1" applyBorder="1" applyAlignment="1">
      <alignment horizontal="center"/>
    </xf>
    <xf numFmtId="20" fontId="1" fillId="0" borderId="35" xfId="0" applyNumberFormat="1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2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33" xfId="0" applyNumberFormat="1" applyFont="1" applyFill="1" applyBorder="1" applyAlignment="1">
      <alignment horizontal="center" vertical="center"/>
    </xf>
    <xf numFmtId="2" fontId="1" fillId="0" borderId="15" xfId="0" applyNumberFormat="1" applyFont="1" applyFill="1" applyBorder="1" applyAlignment="1">
      <alignment horizontal="center" vertical="center"/>
    </xf>
    <xf numFmtId="2" fontId="1" fillId="0" borderId="15" xfId="3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/>
    </xf>
    <xf numFmtId="2" fontId="1" fillId="0" borderId="35" xfId="0" applyNumberFormat="1" applyFont="1" applyFill="1" applyBorder="1" applyAlignment="1">
      <alignment horizontal="center" vertical="center"/>
    </xf>
    <xf numFmtId="2" fontId="1" fillId="0" borderId="37" xfId="0" applyNumberFormat="1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2" fontId="0" fillId="0" borderId="3" xfId="3" applyNumberFormat="1" applyFont="1" applyFill="1" applyBorder="1" applyAlignment="1">
      <alignment horizontal="center"/>
    </xf>
    <xf numFmtId="2" fontId="0" fillId="0" borderId="13" xfId="3" applyNumberFormat="1" applyFont="1" applyFill="1" applyBorder="1" applyAlignment="1">
      <alignment horizontal="center"/>
    </xf>
    <xf numFmtId="2" fontId="0" fillId="0" borderId="33" xfId="3" applyNumberFormat="1" applyFont="1" applyFill="1" applyBorder="1" applyAlignment="1">
      <alignment horizontal="center"/>
    </xf>
    <xf numFmtId="2" fontId="0" fillId="0" borderId="15" xfId="3" applyNumberFormat="1" applyFont="1" applyFill="1" applyBorder="1" applyAlignment="1">
      <alignment horizontal="center"/>
    </xf>
    <xf numFmtId="2" fontId="0" fillId="0" borderId="34" xfId="3" applyNumberFormat="1" applyFont="1" applyFill="1" applyBorder="1" applyAlignment="1">
      <alignment horizontal="center"/>
    </xf>
    <xf numFmtId="2" fontId="0" fillId="0" borderId="35" xfId="3" applyNumberFormat="1" applyFont="1" applyFill="1" applyBorder="1" applyAlignment="1">
      <alignment horizontal="center"/>
    </xf>
    <xf numFmtId="2" fontId="0" fillId="0" borderId="36" xfId="3" applyNumberFormat="1" applyFont="1" applyFill="1" applyBorder="1" applyAlignment="1">
      <alignment horizontal="center"/>
    </xf>
    <xf numFmtId="2" fontId="0" fillId="0" borderId="37" xfId="3" applyNumberFormat="1" applyFont="1" applyFill="1" applyBorder="1" applyAlignment="1">
      <alignment horizontal="center"/>
    </xf>
    <xf numFmtId="2" fontId="0" fillId="0" borderId="38" xfId="3" applyNumberFormat="1" applyFont="1" applyFill="1" applyBorder="1" applyAlignment="1">
      <alignment horizontal="center"/>
    </xf>
    <xf numFmtId="2" fontId="0" fillId="0" borderId="1" xfId="3" applyNumberFormat="1" applyFont="1" applyFill="1" applyBorder="1" applyAlignment="1">
      <alignment horizontal="center"/>
    </xf>
    <xf numFmtId="2" fontId="0" fillId="0" borderId="14" xfId="3" applyNumberFormat="1" applyFont="1" applyFill="1" applyBorder="1" applyAlignment="1">
      <alignment horizontal="center"/>
    </xf>
    <xf numFmtId="2" fontId="0" fillId="11" borderId="3" xfId="3" applyNumberFormat="1" applyFont="1" applyFill="1" applyBorder="1" applyAlignment="1">
      <alignment horizontal="center"/>
    </xf>
    <xf numFmtId="2" fontId="0" fillId="11" borderId="1" xfId="3" applyNumberFormat="1" applyFont="1" applyFill="1" applyBorder="1" applyAlignment="1">
      <alignment horizontal="center"/>
    </xf>
    <xf numFmtId="3" fontId="0" fillId="0" borderId="3" xfId="3" applyNumberFormat="1" applyFont="1" applyFill="1" applyBorder="1" applyAlignment="1">
      <alignment horizontal="center"/>
    </xf>
    <xf numFmtId="3" fontId="0" fillId="0" borderId="13" xfId="3" applyNumberFormat="1" applyFont="1" applyFill="1" applyBorder="1" applyAlignment="1">
      <alignment horizontal="center"/>
    </xf>
    <xf numFmtId="3" fontId="0" fillId="0" borderId="33" xfId="3" applyNumberFormat="1" applyFont="1" applyFill="1" applyBorder="1" applyAlignment="1">
      <alignment horizontal="center"/>
    </xf>
    <xf numFmtId="3" fontId="0" fillId="0" borderId="15" xfId="3" applyNumberFormat="1" applyFont="1" applyFill="1" applyBorder="1" applyAlignment="1">
      <alignment horizontal="center"/>
    </xf>
    <xf numFmtId="3" fontId="0" fillId="0" borderId="34" xfId="3" applyNumberFormat="1" applyFont="1" applyFill="1" applyBorder="1" applyAlignment="1">
      <alignment horizontal="center"/>
    </xf>
    <xf numFmtId="3" fontId="0" fillId="0" borderId="35" xfId="3" applyNumberFormat="1" applyFont="1" applyFill="1" applyBorder="1" applyAlignment="1">
      <alignment horizontal="center"/>
    </xf>
    <xf numFmtId="3" fontId="0" fillId="0" borderId="36" xfId="3" applyNumberFormat="1" applyFont="1" applyFill="1" applyBorder="1" applyAlignment="1">
      <alignment horizontal="center"/>
    </xf>
    <xf numFmtId="3" fontId="0" fillId="0" borderId="37" xfId="3" applyNumberFormat="1" applyFont="1" applyFill="1" applyBorder="1" applyAlignment="1">
      <alignment horizontal="center"/>
    </xf>
    <xf numFmtId="3" fontId="0" fillId="0" borderId="38" xfId="3" applyNumberFormat="1" applyFont="1" applyFill="1" applyBorder="1" applyAlignment="1">
      <alignment horizontal="center"/>
    </xf>
    <xf numFmtId="3" fontId="0" fillId="0" borderId="1" xfId="3" applyNumberFormat="1" applyFont="1" applyFill="1" applyBorder="1" applyAlignment="1">
      <alignment horizontal="center"/>
    </xf>
    <xf numFmtId="3" fontId="0" fillId="0" borderId="14" xfId="3" applyNumberFormat="1" applyFont="1" applyFill="1" applyBorder="1" applyAlignment="1">
      <alignment horizontal="center"/>
    </xf>
    <xf numFmtId="3" fontId="0" fillId="11" borderId="3" xfId="3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0" fillId="0" borderId="33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0" fillId="0" borderId="39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1" fontId="1" fillId="0" borderId="4" xfId="3" applyNumberFormat="1" applyFont="1" applyFill="1" applyBorder="1" applyAlignment="1">
      <alignment horizontal="center" vertical="center"/>
    </xf>
    <xf numFmtId="3" fontId="1" fillId="0" borderId="15" xfId="0" applyNumberFormat="1" applyFont="1" applyFill="1" applyBorder="1" applyAlignment="1">
      <alignment horizontal="center" vertical="center"/>
    </xf>
    <xf numFmtId="3" fontId="1" fillId="0" borderId="34" xfId="0" applyNumberFormat="1" applyFont="1" applyFill="1" applyBorder="1" applyAlignment="1">
      <alignment horizontal="center" vertical="center"/>
    </xf>
    <xf numFmtId="3" fontId="1" fillId="0" borderId="4" xfId="0" applyNumberFormat="1" applyFont="1" applyFill="1" applyBorder="1" applyAlignment="1">
      <alignment horizontal="center" vertical="center"/>
    </xf>
    <xf numFmtId="3" fontId="1" fillId="0" borderId="36" xfId="0" applyNumberFormat="1" applyFont="1" applyFill="1" applyBorder="1" applyAlignment="1">
      <alignment horizontal="center" vertical="center"/>
    </xf>
    <xf numFmtId="3" fontId="1" fillId="0" borderId="11" xfId="0" applyNumberFormat="1" applyFont="1" applyFill="1" applyBorder="1" applyAlignment="1">
      <alignment horizontal="center" vertical="center"/>
    </xf>
    <xf numFmtId="3" fontId="1" fillId="0" borderId="38" xfId="0" applyNumberFormat="1" applyFont="1" applyFill="1" applyBorder="1" applyAlignment="1">
      <alignment horizontal="center" vertical="center"/>
    </xf>
    <xf numFmtId="14" fontId="0" fillId="0" borderId="4" xfId="0" applyNumberFormat="1" applyFont="1" applyFill="1" applyBorder="1" applyAlignment="1">
      <alignment horizontal="center"/>
    </xf>
    <xf numFmtId="166" fontId="0" fillId="0" borderId="4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9" fillId="0" borderId="0" xfId="0" applyFont="1"/>
    <xf numFmtId="0" fontId="9" fillId="0" borderId="4" xfId="0" applyFont="1" applyFill="1" applyBorder="1" applyAlignment="1">
      <alignment horizontal="center" vertical="center"/>
    </xf>
    <xf numFmtId="0" fontId="10" fillId="0" borderId="28" xfId="2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center" vertical="center"/>
    </xf>
    <xf numFmtId="0" fontId="9" fillId="0" borderId="28" xfId="2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13" borderId="6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2" fontId="7" fillId="4" borderId="6" xfId="0" applyNumberFormat="1" applyFont="1" applyFill="1" applyBorder="1" applyAlignment="1">
      <alignment horizontal="center"/>
    </xf>
    <xf numFmtId="3" fontId="7" fillId="5" borderId="6" xfId="0" applyNumberFormat="1" applyFont="1" applyFill="1" applyBorder="1" applyAlignment="1">
      <alignment horizontal="center"/>
    </xf>
    <xf numFmtId="3" fontId="7" fillId="5" borderId="7" xfId="0" applyNumberFormat="1" applyFont="1" applyFill="1" applyBorder="1" applyAlignment="1">
      <alignment horizontal="center"/>
    </xf>
    <xf numFmtId="2" fontId="7" fillId="6" borderId="6" xfId="0" applyNumberFormat="1" applyFont="1" applyFill="1" applyBorder="1" applyAlignment="1">
      <alignment horizontal="center"/>
    </xf>
    <xf numFmtId="2" fontId="7" fillId="7" borderId="6" xfId="0" applyNumberFormat="1" applyFont="1" applyFill="1" applyBorder="1" applyAlignment="1">
      <alignment horizontal="center"/>
    </xf>
    <xf numFmtId="2" fontId="7" fillId="8" borderId="6" xfId="0" applyNumberFormat="1" applyFont="1" applyFill="1" applyBorder="1" applyAlignment="1">
      <alignment horizontal="center"/>
    </xf>
    <xf numFmtId="2" fontId="7" fillId="9" borderId="6" xfId="0" applyNumberFormat="1" applyFont="1" applyFill="1" applyBorder="1" applyAlignment="1">
      <alignment horizontal="center"/>
    </xf>
    <xf numFmtId="3" fontId="7" fillId="6" borderId="6" xfId="0" applyNumberFormat="1" applyFont="1" applyFill="1" applyBorder="1" applyAlignment="1">
      <alignment horizontal="center"/>
    </xf>
    <xf numFmtId="3" fontId="7" fillId="10" borderId="6" xfId="0" applyNumberFormat="1" applyFont="1" applyFill="1" applyBorder="1" applyAlignment="1">
      <alignment horizontal="center"/>
    </xf>
    <xf numFmtId="3" fontId="7" fillId="8" borderId="6" xfId="0" applyNumberFormat="1" applyFont="1" applyFill="1" applyBorder="1" applyAlignment="1">
      <alignment horizontal="center"/>
    </xf>
    <xf numFmtId="3" fontId="7" fillId="9" borderId="6" xfId="0" applyNumberFormat="1" applyFont="1" applyFill="1" applyBorder="1" applyAlignment="1">
      <alignment horizontal="center"/>
    </xf>
    <xf numFmtId="3" fontId="7" fillId="9" borderId="7" xfId="0" applyNumberFormat="1" applyFont="1" applyFill="1" applyBorder="1" applyAlignment="1">
      <alignment horizont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Note" xfId="2" builtinId="10"/>
  </cellStyles>
  <dxfs count="243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indent="0" justifyLastLine="0" shrinkToFit="0" readingOrder="0"/>
    </dxf>
    <dxf>
      <border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medium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scheme val="maj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scheme val="maj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</dxf>
    <dxf>
      <border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vertical style="thin">
          <color auto="1"/>
        </vertical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indent="0" justifyLastLine="0" shrinkToFit="0" readingOrder="0"/>
    </dxf>
    <dxf>
      <border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auto="1"/>
        </left>
        <right/>
        <vertical style="thin">
          <color auto="1"/>
        </vertic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/>
        <right style="thin">
          <color auto="1"/>
        </right>
        <vertical style="thin">
          <color auto="1"/>
        </vertic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</dxf>
    <dxf>
      <border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7" formatCode="h:mm:ss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auto="1"/>
        </left>
        <right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7" formatCode="h:mm:ss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hh:mm:ss;@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hh:mm:ss;@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hh:mm:ss;@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9" formatCode="dd/mm/yyyy"/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" formatCode="0"/>
      <alignment horizont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9" formatCode="dd/mm/yyyy"/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9" formatCode="dd/mm/yyyy"/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textRotation="0" indent="0" justifyLastLine="0" shrinkToFit="0" readingOrder="0"/>
      <border diagonalUp="0" diagonalDown="0">
        <left/>
        <right style="thin">
          <color auto="1"/>
        </right>
        <vertical style="thin">
          <color auto="1"/>
        </vertic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textRotation="0" indent="0" justifyLastLine="0" shrinkToFit="0" readingOrder="0"/>
    </dxf>
    <dxf>
      <border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Table10" displayName="Table10" ref="A1:S45" totalsRowShown="0" headerRowDxfId="242" dataDxfId="240" headerRowBorderDxfId="241" tableBorderDxfId="239">
  <autoFilter ref="A1:S45" xr:uid="{00000000-0009-0000-0100-00000A000000}"/>
  <sortState xmlns:xlrd2="http://schemas.microsoft.com/office/spreadsheetml/2017/richdata2" ref="A2:R45">
    <sortCondition ref="A1:A45"/>
  </sortState>
  <tableColumns count="19">
    <tableColumn id="1" xr3:uid="{00000000-0010-0000-0000-000001000000}" name="Mouse ID " dataDxfId="238"/>
    <tableColumn id="3" xr3:uid="{00000000-0010-0000-0000-000003000000}" name="Sex" dataDxfId="237"/>
    <tableColumn id="2" xr3:uid="{00000000-0010-0000-0000-000002000000}" name="Arrival Date or DOB" dataDxfId="236"/>
    <tableColumn id="4" xr3:uid="{00000000-0010-0000-0000-000004000000}" name="Age at Arrival or DOB (weeks)" dataDxfId="235"/>
    <tableColumn id="5" xr3:uid="{00000000-0010-0000-0000-000005000000}" name="Procedure Date " dataDxfId="234"/>
    <tableColumn id="6" xr3:uid="{00000000-0010-0000-0000-000006000000}" name="Age at Procedure (weeks)" dataDxfId="233"/>
    <tableColumn id="7" xr3:uid="{00000000-0010-0000-0000-000007000000}" name="Procedure" dataDxfId="232"/>
    <tableColumn id="8" xr3:uid="{00000000-0010-0000-0000-000008000000}" name="Study" dataDxfId="231"/>
    <tableColumn id="9" xr3:uid="{00000000-0010-0000-0000-000009000000}" name="Surgeon" dataDxfId="230"/>
    <tableColumn id="10" xr3:uid="{00000000-0010-0000-0000-00000A000000}" name="Housing" dataDxfId="229"/>
    <tableColumn id="11" xr3:uid="{00000000-0010-0000-0000-00000B000000}" name="Euthanasia" dataDxfId="228"/>
    <tableColumn id="12" xr3:uid="{00000000-0010-0000-0000-00000C000000}" name="Time Alive (days)" dataDxfId="227"/>
    <tableColumn id="13" xr3:uid="{00000000-0010-0000-0000-00000D000000}" name="Surgery Start Time (HH:MM:SS)" dataDxfId="226"/>
    <tableColumn id="14" xr3:uid="{00000000-0010-0000-0000-00000E000000}" name="Surgery End Time (HH:MM:SS)" dataDxfId="225"/>
    <tableColumn id="19" xr3:uid="{00000000-0010-0000-0000-000013000000}" name="Surgery Duration (HH:MM:SS)" dataDxfId="224">
      <calculatedColumnFormula>Table10[[#This Row],[Surgery End Time (HH:MM:SS)]]-Table10[[#This Row],[Surgery Start Time (HH:MM:SS)]]</calculatedColumnFormula>
    </tableColumn>
    <tableColumn id="16" xr3:uid="{00000000-0010-0000-0000-000010000000}" name="Body Temp (°C)" dataDxfId="223"/>
    <tableColumn id="15" xr3:uid="{00000000-0010-0000-0000-00000F000000}" name="High Fat Diet Start Date" dataDxfId="222"/>
    <tableColumn id="20" xr3:uid="{00000000-0010-0000-0000-000014000000}" name="Age - Start Diet (weeks)" dataDxfId="221">
      <calculatedColumnFormula>((Table10[[#This Row],[High Fat Diet Start Date]]-Table10[[#This Row],[Arrival Date or DOB]])/7)+Table10[[#This Row],[Age at Arrival or DOB (weeks)]]</calculatedColumnFormula>
    </tableColumn>
    <tableColumn id="17" xr3:uid="{00000000-0010-0000-0000-000011000000}" name="HFD End Date" dataDxfId="2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8" displayName="Table8" ref="A1:C36" totalsRowShown="0" headerRowDxfId="219" dataDxfId="217" headerRowBorderDxfId="218" tableBorderDxfId="216" headerRowCellStyle="Normal" dataCellStyle="Normal">
  <autoFilter ref="A1:C36" xr:uid="{00000000-0009-0000-0100-000008000000}"/>
  <sortState xmlns:xlrd2="http://schemas.microsoft.com/office/spreadsheetml/2017/richdata2" ref="A2:C45">
    <sortCondition ref="A1:A45"/>
  </sortState>
  <tableColumns count="3">
    <tableColumn id="2" xr3:uid="{00000000-0010-0000-0100-000002000000}" name="Mouse ID" dataDxfId="215" dataCellStyle="Normal"/>
    <tableColumn id="3" xr3:uid="{00000000-0010-0000-0100-000003000000}" name="Treatment Group" dataDxfId="214" dataCellStyle="Normal"/>
    <tableColumn id="1" xr3:uid="{00000000-0010-0000-0100-000001000000}" name="Treatment" dataDxfId="213" dataCellStyle="Norma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2:AF32" totalsRowShown="0" headerRowDxfId="212" dataDxfId="210" headerRowBorderDxfId="211" dataCellStyle="Normal">
  <autoFilter ref="A2:AF32" xr:uid="{00000000-0009-0000-0100-000002000000}"/>
  <sortState xmlns:xlrd2="http://schemas.microsoft.com/office/spreadsheetml/2017/richdata2" ref="A3:AF33">
    <sortCondition ref="A2:A33"/>
  </sortState>
  <tableColumns count="32">
    <tableColumn id="1" xr3:uid="{00000000-0010-0000-0200-000001000000}" name="Mouse ID" dataDxfId="209" dataCellStyle="Normal"/>
    <tableColumn id="3" xr3:uid="{00000000-0010-0000-0200-000003000000}" name="Treatment Group" dataDxfId="208" dataCellStyle="Normal"/>
    <tableColumn id="41" xr3:uid="{00000000-0010-0000-0200-000029000000}" name="Treatment" dataDxfId="207"/>
    <tableColumn id="4" xr3:uid="{00000000-0010-0000-0200-000004000000}" name="W 0" dataDxfId="206" dataCellStyle="Normal"/>
    <tableColumn id="5" xr3:uid="{00000000-0010-0000-0200-000005000000}" name="W 1" dataDxfId="205" dataCellStyle="Normal"/>
    <tableColumn id="6" xr3:uid="{00000000-0010-0000-0200-000006000000}" name="W 2" dataDxfId="204" dataCellStyle="Normal"/>
    <tableColumn id="7" xr3:uid="{00000000-0010-0000-0200-000007000000}" name="W 3" dataDxfId="203" dataCellStyle="Normal"/>
    <tableColumn id="8" xr3:uid="{00000000-0010-0000-0200-000008000000}" name="W 4" dataDxfId="202" dataCellStyle="Normal"/>
    <tableColumn id="9" xr3:uid="{00000000-0010-0000-0200-000009000000}" name="W 5" dataDxfId="201" dataCellStyle="Normal"/>
    <tableColumn id="30" xr3:uid="{00000000-0010-0000-0200-00001E000000}" name="W 6" dataDxfId="200"/>
    <tableColumn id="31" xr3:uid="{00000000-0010-0000-0200-00001F000000}" name="W 7" dataDxfId="199"/>
    <tableColumn id="10" xr3:uid="{00000000-0010-0000-0200-00000A000000}" name="Ap 1" dataDxfId="198" dataCellStyle="Normal"/>
    <tableColumn id="11" xr3:uid="{00000000-0010-0000-0200-00000B000000}" name="Ap 2" dataDxfId="197" dataCellStyle="Normal"/>
    <tableColumn id="12" xr3:uid="{00000000-0010-0000-0200-00000C000000}" name="Ap 3" dataDxfId="196" dataCellStyle="Normal"/>
    <tableColumn id="13" xr3:uid="{00000000-0010-0000-0200-00000D000000}" name="Ap 4" dataDxfId="195" dataCellStyle="Normal"/>
    <tableColumn id="14" xr3:uid="{00000000-0010-0000-0200-00000E000000}" name="Ap 5" dataDxfId="194" dataCellStyle="Normal"/>
    <tableColumn id="34" xr3:uid="{00000000-0010-0000-0200-000022000000}" name="Ap 6" dataDxfId="193"/>
    <tableColumn id="35" xr3:uid="{00000000-0010-0000-0200-000023000000}" name="Ap 7" dataDxfId="192"/>
    <tableColumn id="15" xr3:uid="{00000000-0010-0000-0200-00000F000000}" name="B 1" dataDxfId="191" dataCellStyle="Normal"/>
    <tableColumn id="16" xr3:uid="{00000000-0010-0000-0200-000010000000}" name="B 2" dataDxfId="190" dataCellStyle="Normal"/>
    <tableColumn id="17" xr3:uid="{00000000-0010-0000-0200-000011000000}" name="B 3" dataDxfId="189" dataCellStyle="Normal"/>
    <tableColumn id="18" xr3:uid="{00000000-0010-0000-0200-000012000000}" name="B 4" dataDxfId="188" dataCellStyle="Normal"/>
    <tableColumn id="19" xr3:uid="{00000000-0010-0000-0200-000013000000}" name="B 5" dataDxfId="187" dataCellStyle="Normal"/>
    <tableColumn id="36" xr3:uid="{00000000-0010-0000-0200-000024000000}" name="B 6" dataDxfId="186"/>
    <tableColumn id="37" xr3:uid="{00000000-0010-0000-0200-000025000000}" name="B 7" dataDxfId="185"/>
    <tableColumn id="20" xr3:uid="{00000000-0010-0000-0200-000014000000}" name="NS 1" dataDxfId="184" dataCellStyle="Normal"/>
    <tableColumn id="21" xr3:uid="{00000000-0010-0000-0200-000015000000}" name="NS 2" dataDxfId="183" dataCellStyle="Normal"/>
    <tableColumn id="22" xr3:uid="{00000000-0010-0000-0200-000016000000}" name="NS 3" dataDxfId="182" dataCellStyle="Normal"/>
    <tableColumn id="23" xr3:uid="{00000000-0010-0000-0200-000017000000}" name="NS 4" dataDxfId="181" dataCellStyle="Normal"/>
    <tableColumn id="24" xr3:uid="{00000000-0010-0000-0200-000018000000}" name="NS 5" dataDxfId="180" dataCellStyle="Normal"/>
    <tableColumn id="38" xr3:uid="{00000000-0010-0000-0200-000026000000}" name="NS 6" dataDxfId="179" dataCellStyle="Normal"/>
    <tableColumn id="39" xr3:uid="{00000000-0010-0000-0200-000027000000}" name="NS 7" dataDxfId="178" dataCellStyle="Norma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4" displayName="Table14" ref="A1:AB94" totalsRowShown="0" headerRowDxfId="177" dataDxfId="175" headerRowBorderDxfId="176" tableBorderDxfId="174" headerRowCellStyle="Normal" dataCellStyle="Normal">
  <autoFilter ref="A1:AB94" xr:uid="{00000000-0009-0000-0100-000001000000}"/>
  <sortState xmlns:xlrd2="http://schemas.microsoft.com/office/spreadsheetml/2017/richdata2" ref="A2:AB94">
    <sortCondition ref="A1:A94"/>
  </sortState>
  <tableColumns count="28">
    <tableColumn id="32" xr3:uid="{00000000-0010-0000-0300-000020000000}" name="Mouse ID" dataDxfId="173"/>
    <tableColumn id="1" xr3:uid="{00000000-0010-0000-0300-000001000000}" name="Treatment Group" dataDxfId="172"/>
    <tableColumn id="3" xr3:uid="{00000000-0010-0000-0300-000003000000}" name="Treatment" dataDxfId="171"/>
    <tableColumn id="6" xr3:uid="{00000000-0010-0000-0300-000006000000}" name="Time Point" dataDxfId="170"/>
    <tableColumn id="16" xr3:uid="{00000000-0010-0000-0300-000010000000}" name="Tch 1" dataDxfId="169"/>
    <tableColumn id="15" xr3:uid="{00000000-0010-0000-0300-00000F000000}" name="Tch 2" dataDxfId="168"/>
    <tableColumn id="14" xr3:uid="{00000000-0010-0000-0300-00000E000000}" name="Tch 3" dataDxfId="167"/>
    <tableColumn id="9" xr3:uid="{00000000-0010-0000-0300-000009000000}" name="Tch 4" dataDxfId="166"/>
    <tableColumn id="8" xr3:uid="{00000000-0010-0000-0300-000008000000}" name="Tch 5" dataDxfId="165"/>
    <tableColumn id="17" xr3:uid="{00000000-0010-0000-0300-000011000000}" name="Tch 6" dataDxfId="164"/>
    <tableColumn id="18" xr3:uid="{00000000-0010-0000-0300-000012000000}" name="Tch 7" dataDxfId="163"/>
    <tableColumn id="19" xr3:uid="{00000000-0010-0000-0300-000013000000}" name="Tch 8" dataDxfId="162"/>
    <tableColumn id="20" xr3:uid="{00000000-0010-0000-0300-000014000000}" name="Tch 9" dataDxfId="161"/>
    <tableColumn id="21" xr3:uid="{00000000-0010-0000-0300-000015000000}" name="Tch 10" dataDxfId="160"/>
    <tableColumn id="22" xr3:uid="{00000000-0010-0000-0300-000016000000}" name="Tch 11" dataDxfId="159"/>
    <tableColumn id="23" xr3:uid="{00000000-0010-0000-0300-000017000000}" name="Tch 12" dataDxfId="158"/>
    <tableColumn id="24" xr3:uid="{00000000-0010-0000-0300-000018000000}" name="Tch 13" dataDxfId="157"/>
    <tableColumn id="25" xr3:uid="{00000000-0010-0000-0300-000019000000}" name="Tch 14" dataDxfId="156"/>
    <tableColumn id="26" xr3:uid="{00000000-0010-0000-0300-00001A000000}" name="Tch 15" dataDxfId="155"/>
    <tableColumn id="27" xr3:uid="{00000000-0010-0000-0300-00001B000000}" name="Tch 16" dataDxfId="154"/>
    <tableColumn id="28" xr3:uid="{00000000-0010-0000-0300-00001C000000}" name="Tch 17" dataDxfId="153"/>
    <tableColumn id="29" xr3:uid="{00000000-0010-0000-0300-00001D000000}" name="Tch 18" dataDxfId="152"/>
    <tableColumn id="30" xr3:uid="{00000000-0010-0000-0300-00001E000000}" name="Tch 19" dataDxfId="151"/>
    <tableColumn id="31" xr3:uid="{00000000-0010-0000-0300-00001F000000}" name="Tch 20" dataDxfId="150"/>
    <tableColumn id="10" xr3:uid="{00000000-0010-0000-0300-00000A000000}" name="Right" dataDxfId="149" dataCellStyle="Normal">
      <calculatedColumnFormula>COUNTIF(Table14[[#This Row],[Tch 1]:[Tch 20]],"*R*")</calculatedColumnFormula>
    </tableColumn>
    <tableColumn id="11" xr3:uid="{00000000-0010-0000-0300-00000B000000}" name="Left" dataDxfId="148" dataCellStyle="Normal">
      <calculatedColumnFormula>COUNTIF(Table14[[#This Row],[Tch 1]:[Tch 20]],"*L*")</calculatedColumnFormula>
    </tableColumn>
    <tableColumn id="12" xr3:uid="{00000000-0010-0000-0300-00000C000000}" name="Both" dataDxfId="147" dataCellStyle="Normal">
      <calculatedColumnFormula>COUNTIF(Table14[[#This Row],[Tch 1]:[Tch 20]],"*B*")</calculatedColumnFormula>
    </tableColumn>
    <tableColumn id="7" xr3:uid="{00000000-0010-0000-0300-000007000000}" name="Sum" dataDxfId="146">
      <calculatedColumnFormula>SUM(Table14[[#This Row],[Right]]+Table14[[#This Row],[Left]]+Table14[[#This Row],[Both]])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1:G94" totalsRowShown="0" headerRowDxfId="145" dataDxfId="143" headerRowBorderDxfId="144" tableBorderDxfId="142" totalsRowBorderDxfId="141" headerRowCellStyle="Normal" dataCellStyle="Normal">
  <autoFilter ref="A1:G94" xr:uid="{00000000-0009-0000-0100-000004000000}"/>
  <sortState xmlns:xlrd2="http://schemas.microsoft.com/office/spreadsheetml/2017/richdata2" ref="A2:G101">
    <sortCondition ref="A1:A101"/>
  </sortState>
  <tableColumns count="7">
    <tableColumn id="4" xr3:uid="{00000000-0010-0000-0400-000004000000}" name="Mouse ID" dataDxfId="140" dataCellStyle="Normal"/>
    <tableColumn id="1" xr3:uid="{00000000-0010-0000-0400-000001000000}" name="Treatment Group" dataDxfId="139"/>
    <tableColumn id="3" xr3:uid="{00000000-0010-0000-0400-000003000000}" name="Treatment" dataDxfId="138"/>
    <tableColumn id="5" xr3:uid="{00000000-0010-0000-0400-000005000000}" name="Time Point" dataDxfId="137" dataCellStyle="Normal"/>
    <tableColumn id="6" xr3:uid="{00000000-0010-0000-0400-000006000000}" name="Contra (Right)" dataDxfId="136" dataCellStyle="Normal"/>
    <tableColumn id="7" xr3:uid="{00000000-0010-0000-0400-000007000000}" name="Ipsi (Left)" dataDxfId="135" dataCellStyle="Normal"/>
    <tableColumn id="8" xr3:uid="{00000000-0010-0000-0400-000008000000}" name="Total Steps" dataDxfId="134" dataCellStyle="Norma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114" displayName="Table114" ref="A2:AB33" totalsRowShown="0" headerRowDxfId="133" dataDxfId="131" headerRowBorderDxfId="132" headerRowCellStyle="Normal 2">
  <autoFilter ref="A2:AB33" xr:uid="{00000000-0009-0000-0100-00000D000000}"/>
  <sortState xmlns:xlrd2="http://schemas.microsoft.com/office/spreadsheetml/2017/richdata2" ref="A3:Q33">
    <sortCondition ref="A2:A33"/>
  </sortState>
  <tableColumns count="28">
    <tableColumn id="1" xr3:uid="{00000000-0010-0000-0500-000001000000}" name="Mouse ID" dataDxfId="130" dataCellStyle="Normal 2"/>
    <tableColumn id="17" xr3:uid="{00000000-0010-0000-0500-000011000000}" name="Treatment Group" dataDxfId="129" dataCellStyle="Normal 2"/>
    <tableColumn id="18" xr3:uid="{00000000-0010-0000-0500-000012000000}" name="Treatment" dataDxfId="128"/>
    <tableColumn id="2" xr3:uid="{00000000-0010-0000-0500-000002000000}" name="Lesion" dataDxfId="127"/>
    <tableColumn id="3" xr3:uid="{00000000-0010-0000-0500-000003000000}" name="Contralateral Hemisphere" dataDxfId="126"/>
    <tableColumn id="4" xr3:uid="{00000000-0010-0000-0500-000004000000}" name="Ipsilateral Hemisphere" dataDxfId="125"/>
    <tableColumn id="16" xr3:uid="{00000000-0010-0000-0500-000010000000}" name="Healthy Ipsilateral Hemisphere" dataDxfId="124">
      <calculatedColumnFormula>Table114[[#This Row],[Ipsilateral Hemisphere]]-Table114[[#This Row],[Lesion]]</calculatedColumnFormula>
    </tableColumn>
    <tableColumn id="20" xr3:uid="{00000000-0010-0000-0500-000014000000}" name="Brain Volume" dataDxfId="123">
      <calculatedColumnFormula>Table114[[#This Row],[Contralateral Hemisphere]]+Table114[[#This Row],[Ipsilateral Hemisphere]]</calculatedColumnFormula>
    </tableColumn>
    <tableColumn id="5" xr3:uid="{00000000-0010-0000-0500-000005000000}" name="∆ in Hemisphere Volume" dataDxfId="122">
      <calculatedColumnFormula>(Table114[[#This Row],[Ipsilateral Hemisphere]]-Table114[[#This Row],[Contralateral Hemisphere]])/Table114[[#This Row],[Contralateral Hemisphere]]*100</calculatedColumnFormula>
    </tableColumn>
    <tableColumn id="7" xr3:uid="{00000000-0010-0000-0500-000007000000}" name="Tissue Loss [Contra - Healthy Ipsi]" dataDxfId="121">
      <calculatedColumnFormula>Table114[[#This Row],[Contralateral Hemisphere]]-Table114[[#This Row],[Healthy Ipsilateral Hemisphere]]</calculatedColumnFormula>
    </tableColumn>
    <tableColumn id="15" xr3:uid="{00000000-0010-0000-0500-00000F000000}" name="Bleed" dataDxfId="120"/>
    <tableColumn id="14" xr3:uid="{00000000-0010-0000-0500-00000E000000}" name="Total # of Brain Sections" dataDxfId="119"/>
    <tableColumn id="8" xr3:uid="{00000000-0010-0000-0500-000008000000}" name="Sections with Lesion" dataDxfId="118"/>
    <tableColumn id="6" xr3:uid="{00000000-0010-0000-0500-000006000000}" name="Cortex" dataDxfId="117"/>
    <tableColumn id="9" xr3:uid="{00000000-0010-0000-0500-000009000000}" name="Cortex, CC" dataDxfId="116"/>
    <tableColumn id="19" xr3:uid="{00000000-0010-0000-0500-000013000000}" name="Cortex, CC, subcortex" dataDxfId="115"/>
    <tableColumn id="10" xr3:uid="{00000000-0010-0000-0500-00000A000000}" name="Lesion2" dataDxfId="114"/>
    <tableColumn id="11" xr3:uid="{00000000-0010-0000-0500-00000B000000}" name="Contralateral Hemisphere2" dataDxfId="113"/>
    <tableColumn id="13" xr3:uid="{00000000-0010-0000-0500-00000D000000}" name="Ipsilateral Hemisphere2" dataDxfId="112"/>
    <tableColumn id="24" xr3:uid="{00000000-0010-0000-0500-000018000000}" name="Healthy Ipsilateral Hemisphere2" dataDxfId="111">
      <calculatedColumnFormula>Table114[[#This Row],[Ipsilateral Hemisphere2]]-Table114[[#This Row],[Lesion2]]</calculatedColumnFormula>
    </tableColumn>
    <tableColumn id="23" xr3:uid="{00000000-0010-0000-0500-000017000000}" name="∆ in Hemisphere Volume2" dataDxfId="110">
      <calculatedColumnFormula>(Table114[[#This Row],[Ipsilateral Hemisphere2]]-Table114[[#This Row],[Contralateral Hemisphere2]])/Table114[[#This Row],[Contralateral Hemisphere2]]*100</calculatedColumnFormula>
    </tableColumn>
    <tableColumn id="25" xr3:uid="{00000000-0010-0000-0500-000019000000}" name="Tissue Loss [Contra - Healthy Ipsi]2" dataDxfId="109">
      <calculatedColumnFormula>Table114[[#This Row],[Contralateral Hemisphere2]]-Table114[[#This Row],[Healthy Ipsilateral Hemisphere2]]</calculatedColumnFormula>
    </tableColumn>
    <tableColumn id="26" xr3:uid="{00000000-0010-0000-0500-00001A000000}" name="Bleed2" dataDxfId="108"/>
    <tableColumn id="27" xr3:uid="{00000000-0010-0000-0500-00001B000000}" name="Total # of Brain Sections2" dataDxfId="107"/>
    <tableColumn id="12" xr3:uid="{00000000-0010-0000-0500-00000C000000}" name="Sections with Lesion2" dataDxfId="106"/>
    <tableColumn id="28" xr3:uid="{00000000-0010-0000-0500-00001C000000}" name="Cortex2" dataDxfId="105"/>
    <tableColumn id="29" xr3:uid="{00000000-0010-0000-0500-00001D000000}" name="Cortex, CC2" dataDxfId="104"/>
    <tableColumn id="22" xr3:uid="{00000000-0010-0000-0500-000016000000}" name="Cortex, CC, subcortex2" dataDxfId="10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6000000}" name="Table219" displayName="Table219" ref="A3:AY26" totalsRowShown="0" headerRowDxfId="102" dataDxfId="100" headerRowBorderDxfId="101">
  <autoFilter ref="A3:AY26" xr:uid="{00000000-0009-0000-0100-000012000000}"/>
  <sortState xmlns:xlrd2="http://schemas.microsoft.com/office/spreadsheetml/2017/richdata2" ref="A4:AY26">
    <sortCondition ref="A3:A26"/>
  </sortState>
  <tableColumns count="51">
    <tableColumn id="27" xr3:uid="{00000000-0010-0000-0600-00001B000000}" name="Mouse ID" dataDxfId="99"/>
    <tableColumn id="3" xr3:uid="{00000000-0010-0000-0600-000003000000}" name="Treatment Group" dataDxfId="98" totalsRowDxfId="97"/>
    <tableColumn id="1" xr3:uid="{00000000-0010-0000-0600-000001000000}" name="Treatment" dataDxfId="96" totalsRowDxfId="95"/>
    <tableColumn id="4" xr3:uid="{00000000-0010-0000-0600-000004000000}" name="CD3" dataDxfId="94" totalsRowDxfId="93" dataCellStyle="Comma"/>
    <tableColumn id="5" xr3:uid="{00000000-0010-0000-0600-000005000000}" name="CD4" dataDxfId="92" totalsRowDxfId="91" dataCellStyle="Comma"/>
    <tableColumn id="6" xr3:uid="{00000000-0010-0000-0600-000006000000}" name="CD8" dataDxfId="90" totalsRowDxfId="89" dataCellStyle="Comma"/>
    <tableColumn id="7" xr3:uid="{00000000-0010-0000-0600-000007000000}" name="CD4:CD8" dataDxfId="88" totalsRowDxfId="87" dataCellStyle="Comma">
      <calculatedColumnFormula>E4/F4</calculatedColumnFormula>
    </tableColumn>
    <tableColumn id="37" xr3:uid="{00000000-0010-0000-0600-000025000000}" name="CD25" dataDxfId="86" totalsRowDxfId="85" dataCellStyle="Comma"/>
    <tableColumn id="32" xr3:uid="{00000000-0010-0000-0600-000020000000}" name="FOXP3" dataDxfId="84" totalsRowDxfId="83" dataCellStyle="Comma"/>
    <tableColumn id="8" xr3:uid="{00000000-0010-0000-0600-000008000000}" name="Treg" dataDxfId="82" totalsRowDxfId="81" dataCellStyle="Comma"/>
    <tableColumn id="9" xr3:uid="{00000000-0010-0000-0600-000009000000}" name="CD3-2" dataDxfId="80" totalsRowDxfId="79" dataCellStyle="Comma"/>
    <tableColumn id="10" xr3:uid="{00000000-0010-0000-0600-00000A000000}" name="CD4-2" dataDxfId="78" totalsRowDxfId="77" dataCellStyle="Comma"/>
    <tableColumn id="11" xr3:uid="{00000000-0010-0000-0600-00000B000000}" name="CD8-2" dataDxfId="76" totalsRowDxfId="75" dataCellStyle="Comma"/>
    <tableColumn id="12" xr3:uid="{00000000-0010-0000-0600-00000C000000}" name="CD4:CD8-2" dataDxfId="74" totalsRowDxfId="73" dataCellStyle="Comma">
      <calculatedColumnFormula>L4/M4</calculatedColumnFormula>
    </tableColumn>
    <tableColumn id="55" xr3:uid="{00000000-0010-0000-0600-000037000000}" name="CD25-2" dataDxfId="72" totalsRowDxfId="71" dataCellStyle="Comma"/>
    <tableColumn id="54" xr3:uid="{00000000-0010-0000-0600-000036000000}" name="FOXP3-2" dataDxfId="70" totalsRowDxfId="69" dataCellStyle="Comma"/>
    <tableColumn id="13" xr3:uid="{00000000-0010-0000-0600-00000D000000}" name="Treg-2" dataDxfId="68" totalsRowDxfId="67" dataCellStyle="Comma"/>
    <tableColumn id="14" xr3:uid="{00000000-0010-0000-0600-00000E000000}" name="CD3-3" dataDxfId="66" totalsRowDxfId="65" dataCellStyle="Comma"/>
    <tableColumn id="15" xr3:uid="{00000000-0010-0000-0600-00000F000000}" name="CD4-3" dataDxfId="64" totalsRowDxfId="63" dataCellStyle="Comma"/>
    <tableColumn id="16" xr3:uid="{00000000-0010-0000-0600-000010000000}" name="CD8-3" dataDxfId="62" totalsRowDxfId="61" dataCellStyle="Comma"/>
    <tableColumn id="17" xr3:uid="{00000000-0010-0000-0600-000011000000}" name="CD4:CD8-3" dataDxfId="60" totalsRowDxfId="59" dataCellStyle="Comma">
      <calculatedColumnFormula>S4/T4</calculatedColumnFormula>
    </tableColumn>
    <tableColumn id="57" xr3:uid="{00000000-0010-0000-0600-000039000000}" name="CD25-3" dataDxfId="58" totalsRowDxfId="57" dataCellStyle="Comma"/>
    <tableColumn id="56" xr3:uid="{00000000-0010-0000-0600-000038000000}" name="FOXP3-3" dataDxfId="56" totalsRowDxfId="55" dataCellStyle="Comma"/>
    <tableColumn id="18" xr3:uid="{00000000-0010-0000-0600-000012000000}" name="Treg-3" dataDxfId="54" totalsRowDxfId="53" dataCellStyle="Comma"/>
    <tableColumn id="19" xr3:uid="{00000000-0010-0000-0600-000013000000}" name="CD3-4" dataDxfId="52" totalsRowDxfId="51" dataCellStyle="Comma"/>
    <tableColumn id="20" xr3:uid="{00000000-0010-0000-0600-000014000000}" name="CD4-4" dataDxfId="50" totalsRowDxfId="49" dataCellStyle="Comma"/>
    <tableColumn id="21" xr3:uid="{00000000-0010-0000-0600-000015000000}" name="CD8-4" dataDxfId="48" totalsRowDxfId="47" dataCellStyle="Comma"/>
    <tableColumn id="22" xr3:uid="{00000000-0010-0000-0600-000016000000}" name="CD4:CD8-4" dataDxfId="46" totalsRowDxfId="45" dataCellStyle="Comma">
      <calculatedColumnFormula>Z4/AA4</calculatedColumnFormula>
    </tableColumn>
    <tableColumn id="59" xr3:uid="{00000000-0010-0000-0600-00003B000000}" name="CD25-4" dataDxfId="44" totalsRowDxfId="43" dataCellStyle="Comma"/>
    <tableColumn id="58" xr3:uid="{00000000-0010-0000-0600-00003A000000}" name="FOXP3-4" dataDxfId="42" totalsRowDxfId="41" dataCellStyle="Comma"/>
    <tableColumn id="23" xr3:uid="{00000000-0010-0000-0600-000017000000}" name="Treg-4" dataDxfId="40" totalsRowDxfId="39" dataCellStyle="Comma"/>
    <tableColumn id="42" xr3:uid="{00000000-0010-0000-0600-00002A000000}" name="CD45 C1" dataDxfId="38" dataCellStyle="Comma"/>
    <tableColumn id="24" xr3:uid="{00000000-0010-0000-0600-000018000000}" name="CD3 C1" dataDxfId="37" dataCellStyle="Comma">
      <calculatedColumnFormula>AF4*D4/100</calculatedColumnFormula>
    </tableColumn>
    <tableColumn id="25" xr3:uid="{00000000-0010-0000-0600-000019000000}" name="CD4 C1" dataDxfId="36" dataCellStyle="Comma">
      <calculatedColumnFormula>AG4*E4/100</calculatedColumnFormula>
    </tableColumn>
    <tableColumn id="26" xr3:uid="{00000000-0010-0000-0600-00001A000000}" name="CD8 C1" dataDxfId="35" dataCellStyle="Comma">
      <calculatedColumnFormula>AG4*F4/100</calculatedColumnFormula>
    </tableColumn>
    <tableColumn id="28" xr3:uid="{00000000-0010-0000-0600-00001C000000}" name="Treg C1" dataDxfId="34" dataCellStyle="Comma">
      <calculatedColumnFormula>AH4*J4/100</calculatedColumnFormula>
    </tableColumn>
    <tableColumn id="44" xr3:uid="{00000000-0010-0000-0600-00002C000000}" name="CD45 C2" dataDxfId="33" dataCellStyle="Comma"/>
    <tableColumn id="47" xr3:uid="{00000000-0010-0000-0600-00002F000000}" name="CD3 C2" dataDxfId="32" dataCellStyle="Comma">
      <calculatedColumnFormula>AK4*K4/100</calculatedColumnFormula>
    </tableColumn>
    <tableColumn id="30" xr3:uid="{00000000-0010-0000-0600-00001E000000}" name="CD4 C2" dataDxfId="31" dataCellStyle="Comma">
      <calculatedColumnFormula>AL4*L4/100</calculatedColumnFormula>
    </tableColumn>
    <tableColumn id="31" xr3:uid="{00000000-0010-0000-0600-00001F000000}" name="CD8 C2" dataDxfId="30" dataCellStyle="Comma">
      <calculatedColumnFormula>AL4*M4/100</calculatedColumnFormula>
    </tableColumn>
    <tableColumn id="33" xr3:uid="{00000000-0010-0000-0600-000021000000}" name="Treg C2" dataDxfId="29" dataCellStyle="Comma">
      <calculatedColumnFormula>AM4*Q4/100</calculatedColumnFormula>
    </tableColumn>
    <tableColumn id="45" xr3:uid="{00000000-0010-0000-0600-00002D000000}" name="CD45 C3" dataDxfId="28" dataCellStyle="Comma"/>
    <tableColumn id="48" xr3:uid="{00000000-0010-0000-0600-000030000000}" name="CD3 C3" dataDxfId="27" dataCellStyle="Comma">
      <calculatedColumnFormula>AP4*S4/100</calculatedColumnFormula>
    </tableColumn>
    <tableColumn id="35" xr3:uid="{00000000-0010-0000-0600-000023000000}" name="CD4 C3" dataDxfId="26" dataCellStyle="Comma">
      <calculatedColumnFormula>AQ4*S4/100</calculatedColumnFormula>
    </tableColumn>
    <tableColumn id="36" xr3:uid="{00000000-0010-0000-0600-000024000000}" name="CD8 C3" dataDxfId="25" dataCellStyle="Comma">
      <calculatedColumnFormula>AQ4*T4/100</calculatedColumnFormula>
    </tableColumn>
    <tableColumn id="38" xr3:uid="{00000000-0010-0000-0600-000026000000}" name="Treg C3" dataDxfId="24" dataCellStyle="Comma">
      <calculatedColumnFormula>AR4*X4/100</calculatedColumnFormula>
    </tableColumn>
    <tableColumn id="51" xr3:uid="{00000000-0010-0000-0600-000033000000}" name="CD45 C4" dataDxfId="23" dataCellStyle="Comma"/>
    <tableColumn id="49" xr3:uid="{00000000-0010-0000-0600-000031000000}" name="CD3 C4" dataDxfId="22" dataCellStyle="Comma">
      <calculatedColumnFormula>AU4*Y4/100</calculatedColumnFormula>
    </tableColumn>
    <tableColumn id="40" xr3:uid="{00000000-0010-0000-0600-000028000000}" name="CD4 C4" dataDxfId="21" dataCellStyle="Comma">
      <calculatedColumnFormula>AV4*Z4/100</calculatedColumnFormula>
    </tableColumn>
    <tableColumn id="41" xr3:uid="{00000000-0010-0000-0600-000029000000}" name="CD8 C4" dataDxfId="20" dataCellStyle="Comma">
      <calculatedColumnFormula>AV4*AA4/100</calculatedColumnFormula>
    </tableColumn>
    <tableColumn id="43" xr3:uid="{00000000-0010-0000-0600-00002B000000}" name="Treg C4" dataDxfId="19" dataCellStyle="Comma">
      <calculatedColumnFormula>AW4*AE4/100</calculatedColumnFormula>
    </tableColumn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e12" displayName="Table12" ref="A2:P42" totalsRowShown="0" headerRowDxfId="18" dataDxfId="16" headerRowBorderDxfId="17">
  <autoFilter ref="A2:P42" xr:uid="{00000000-0009-0000-0100-00000C000000}"/>
  <sortState xmlns:xlrd2="http://schemas.microsoft.com/office/spreadsheetml/2017/richdata2" ref="A3:P42">
    <sortCondition ref="A2:A42"/>
  </sortState>
  <tableColumns count="16">
    <tableColumn id="1" xr3:uid="{00000000-0010-0000-0700-000001000000}" name="Mouse ID" dataDxfId="15"/>
    <tableColumn id="16" xr3:uid="{00000000-0010-0000-0700-000010000000}" name="Treatment Group" dataDxfId="14"/>
    <tableColumn id="2" xr3:uid="{00000000-0010-0000-0700-000002000000}" name="Treatment " dataDxfId="13"/>
    <tableColumn id="3" xr3:uid="{00000000-0010-0000-0700-000003000000}" name="W0" dataDxfId="12"/>
    <tableColumn id="4" xr3:uid="{00000000-0010-0000-0700-000004000000}" name="W1" dataDxfId="11"/>
    <tableColumn id="5" xr3:uid="{00000000-0010-0000-0700-000005000000}" name="W2" dataDxfId="10"/>
    <tableColumn id="6" xr3:uid="{00000000-0010-0000-0700-000006000000}" name="W3" dataDxfId="9"/>
    <tableColumn id="7" xr3:uid="{00000000-0010-0000-0700-000007000000}" name="W4" dataDxfId="8"/>
    <tableColumn id="8" xr3:uid="{00000000-0010-0000-0700-000008000000}" name="W5" dataDxfId="7"/>
    <tableColumn id="9" xr3:uid="{00000000-0010-0000-0700-000009000000}" name="W6" dataDxfId="6"/>
    <tableColumn id="10" xr3:uid="{00000000-0010-0000-0700-00000A000000}" name="W7" dataDxfId="5"/>
    <tableColumn id="11" xr3:uid="{00000000-0010-0000-0700-00000B000000}" name="W8" dataDxfId="4"/>
    <tableColumn id="12" xr3:uid="{00000000-0010-0000-0700-00000C000000}" name="W9" dataDxfId="3"/>
    <tableColumn id="13" xr3:uid="{00000000-0010-0000-0700-00000D000000}" name="W10" dataDxfId="2"/>
    <tableColumn id="14" xr3:uid="{00000000-0010-0000-0700-00000E000000}" name="W11" dataDxfId="1"/>
    <tableColumn id="15" xr3:uid="{00000000-0010-0000-0700-00000F000000}" name="W1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4"/>
  <sheetViews>
    <sheetView tabSelected="1" zoomScale="80" zoomScaleNormal="80" workbookViewId="0">
      <selection activeCell="A2" sqref="A2:A45"/>
    </sheetView>
  </sheetViews>
  <sheetFormatPr defaultColWidth="11.19921875" defaultRowHeight="15.6" x14ac:dyDescent="0.3"/>
  <cols>
    <col min="1" max="2" width="14.796875" style="14" customWidth="1"/>
    <col min="3" max="3" width="15.69921875" style="14" customWidth="1"/>
    <col min="4" max="4" width="13.69921875" style="14" customWidth="1"/>
    <col min="5" max="5" width="11.296875" style="14" customWidth="1"/>
    <col min="6" max="6" width="11.796875" style="19" customWidth="1"/>
    <col min="7" max="7" width="12.796875" style="14" customWidth="1"/>
    <col min="8" max="10" width="11.19921875" style="14"/>
    <col min="11" max="11" width="13.69921875" style="14" customWidth="1"/>
    <col min="12" max="12" width="11.796875" style="14" customWidth="1"/>
    <col min="13" max="15" width="14.296875" style="14" customWidth="1"/>
    <col min="16" max="16" width="11.19921875" style="14" customWidth="1"/>
    <col min="17" max="17" width="12.796875" style="14" customWidth="1"/>
    <col min="18" max="18" width="12.796875" style="16" customWidth="1"/>
    <col min="19" max="19" width="13.69921875" style="14" customWidth="1"/>
    <col min="20" max="20" width="13.5" style="14" customWidth="1"/>
    <col min="21" max="16384" width="11.19921875" style="14"/>
  </cols>
  <sheetData>
    <row r="1" spans="1:20" s="13" customFormat="1" ht="60" customHeight="1" thickBot="1" x14ac:dyDescent="0.35">
      <c r="A1" s="28" t="s">
        <v>178</v>
      </c>
      <c r="B1" s="223" t="s">
        <v>243</v>
      </c>
      <c r="C1" s="135" t="s">
        <v>234</v>
      </c>
      <c r="D1" s="29" t="s">
        <v>187</v>
      </c>
      <c r="E1" s="29" t="s">
        <v>179</v>
      </c>
      <c r="F1" s="29" t="s">
        <v>180</v>
      </c>
      <c r="G1" s="29" t="s">
        <v>65</v>
      </c>
      <c r="H1" s="29" t="s">
        <v>60</v>
      </c>
      <c r="I1" s="29" t="s">
        <v>66</v>
      </c>
      <c r="J1" s="29" t="s">
        <v>67</v>
      </c>
      <c r="K1" s="29" t="s">
        <v>182</v>
      </c>
      <c r="L1" s="29" t="s">
        <v>183</v>
      </c>
      <c r="M1" s="30" t="s">
        <v>177</v>
      </c>
      <c r="N1" s="30" t="s">
        <v>181</v>
      </c>
      <c r="O1" s="30" t="s">
        <v>232</v>
      </c>
      <c r="P1" s="30" t="s">
        <v>217</v>
      </c>
      <c r="Q1" s="29" t="s">
        <v>184</v>
      </c>
      <c r="R1" s="29" t="s">
        <v>186</v>
      </c>
      <c r="S1" s="31" t="s">
        <v>185</v>
      </c>
    </row>
    <row r="2" spans="1:20" x14ac:dyDescent="0.3">
      <c r="A2" s="23" t="s">
        <v>92</v>
      </c>
      <c r="B2" s="23" t="s">
        <v>244</v>
      </c>
      <c r="C2" s="24">
        <v>43572</v>
      </c>
      <c r="D2" s="25">
        <v>4</v>
      </c>
      <c r="E2" s="24">
        <v>43684</v>
      </c>
      <c r="F2" s="26">
        <v>20</v>
      </c>
      <c r="G2" s="24" t="s">
        <v>61</v>
      </c>
      <c r="H2" s="25" t="s">
        <v>120</v>
      </c>
      <c r="I2" s="25" t="s">
        <v>62</v>
      </c>
      <c r="J2" s="27"/>
      <c r="K2" s="24">
        <v>43691</v>
      </c>
      <c r="L2" s="25">
        <v>7</v>
      </c>
      <c r="M2" s="232">
        <v>0.42708333333333331</v>
      </c>
      <c r="N2" s="232">
        <v>0.46111111111111108</v>
      </c>
      <c r="O2" s="232">
        <f>Table10[[#This Row],[Surgery End Time (HH:MM:SS)]]-Table10[[#This Row],[Surgery Start Time (HH:MM:SS)]]</f>
        <v>3.4027777777777768E-2</v>
      </c>
      <c r="P2" s="232" t="s">
        <v>51</v>
      </c>
      <c r="Q2" s="231">
        <v>43600</v>
      </c>
      <c r="R2" s="233">
        <f>((Table10[[#This Row],[High Fat Diet Start Date]]-Table10[[#This Row],[Arrival Date or DOB]])/7)+Table10[[#This Row],[Age at Arrival or DOB (weeks)]]</f>
        <v>8</v>
      </c>
      <c r="S2" s="234">
        <v>43684</v>
      </c>
      <c r="T2" s="18"/>
    </row>
    <row r="3" spans="1:20" x14ac:dyDescent="0.3">
      <c r="A3" s="23" t="s">
        <v>93</v>
      </c>
      <c r="B3" s="23" t="s">
        <v>244</v>
      </c>
      <c r="C3" s="24">
        <v>43572</v>
      </c>
      <c r="D3" s="25">
        <v>4</v>
      </c>
      <c r="E3" s="24">
        <v>43692</v>
      </c>
      <c r="F3" s="26">
        <v>21.142857142857142</v>
      </c>
      <c r="G3" s="24" t="s">
        <v>61</v>
      </c>
      <c r="H3" s="25" t="s">
        <v>120</v>
      </c>
      <c r="I3" s="25" t="s">
        <v>62</v>
      </c>
      <c r="J3" s="27"/>
      <c r="K3" s="24">
        <f>Table10[[#This Row],[Procedure Date ]]+7</f>
        <v>43699</v>
      </c>
      <c r="L3" s="25">
        <v>7</v>
      </c>
      <c r="M3" s="232">
        <v>0.60902777777777783</v>
      </c>
      <c r="N3" s="232">
        <v>0.64236111111111105</v>
      </c>
      <c r="O3" s="232">
        <f>Table10[[#This Row],[Surgery End Time (HH:MM:SS)]]-Table10[[#This Row],[Surgery Start Time (HH:MM:SS)]]</f>
        <v>3.3333333333333215E-2</v>
      </c>
      <c r="P3" s="232" t="s">
        <v>51</v>
      </c>
      <c r="Q3" s="231">
        <v>43600</v>
      </c>
      <c r="R3" s="233">
        <f>((Table10[[#This Row],[High Fat Diet Start Date]]-Table10[[#This Row],[Arrival Date or DOB]])/7)+Table10[[#This Row],[Age at Arrival or DOB (weeks)]]</f>
        <v>8</v>
      </c>
      <c r="S3" s="234">
        <v>43684</v>
      </c>
      <c r="T3" s="18"/>
    </row>
    <row r="4" spans="1:20" x14ac:dyDescent="0.3">
      <c r="A4" s="23" t="s">
        <v>94</v>
      </c>
      <c r="B4" s="23" t="s">
        <v>244</v>
      </c>
      <c r="C4" s="24">
        <v>43572</v>
      </c>
      <c r="D4" s="25">
        <v>4</v>
      </c>
      <c r="E4" s="24">
        <v>43693</v>
      </c>
      <c r="F4" s="26">
        <v>21.285714285714285</v>
      </c>
      <c r="G4" s="24" t="s">
        <v>61</v>
      </c>
      <c r="H4" s="25" t="s">
        <v>120</v>
      </c>
      <c r="I4" s="25" t="s">
        <v>62</v>
      </c>
      <c r="J4" s="27"/>
      <c r="K4" s="24">
        <v>43693</v>
      </c>
      <c r="L4" s="25">
        <v>0</v>
      </c>
      <c r="M4" s="232"/>
      <c r="N4" s="232"/>
      <c r="O4" s="232"/>
      <c r="P4" s="232" t="s">
        <v>51</v>
      </c>
      <c r="Q4" s="231">
        <v>43600</v>
      </c>
      <c r="R4" s="233">
        <f>((Table10[[#This Row],[High Fat Diet Start Date]]-Table10[[#This Row],[Arrival Date or DOB]])/7)+Table10[[#This Row],[Age at Arrival or DOB (weeks)]]</f>
        <v>8</v>
      </c>
      <c r="S4" s="234">
        <v>43684</v>
      </c>
      <c r="T4" s="18"/>
    </row>
    <row r="5" spans="1:20" x14ac:dyDescent="0.3">
      <c r="A5" s="23" t="s">
        <v>95</v>
      </c>
      <c r="B5" s="23" t="s">
        <v>244</v>
      </c>
      <c r="C5" s="24">
        <v>43572</v>
      </c>
      <c r="D5" s="25">
        <v>4</v>
      </c>
      <c r="E5" s="24">
        <v>43684</v>
      </c>
      <c r="F5" s="26">
        <v>20</v>
      </c>
      <c r="G5" s="24" t="s">
        <v>61</v>
      </c>
      <c r="H5" s="25" t="s">
        <v>120</v>
      </c>
      <c r="I5" s="25" t="s">
        <v>62</v>
      </c>
      <c r="J5" s="27"/>
      <c r="K5" s="24">
        <v>43684</v>
      </c>
      <c r="L5" s="25">
        <v>0</v>
      </c>
      <c r="M5" s="232"/>
      <c r="N5" s="232"/>
      <c r="O5" s="232"/>
      <c r="P5" s="232" t="s">
        <v>51</v>
      </c>
      <c r="Q5" s="231">
        <v>43600</v>
      </c>
      <c r="R5" s="233">
        <f>((Table10[[#This Row],[High Fat Diet Start Date]]-Table10[[#This Row],[Arrival Date or DOB]])/7)+Table10[[#This Row],[Age at Arrival or DOB (weeks)]]</f>
        <v>8</v>
      </c>
      <c r="S5" s="234">
        <v>43684</v>
      </c>
      <c r="T5" s="18"/>
    </row>
    <row r="6" spans="1:20" x14ac:dyDescent="0.3">
      <c r="A6" s="23" t="s">
        <v>96</v>
      </c>
      <c r="B6" s="23" t="s">
        <v>244</v>
      </c>
      <c r="C6" s="24">
        <v>43572</v>
      </c>
      <c r="D6" s="25">
        <v>4</v>
      </c>
      <c r="E6" s="24">
        <v>43689</v>
      </c>
      <c r="F6" s="26">
        <v>20.714285714285715</v>
      </c>
      <c r="G6" s="24" t="s">
        <v>61</v>
      </c>
      <c r="H6" s="25" t="s">
        <v>120</v>
      </c>
      <c r="I6" s="25" t="s">
        <v>62</v>
      </c>
      <c r="J6" s="27"/>
      <c r="K6" s="24">
        <v>43696</v>
      </c>
      <c r="L6" s="25">
        <v>7</v>
      </c>
      <c r="M6" s="232">
        <v>0.38541666666666669</v>
      </c>
      <c r="N6" s="232">
        <v>0.4291666666666667</v>
      </c>
      <c r="O6" s="232">
        <f>Table10[[#This Row],[Surgery End Time (HH:MM:SS)]]-Table10[[#This Row],[Surgery Start Time (HH:MM:SS)]]</f>
        <v>4.3750000000000011E-2</v>
      </c>
      <c r="P6" s="232" t="s">
        <v>51</v>
      </c>
      <c r="Q6" s="231">
        <v>43600</v>
      </c>
      <c r="R6" s="233">
        <f>((Table10[[#This Row],[High Fat Diet Start Date]]-Table10[[#This Row],[Arrival Date or DOB]])/7)+Table10[[#This Row],[Age at Arrival or DOB (weeks)]]</f>
        <v>8</v>
      </c>
      <c r="S6" s="234">
        <v>43684</v>
      </c>
      <c r="T6" s="18"/>
    </row>
    <row r="7" spans="1:20" x14ac:dyDescent="0.3">
      <c r="A7" s="23" t="s">
        <v>97</v>
      </c>
      <c r="B7" s="23" t="s">
        <v>244</v>
      </c>
      <c r="C7" s="24">
        <v>43572</v>
      </c>
      <c r="D7" s="25">
        <v>4</v>
      </c>
      <c r="E7" s="24">
        <v>43689</v>
      </c>
      <c r="F7" s="26">
        <v>20.714285714285715</v>
      </c>
      <c r="G7" s="24" t="s">
        <v>61</v>
      </c>
      <c r="H7" s="25" t="s">
        <v>120</v>
      </c>
      <c r="I7" s="25" t="s">
        <v>62</v>
      </c>
      <c r="J7" s="27"/>
      <c r="K7" s="24">
        <v>43696</v>
      </c>
      <c r="L7" s="25">
        <v>7</v>
      </c>
      <c r="M7" s="232">
        <v>0.43194444444444446</v>
      </c>
      <c r="N7" s="232">
        <v>0.46527777777777773</v>
      </c>
      <c r="O7" s="232">
        <f>Table10[[#This Row],[Surgery End Time (HH:MM:SS)]]-Table10[[#This Row],[Surgery Start Time (HH:MM:SS)]]</f>
        <v>3.333333333333327E-2</v>
      </c>
      <c r="P7" s="232" t="s">
        <v>51</v>
      </c>
      <c r="Q7" s="231">
        <v>43600</v>
      </c>
      <c r="R7" s="233">
        <f>((Table10[[#This Row],[High Fat Diet Start Date]]-Table10[[#This Row],[Arrival Date or DOB]])/7)+Table10[[#This Row],[Age at Arrival or DOB (weeks)]]</f>
        <v>8</v>
      </c>
      <c r="S7" s="234">
        <v>43684</v>
      </c>
      <c r="T7" s="18"/>
    </row>
    <row r="8" spans="1:20" x14ac:dyDescent="0.3">
      <c r="A8" s="23" t="s">
        <v>98</v>
      </c>
      <c r="B8" s="23" t="s">
        <v>244</v>
      </c>
      <c r="C8" s="24">
        <v>43572</v>
      </c>
      <c r="D8" s="25">
        <v>4</v>
      </c>
      <c r="E8" s="24">
        <v>43689</v>
      </c>
      <c r="F8" s="26">
        <v>20.714285714285715</v>
      </c>
      <c r="G8" s="24" t="s">
        <v>61</v>
      </c>
      <c r="H8" s="25" t="s">
        <v>120</v>
      </c>
      <c r="I8" s="25" t="s">
        <v>62</v>
      </c>
      <c r="J8" s="27"/>
      <c r="K8" s="24">
        <v>43696</v>
      </c>
      <c r="L8" s="25">
        <v>7</v>
      </c>
      <c r="M8" s="232">
        <v>0.46736111111111112</v>
      </c>
      <c r="N8" s="232">
        <v>12.5</v>
      </c>
      <c r="O8" s="232">
        <f>Table10[[#This Row],[Surgery End Time (HH:MM:SS)]]-Table10[[#This Row],[Surgery Start Time (HH:MM:SS)]]</f>
        <v>12.032638888888888</v>
      </c>
      <c r="P8" s="232" t="s">
        <v>51</v>
      </c>
      <c r="Q8" s="231">
        <v>43600</v>
      </c>
      <c r="R8" s="233">
        <f>((Table10[[#This Row],[High Fat Diet Start Date]]-Table10[[#This Row],[Arrival Date or DOB]])/7)+Table10[[#This Row],[Age at Arrival or DOB (weeks)]]</f>
        <v>8</v>
      </c>
      <c r="S8" s="234">
        <v>43684</v>
      </c>
      <c r="T8" s="18"/>
    </row>
    <row r="9" spans="1:20" x14ac:dyDescent="0.3">
      <c r="A9" s="23" t="s">
        <v>99</v>
      </c>
      <c r="B9" s="23" t="s">
        <v>244</v>
      </c>
      <c r="C9" s="24">
        <v>43572</v>
      </c>
      <c r="D9" s="25">
        <v>4</v>
      </c>
      <c r="E9" s="24">
        <v>43689</v>
      </c>
      <c r="F9" s="26">
        <v>20.714285714285715</v>
      </c>
      <c r="G9" s="24" t="s">
        <v>61</v>
      </c>
      <c r="H9" s="25" t="s">
        <v>120</v>
      </c>
      <c r="I9" s="25" t="s">
        <v>62</v>
      </c>
      <c r="J9" s="27"/>
      <c r="K9" s="24">
        <v>43696</v>
      </c>
      <c r="L9" s="25">
        <v>7</v>
      </c>
      <c r="M9" s="232">
        <v>4.9305555555555554E-2</v>
      </c>
      <c r="N9" s="232">
        <v>0.57500000000000007</v>
      </c>
      <c r="O9" s="232">
        <f>Table10[[#This Row],[Surgery End Time (HH:MM:SS)]]-Table10[[#This Row],[Surgery Start Time (HH:MM:SS)]]</f>
        <v>0.52569444444444446</v>
      </c>
      <c r="P9" s="232" t="s">
        <v>51</v>
      </c>
      <c r="Q9" s="231">
        <v>43600</v>
      </c>
      <c r="R9" s="233">
        <f>((Table10[[#This Row],[High Fat Diet Start Date]]-Table10[[#This Row],[Arrival Date or DOB]])/7)+Table10[[#This Row],[Age at Arrival or DOB (weeks)]]</f>
        <v>8</v>
      </c>
      <c r="S9" s="234">
        <v>43684</v>
      </c>
      <c r="T9" s="18"/>
    </row>
    <row r="10" spans="1:20" x14ac:dyDescent="0.3">
      <c r="A10" s="23" t="s">
        <v>100</v>
      </c>
      <c r="B10" s="23" t="s">
        <v>244</v>
      </c>
      <c r="C10" s="24">
        <v>43572</v>
      </c>
      <c r="D10" s="25">
        <v>4</v>
      </c>
      <c r="E10" s="24">
        <v>43691</v>
      </c>
      <c r="F10" s="26">
        <v>21</v>
      </c>
      <c r="G10" s="24" t="s">
        <v>61</v>
      </c>
      <c r="H10" s="25" t="s">
        <v>120</v>
      </c>
      <c r="I10" s="25" t="s">
        <v>62</v>
      </c>
      <c r="J10" s="27"/>
      <c r="K10" s="24">
        <v>43698</v>
      </c>
      <c r="L10" s="25">
        <v>7</v>
      </c>
      <c r="M10" s="232">
        <v>0.4375</v>
      </c>
      <c r="N10" s="232">
        <v>0.46875</v>
      </c>
      <c r="O10" s="232">
        <f>Table10[[#This Row],[Surgery End Time (HH:MM:SS)]]-Table10[[#This Row],[Surgery Start Time (HH:MM:SS)]]</f>
        <v>3.125E-2</v>
      </c>
      <c r="P10" s="232" t="s">
        <v>51</v>
      </c>
      <c r="Q10" s="231">
        <v>43600</v>
      </c>
      <c r="R10" s="233">
        <f>((Table10[[#This Row],[High Fat Diet Start Date]]-Table10[[#This Row],[Arrival Date or DOB]])/7)+Table10[[#This Row],[Age at Arrival or DOB (weeks)]]</f>
        <v>8</v>
      </c>
      <c r="S10" s="234">
        <v>43684</v>
      </c>
      <c r="T10" s="18"/>
    </row>
    <row r="11" spans="1:20" x14ac:dyDescent="0.3">
      <c r="A11" s="23" t="s">
        <v>101</v>
      </c>
      <c r="B11" s="23" t="s">
        <v>244</v>
      </c>
      <c r="C11" s="24">
        <v>43572</v>
      </c>
      <c r="D11" s="25">
        <v>4</v>
      </c>
      <c r="E11" s="24">
        <v>43691</v>
      </c>
      <c r="F11" s="26">
        <v>21</v>
      </c>
      <c r="G11" s="24" t="s">
        <v>61</v>
      </c>
      <c r="H11" s="25" t="s">
        <v>120</v>
      </c>
      <c r="I11" s="25" t="s">
        <v>62</v>
      </c>
      <c r="J11" s="27"/>
      <c r="K11" s="24">
        <v>43698</v>
      </c>
      <c r="L11" s="25">
        <v>7</v>
      </c>
      <c r="M11" s="232">
        <v>0.47222222222222227</v>
      </c>
      <c r="N11" s="232">
        <v>0.51041666666666663</v>
      </c>
      <c r="O11" s="232">
        <f>Table10[[#This Row],[Surgery End Time (HH:MM:SS)]]-Table10[[#This Row],[Surgery Start Time (HH:MM:SS)]]</f>
        <v>3.8194444444444364E-2</v>
      </c>
      <c r="P11" s="232" t="s">
        <v>51</v>
      </c>
      <c r="Q11" s="231">
        <v>43600</v>
      </c>
      <c r="R11" s="233">
        <f>((Table10[[#This Row],[High Fat Diet Start Date]]-Table10[[#This Row],[Arrival Date or DOB]])/7)+Table10[[#This Row],[Age at Arrival or DOB (weeks)]]</f>
        <v>8</v>
      </c>
      <c r="S11" s="234">
        <v>43684</v>
      </c>
      <c r="T11" s="18"/>
    </row>
    <row r="12" spans="1:20" x14ac:dyDescent="0.3">
      <c r="A12" s="23" t="s">
        <v>102</v>
      </c>
      <c r="B12" s="23" t="s">
        <v>244</v>
      </c>
      <c r="C12" s="24">
        <v>43572</v>
      </c>
      <c r="D12" s="25">
        <v>4</v>
      </c>
      <c r="E12" s="24">
        <v>43691</v>
      </c>
      <c r="F12" s="26">
        <v>21</v>
      </c>
      <c r="G12" s="24" t="s">
        <v>61</v>
      </c>
      <c r="H12" s="25" t="s">
        <v>120</v>
      </c>
      <c r="I12" s="25" t="s">
        <v>62</v>
      </c>
      <c r="J12" s="27"/>
      <c r="K12" s="24">
        <v>43691</v>
      </c>
      <c r="L12" s="25">
        <v>0</v>
      </c>
      <c r="M12" s="232"/>
      <c r="N12" s="232"/>
      <c r="O12" s="232"/>
      <c r="P12" s="232" t="s">
        <v>51</v>
      </c>
      <c r="Q12" s="231">
        <v>43600</v>
      </c>
      <c r="R12" s="233">
        <f>((Table10[[#This Row],[High Fat Diet Start Date]]-Table10[[#This Row],[Arrival Date or DOB]])/7)+Table10[[#This Row],[Age at Arrival or DOB (weeks)]]</f>
        <v>8</v>
      </c>
      <c r="S12" s="234">
        <v>43684</v>
      </c>
      <c r="T12" s="18"/>
    </row>
    <row r="13" spans="1:20" x14ac:dyDescent="0.3">
      <c r="A13" s="23" t="s">
        <v>103</v>
      </c>
      <c r="B13" s="23" t="s">
        <v>244</v>
      </c>
      <c r="C13" s="24">
        <v>43572</v>
      </c>
      <c r="D13" s="25">
        <v>4</v>
      </c>
      <c r="E13" s="24">
        <v>43691</v>
      </c>
      <c r="F13" s="26">
        <v>21</v>
      </c>
      <c r="G13" s="24" t="s">
        <v>61</v>
      </c>
      <c r="H13" s="25" t="s">
        <v>120</v>
      </c>
      <c r="I13" s="25" t="s">
        <v>62</v>
      </c>
      <c r="J13" s="27"/>
      <c r="K13" s="24">
        <f>Table10[[#This Row],[Procedure Date ]]+7</f>
        <v>43698</v>
      </c>
      <c r="L13" s="25">
        <v>7</v>
      </c>
      <c r="M13" s="232">
        <v>0.58263888888888882</v>
      </c>
      <c r="N13" s="232">
        <v>0.61319444444444449</v>
      </c>
      <c r="O13" s="232">
        <f>Table10[[#This Row],[Surgery End Time (HH:MM:SS)]]-Table10[[#This Row],[Surgery Start Time (HH:MM:SS)]]</f>
        <v>3.0555555555555669E-2</v>
      </c>
      <c r="P13" s="232" t="s">
        <v>51</v>
      </c>
      <c r="Q13" s="231">
        <v>43600</v>
      </c>
      <c r="R13" s="233">
        <f>((Table10[[#This Row],[High Fat Diet Start Date]]-Table10[[#This Row],[Arrival Date or DOB]])/7)+Table10[[#This Row],[Age at Arrival or DOB (weeks)]]</f>
        <v>8</v>
      </c>
      <c r="S13" s="234">
        <v>43684</v>
      </c>
      <c r="T13" s="18"/>
    </row>
    <row r="14" spans="1:20" x14ac:dyDescent="0.3">
      <c r="A14" s="23" t="s">
        <v>104</v>
      </c>
      <c r="B14" s="23" t="s">
        <v>244</v>
      </c>
      <c r="C14" s="24">
        <v>43572</v>
      </c>
      <c r="D14" s="25">
        <v>4</v>
      </c>
      <c r="E14" s="24">
        <v>43692</v>
      </c>
      <c r="F14" s="26">
        <v>21.142857142857142</v>
      </c>
      <c r="G14" s="24" t="s">
        <v>61</v>
      </c>
      <c r="H14" s="25" t="s">
        <v>120</v>
      </c>
      <c r="I14" s="25" t="s">
        <v>62</v>
      </c>
      <c r="J14" s="25" t="s">
        <v>64</v>
      </c>
      <c r="K14" s="24">
        <v>43699</v>
      </c>
      <c r="L14" s="25">
        <v>7</v>
      </c>
      <c r="M14" s="232">
        <v>0.4069444444444445</v>
      </c>
      <c r="N14" s="232">
        <v>0.44236111111111115</v>
      </c>
      <c r="O14" s="232">
        <f>Table10[[#This Row],[Surgery End Time (HH:MM:SS)]]-Table10[[#This Row],[Surgery Start Time (HH:MM:SS)]]</f>
        <v>3.5416666666666652E-2</v>
      </c>
      <c r="P14" s="232" t="s">
        <v>51</v>
      </c>
      <c r="Q14" s="231">
        <v>43600</v>
      </c>
      <c r="R14" s="233">
        <f>((Table10[[#This Row],[High Fat Diet Start Date]]-Table10[[#This Row],[Arrival Date or DOB]])/7)+Table10[[#This Row],[Age at Arrival or DOB (weeks)]]</f>
        <v>8</v>
      </c>
      <c r="S14" s="234">
        <v>43684</v>
      </c>
      <c r="T14" s="18"/>
    </row>
    <row r="15" spans="1:20" x14ac:dyDescent="0.3">
      <c r="A15" s="23" t="s">
        <v>105</v>
      </c>
      <c r="B15" s="23" t="s">
        <v>244</v>
      </c>
      <c r="C15" s="24">
        <v>43572</v>
      </c>
      <c r="D15" s="25">
        <v>4</v>
      </c>
      <c r="E15" s="24">
        <v>43692</v>
      </c>
      <c r="F15" s="26">
        <v>21.142857142857142</v>
      </c>
      <c r="G15" s="24" t="s">
        <v>61</v>
      </c>
      <c r="H15" s="25" t="s">
        <v>120</v>
      </c>
      <c r="I15" s="25" t="s">
        <v>62</v>
      </c>
      <c r="J15" s="25" t="s">
        <v>64</v>
      </c>
      <c r="K15" s="24">
        <v>43699</v>
      </c>
      <c r="L15" s="25">
        <v>7</v>
      </c>
      <c r="M15" s="232">
        <v>0.44305555555555554</v>
      </c>
      <c r="N15" s="232">
        <v>0.47083333333333338</v>
      </c>
      <c r="O15" s="232">
        <f>Table10[[#This Row],[Surgery End Time (HH:MM:SS)]]-Table10[[#This Row],[Surgery Start Time (HH:MM:SS)]]</f>
        <v>2.7777777777777846E-2</v>
      </c>
      <c r="P15" s="232" t="s">
        <v>51</v>
      </c>
      <c r="Q15" s="231">
        <v>43600</v>
      </c>
      <c r="R15" s="233">
        <f>((Table10[[#This Row],[High Fat Diet Start Date]]-Table10[[#This Row],[Arrival Date or DOB]])/7)+Table10[[#This Row],[Age at Arrival or DOB (weeks)]]</f>
        <v>8</v>
      </c>
      <c r="S15" s="234">
        <v>43684</v>
      </c>
      <c r="T15" s="18"/>
    </row>
    <row r="16" spans="1:20" x14ac:dyDescent="0.3">
      <c r="A16" s="23" t="s">
        <v>108</v>
      </c>
      <c r="B16" s="23" t="s">
        <v>244</v>
      </c>
      <c r="C16" s="24">
        <v>43572</v>
      </c>
      <c r="D16" s="25">
        <v>4</v>
      </c>
      <c r="E16" s="24">
        <v>43692</v>
      </c>
      <c r="F16" s="26">
        <v>21.142857142857142</v>
      </c>
      <c r="G16" s="24" t="s">
        <v>61</v>
      </c>
      <c r="H16" s="25" t="s">
        <v>120</v>
      </c>
      <c r="I16" s="25" t="s">
        <v>62</v>
      </c>
      <c r="J16" s="25" t="s">
        <v>64</v>
      </c>
      <c r="K16" s="24">
        <v>43699</v>
      </c>
      <c r="L16" s="25">
        <v>7</v>
      </c>
      <c r="M16" s="232">
        <v>0.47291666666666665</v>
      </c>
      <c r="N16" s="232">
        <v>0.51250000000000007</v>
      </c>
      <c r="O16" s="232">
        <f>Table10[[#This Row],[Surgery End Time (HH:MM:SS)]]-Table10[[#This Row],[Surgery Start Time (HH:MM:SS)]]</f>
        <v>3.9583333333333415E-2</v>
      </c>
      <c r="P16" s="232" t="s">
        <v>51</v>
      </c>
      <c r="Q16" s="231">
        <v>43600</v>
      </c>
      <c r="R16" s="233">
        <f>((Table10[[#This Row],[High Fat Diet Start Date]]-Table10[[#This Row],[Arrival Date or DOB]])/7)+Table10[[#This Row],[Age at Arrival or DOB (weeks)]]</f>
        <v>8</v>
      </c>
      <c r="S16" s="234">
        <v>43684</v>
      </c>
      <c r="T16" s="18"/>
    </row>
    <row r="17" spans="1:20" x14ac:dyDescent="0.3">
      <c r="A17" s="23" t="s">
        <v>109</v>
      </c>
      <c r="B17" s="23" t="s">
        <v>244</v>
      </c>
      <c r="C17" s="24">
        <v>43572</v>
      </c>
      <c r="D17" s="25">
        <v>4</v>
      </c>
      <c r="E17" s="24">
        <v>43692</v>
      </c>
      <c r="F17" s="26">
        <v>21.142857142857142</v>
      </c>
      <c r="G17" s="24" t="s">
        <v>61</v>
      </c>
      <c r="H17" s="25" t="s">
        <v>120</v>
      </c>
      <c r="I17" s="25" t="s">
        <v>62</v>
      </c>
      <c r="J17" s="25" t="s">
        <v>64</v>
      </c>
      <c r="K17" s="24">
        <v>43699</v>
      </c>
      <c r="L17" s="25">
        <v>7</v>
      </c>
      <c r="M17" s="232">
        <v>0.57638888888888895</v>
      </c>
      <c r="N17" s="232">
        <v>0.60416666666666663</v>
      </c>
      <c r="O17" s="232">
        <f>Table10[[#This Row],[Surgery End Time (HH:MM:SS)]]-Table10[[#This Row],[Surgery Start Time (HH:MM:SS)]]</f>
        <v>2.7777777777777679E-2</v>
      </c>
      <c r="P17" s="232" t="s">
        <v>51</v>
      </c>
      <c r="Q17" s="231">
        <v>43600</v>
      </c>
      <c r="R17" s="233">
        <f>((Table10[[#This Row],[High Fat Diet Start Date]]-Table10[[#This Row],[Arrival Date or DOB]])/7)+Table10[[#This Row],[Age at Arrival or DOB (weeks)]]</f>
        <v>8</v>
      </c>
      <c r="S17" s="234">
        <v>43684</v>
      </c>
      <c r="T17" s="18"/>
    </row>
    <row r="18" spans="1:20" x14ac:dyDescent="0.3">
      <c r="A18" s="23" t="s">
        <v>111</v>
      </c>
      <c r="B18" s="23" t="s">
        <v>244</v>
      </c>
      <c r="C18" s="24">
        <v>43572</v>
      </c>
      <c r="D18" s="25">
        <v>4</v>
      </c>
      <c r="E18" s="24">
        <v>43693</v>
      </c>
      <c r="F18" s="26">
        <v>21.285714285714285</v>
      </c>
      <c r="G18" s="24" t="s">
        <v>61</v>
      </c>
      <c r="H18" s="25" t="s">
        <v>120</v>
      </c>
      <c r="I18" s="25" t="s">
        <v>62</v>
      </c>
      <c r="J18" s="25" t="s">
        <v>63</v>
      </c>
      <c r="K18" s="24">
        <v>43693</v>
      </c>
      <c r="L18" s="25">
        <v>0</v>
      </c>
      <c r="M18" s="232"/>
      <c r="N18" s="232"/>
      <c r="O18" s="232"/>
      <c r="P18" s="232" t="s">
        <v>51</v>
      </c>
      <c r="Q18" s="231">
        <v>43600</v>
      </c>
      <c r="R18" s="233">
        <f>((Table10[[#This Row],[High Fat Diet Start Date]]-Table10[[#This Row],[Arrival Date or DOB]])/7)+Table10[[#This Row],[Age at Arrival or DOB (weeks)]]</f>
        <v>8</v>
      </c>
      <c r="S18" s="234">
        <v>43684</v>
      </c>
      <c r="T18" s="18"/>
    </row>
    <row r="19" spans="1:20" x14ac:dyDescent="0.3">
      <c r="A19" s="23" t="s">
        <v>106</v>
      </c>
      <c r="B19" s="23" t="s">
        <v>244</v>
      </c>
      <c r="C19" s="24">
        <v>43572</v>
      </c>
      <c r="D19" s="25">
        <v>4</v>
      </c>
      <c r="E19" s="24">
        <v>43693</v>
      </c>
      <c r="F19" s="26">
        <v>21.285714285714285</v>
      </c>
      <c r="G19" s="24" t="s">
        <v>61</v>
      </c>
      <c r="H19" s="25" t="s">
        <v>120</v>
      </c>
      <c r="I19" s="25" t="s">
        <v>62</v>
      </c>
      <c r="J19" s="25" t="s">
        <v>64</v>
      </c>
      <c r="K19" s="24">
        <v>43700</v>
      </c>
      <c r="L19" s="25">
        <v>7</v>
      </c>
      <c r="M19" s="232">
        <v>0.61458333333333337</v>
      </c>
      <c r="N19" s="232">
        <v>0.65277777777777779</v>
      </c>
      <c r="O19" s="232">
        <f>Table10[[#This Row],[Surgery End Time (HH:MM:SS)]]-Table10[[#This Row],[Surgery Start Time (HH:MM:SS)]]</f>
        <v>3.819444444444442E-2</v>
      </c>
      <c r="P19" s="232" t="s">
        <v>51</v>
      </c>
      <c r="Q19" s="231">
        <v>43600</v>
      </c>
      <c r="R19" s="233">
        <f>((Table10[[#This Row],[High Fat Diet Start Date]]-Table10[[#This Row],[Arrival Date or DOB]])/7)+Table10[[#This Row],[Age at Arrival or DOB (weeks)]]</f>
        <v>8</v>
      </c>
      <c r="S19" s="234">
        <v>43684</v>
      </c>
      <c r="T19" s="18"/>
    </row>
    <row r="20" spans="1:20" x14ac:dyDescent="0.3">
      <c r="A20" s="23" t="s">
        <v>110</v>
      </c>
      <c r="B20" s="23" t="s">
        <v>244</v>
      </c>
      <c r="C20" s="24">
        <v>43572</v>
      </c>
      <c r="D20" s="25">
        <v>4</v>
      </c>
      <c r="E20" s="24">
        <v>43693</v>
      </c>
      <c r="F20" s="26">
        <v>21.285714285714285</v>
      </c>
      <c r="G20" s="24" t="s">
        <v>61</v>
      </c>
      <c r="H20" s="25" t="s">
        <v>120</v>
      </c>
      <c r="I20" s="25" t="s">
        <v>62</v>
      </c>
      <c r="J20" s="25" t="s">
        <v>64</v>
      </c>
      <c r="K20" s="24">
        <v>43700</v>
      </c>
      <c r="L20" s="25">
        <v>7</v>
      </c>
      <c r="M20" s="232">
        <v>0.59375</v>
      </c>
      <c r="N20" s="232">
        <v>0.61111111111111105</v>
      </c>
      <c r="O20" s="232">
        <f>Table10[[#This Row],[Surgery End Time (HH:MM:SS)]]-Table10[[#This Row],[Surgery Start Time (HH:MM:SS)]]</f>
        <v>1.7361111111111049E-2</v>
      </c>
      <c r="P20" s="232" t="s">
        <v>51</v>
      </c>
      <c r="Q20" s="231">
        <v>43600</v>
      </c>
      <c r="R20" s="233">
        <f>((Table10[[#This Row],[High Fat Diet Start Date]]-Table10[[#This Row],[Arrival Date or DOB]])/7)+Table10[[#This Row],[Age at Arrival or DOB (weeks)]]</f>
        <v>8</v>
      </c>
      <c r="S20" s="234">
        <v>43684</v>
      </c>
      <c r="T20" s="18"/>
    </row>
    <row r="21" spans="1:20" x14ac:dyDescent="0.3">
      <c r="A21" s="23" t="s">
        <v>107</v>
      </c>
      <c r="B21" s="23" t="s">
        <v>244</v>
      </c>
      <c r="C21" s="24">
        <v>43572</v>
      </c>
      <c r="D21" s="25">
        <v>4</v>
      </c>
      <c r="E21" s="24">
        <v>43693</v>
      </c>
      <c r="F21" s="26">
        <v>21.285714285714285</v>
      </c>
      <c r="G21" s="24" t="s">
        <v>61</v>
      </c>
      <c r="H21" s="25" t="s">
        <v>120</v>
      </c>
      <c r="I21" s="25" t="s">
        <v>62</v>
      </c>
      <c r="J21" s="25" t="s">
        <v>64</v>
      </c>
      <c r="K21" s="24">
        <v>43700</v>
      </c>
      <c r="L21" s="25">
        <v>7</v>
      </c>
      <c r="M21" s="232">
        <v>0.65972222222222221</v>
      </c>
      <c r="N21" s="232">
        <v>0.68958333333333333</v>
      </c>
      <c r="O21" s="232">
        <f>Table10[[#This Row],[Surgery End Time (HH:MM:SS)]]-Table10[[#This Row],[Surgery Start Time (HH:MM:SS)]]</f>
        <v>2.9861111111111116E-2</v>
      </c>
      <c r="P21" s="232" t="s">
        <v>51</v>
      </c>
      <c r="Q21" s="231">
        <v>43600</v>
      </c>
      <c r="R21" s="233">
        <f>((Table10[[#This Row],[High Fat Diet Start Date]]-Table10[[#This Row],[Arrival Date or DOB]])/7)+Table10[[#This Row],[Age at Arrival or DOB (weeks)]]</f>
        <v>8</v>
      </c>
      <c r="S21" s="234">
        <v>43684</v>
      </c>
      <c r="T21" s="18"/>
    </row>
    <row r="22" spans="1:20" x14ac:dyDescent="0.3">
      <c r="A22" s="23" t="s">
        <v>116</v>
      </c>
      <c r="B22" s="23" t="s">
        <v>244</v>
      </c>
      <c r="C22" s="24">
        <v>43572</v>
      </c>
      <c r="D22" s="25">
        <v>5</v>
      </c>
      <c r="E22" s="24">
        <v>43673</v>
      </c>
      <c r="F22" s="26">
        <v>19.428571428571431</v>
      </c>
      <c r="G22" s="24" t="s">
        <v>211</v>
      </c>
      <c r="H22" s="25" t="s">
        <v>120</v>
      </c>
      <c r="I22" s="25" t="s">
        <v>62</v>
      </c>
      <c r="J22" s="25" t="s">
        <v>121</v>
      </c>
      <c r="K22" s="24">
        <v>43673</v>
      </c>
      <c r="L22" s="25">
        <v>0</v>
      </c>
      <c r="M22" s="232"/>
      <c r="N22" s="232"/>
      <c r="O22" s="232"/>
      <c r="P22" s="232" t="s">
        <v>51</v>
      </c>
      <c r="Q22" s="231">
        <v>43593</v>
      </c>
      <c r="R22" s="233">
        <f>((Table10[[#This Row],[High Fat Diet Start Date]]-Table10[[#This Row],[Arrival Date or DOB]])/7)+Table10[[#This Row],[Age at Arrival or DOB (weeks)]]</f>
        <v>8</v>
      </c>
      <c r="S22" s="234">
        <v>43677</v>
      </c>
      <c r="T22" s="18"/>
    </row>
    <row r="23" spans="1:20" x14ac:dyDescent="0.3">
      <c r="A23" s="23" t="s">
        <v>74</v>
      </c>
      <c r="B23" s="23" t="s">
        <v>244</v>
      </c>
      <c r="C23" s="24">
        <v>43572</v>
      </c>
      <c r="D23" s="25">
        <v>5</v>
      </c>
      <c r="E23" s="24">
        <v>43682</v>
      </c>
      <c r="F23" s="26">
        <v>20.714285714285715</v>
      </c>
      <c r="G23" s="24" t="s">
        <v>61</v>
      </c>
      <c r="H23" s="25" t="s">
        <v>120</v>
      </c>
      <c r="I23" s="25" t="s">
        <v>62</v>
      </c>
      <c r="J23" s="27"/>
      <c r="K23" s="24">
        <v>43682</v>
      </c>
      <c r="L23" s="25">
        <v>0</v>
      </c>
      <c r="M23" s="232"/>
      <c r="N23" s="232"/>
      <c r="O23" s="232"/>
      <c r="P23" s="232" t="s">
        <v>51</v>
      </c>
      <c r="Q23" s="231">
        <v>43593</v>
      </c>
      <c r="R23" s="233">
        <f>((Table10[[#This Row],[High Fat Diet Start Date]]-Table10[[#This Row],[Arrival Date or DOB]])/7)+Table10[[#This Row],[Age at Arrival or DOB (weeks)]]</f>
        <v>8</v>
      </c>
      <c r="S23" s="234">
        <v>43677</v>
      </c>
      <c r="T23" s="18"/>
    </row>
    <row r="24" spans="1:20" x14ac:dyDescent="0.3">
      <c r="A24" s="23" t="s">
        <v>75</v>
      </c>
      <c r="B24" s="23" t="s">
        <v>244</v>
      </c>
      <c r="C24" s="24">
        <v>43572</v>
      </c>
      <c r="D24" s="25">
        <v>5</v>
      </c>
      <c r="E24" s="24">
        <v>43678</v>
      </c>
      <c r="F24" s="26">
        <v>20.142857142857142</v>
      </c>
      <c r="G24" s="24" t="s">
        <v>61</v>
      </c>
      <c r="H24" s="25" t="s">
        <v>120</v>
      </c>
      <c r="I24" s="25" t="s">
        <v>62</v>
      </c>
      <c r="J24" s="27" t="s">
        <v>121</v>
      </c>
      <c r="K24" s="24">
        <v>43678</v>
      </c>
      <c r="L24" s="25">
        <v>0</v>
      </c>
      <c r="M24" s="232"/>
      <c r="N24" s="232"/>
      <c r="O24" s="232"/>
      <c r="P24" s="232" t="s">
        <v>51</v>
      </c>
      <c r="Q24" s="231">
        <v>43593</v>
      </c>
      <c r="R24" s="233">
        <f>((Table10[[#This Row],[High Fat Diet Start Date]]-Table10[[#This Row],[Arrival Date or DOB]])/7)+Table10[[#This Row],[Age at Arrival or DOB (weeks)]]</f>
        <v>8</v>
      </c>
      <c r="S24" s="234">
        <v>43677</v>
      </c>
      <c r="T24" s="18"/>
    </row>
    <row r="25" spans="1:20" x14ac:dyDescent="0.3">
      <c r="A25" s="23" t="s">
        <v>76</v>
      </c>
      <c r="B25" s="23" t="s">
        <v>244</v>
      </c>
      <c r="C25" s="24">
        <v>43572</v>
      </c>
      <c r="D25" s="25">
        <v>5</v>
      </c>
      <c r="E25" s="24">
        <v>43679</v>
      </c>
      <c r="F25" s="26">
        <v>20.285714285714285</v>
      </c>
      <c r="G25" s="24" t="s">
        <v>61</v>
      </c>
      <c r="H25" s="25" t="s">
        <v>120</v>
      </c>
      <c r="I25" s="25" t="s">
        <v>62</v>
      </c>
      <c r="J25" s="27" t="s">
        <v>63</v>
      </c>
      <c r="K25" s="24">
        <v>43686</v>
      </c>
      <c r="L25" s="25">
        <v>7</v>
      </c>
      <c r="M25" s="232">
        <v>0.35069444444444442</v>
      </c>
      <c r="N25" s="232">
        <v>0.38194444444444442</v>
      </c>
      <c r="O25" s="232">
        <f>Table10[[#This Row],[Surgery End Time (HH:MM:SS)]]-Table10[[#This Row],[Surgery Start Time (HH:MM:SS)]]</f>
        <v>3.125E-2</v>
      </c>
      <c r="P25" s="232" t="s">
        <v>51</v>
      </c>
      <c r="Q25" s="231">
        <v>43593</v>
      </c>
      <c r="R25" s="233">
        <f>((Table10[[#This Row],[High Fat Diet Start Date]]-Table10[[#This Row],[Arrival Date or DOB]])/7)+Table10[[#This Row],[Age at Arrival or DOB (weeks)]]</f>
        <v>8</v>
      </c>
      <c r="S25" s="234">
        <v>43677</v>
      </c>
      <c r="T25" s="18"/>
    </row>
    <row r="26" spans="1:20" x14ac:dyDescent="0.3">
      <c r="A26" s="23" t="s">
        <v>77</v>
      </c>
      <c r="B26" s="23" t="s">
        <v>244</v>
      </c>
      <c r="C26" s="24">
        <v>43572</v>
      </c>
      <c r="D26" s="25">
        <v>5</v>
      </c>
      <c r="E26" s="24">
        <v>43678</v>
      </c>
      <c r="F26" s="26">
        <v>20.142857142857142</v>
      </c>
      <c r="G26" s="24" t="s">
        <v>61</v>
      </c>
      <c r="H26" s="25" t="s">
        <v>120</v>
      </c>
      <c r="I26" s="25" t="s">
        <v>62</v>
      </c>
      <c r="J26" s="27" t="s">
        <v>64</v>
      </c>
      <c r="K26" s="24">
        <v>43685</v>
      </c>
      <c r="L26" s="25">
        <v>7</v>
      </c>
      <c r="M26" s="232">
        <v>0.36805555555555558</v>
      </c>
      <c r="N26" s="232">
        <v>0.4145833333333333</v>
      </c>
      <c r="O26" s="232">
        <f>Table10[[#This Row],[Surgery End Time (HH:MM:SS)]]-Table10[[#This Row],[Surgery Start Time (HH:MM:SS)]]</f>
        <v>4.6527777777777724E-2</v>
      </c>
      <c r="P26" s="232" t="s">
        <v>51</v>
      </c>
      <c r="Q26" s="231">
        <v>43593</v>
      </c>
      <c r="R26" s="233">
        <f>((Table10[[#This Row],[High Fat Diet Start Date]]-Table10[[#This Row],[Arrival Date or DOB]])/7)+Table10[[#This Row],[Age at Arrival or DOB (weeks)]]</f>
        <v>8</v>
      </c>
      <c r="S26" s="234">
        <v>43677</v>
      </c>
      <c r="T26" s="18"/>
    </row>
    <row r="27" spans="1:20" x14ac:dyDescent="0.3">
      <c r="A27" s="23" t="s">
        <v>78</v>
      </c>
      <c r="B27" s="23" t="s">
        <v>244</v>
      </c>
      <c r="C27" s="24">
        <v>43572</v>
      </c>
      <c r="D27" s="25">
        <v>5</v>
      </c>
      <c r="E27" s="24">
        <v>43678</v>
      </c>
      <c r="F27" s="26">
        <v>20.142857142857142</v>
      </c>
      <c r="G27" s="24" t="s">
        <v>61</v>
      </c>
      <c r="H27" s="25" t="s">
        <v>120</v>
      </c>
      <c r="I27" s="25" t="s">
        <v>62</v>
      </c>
      <c r="J27" s="27" t="s">
        <v>64</v>
      </c>
      <c r="K27" s="24">
        <v>43685</v>
      </c>
      <c r="L27" s="25">
        <v>7</v>
      </c>
      <c r="M27" s="232">
        <v>0.41666666666666669</v>
      </c>
      <c r="N27" s="232">
        <v>0.45555555555555555</v>
      </c>
      <c r="O27" s="232">
        <f>Table10[[#This Row],[Surgery End Time (HH:MM:SS)]]-Table10[[#This Row],[Surgery Start Time (HH:MM:SS)]]</f>
        <v>3.8888888888888862E-2</v>
      </c>
      <c r="P27" s="232" t="s">
        <v>51</v>
      </c>
      <c r="Q27" s="231">
        <v>43593</v>
      </c>
      <c r="R27" s="233">
        <f>((Table10[[#This Row],[High Fat Diet Start Date]]-Table10[[#This Row],[Arrival Date or DOB]])/7)+Table10[[#This Row],[Age at Arrival or DOB (weeks)]]</f>
        <v>8</v>
      </c>
      <c r="S27" s="234">
        <v>43677</v>
      </c>
      <c r="T27" s="18"/>
    </row>
    <row r="28" spans="1:20" x14ac:dyDescent="0.3">
      <c r="A28" s="23" t="s">
        <v>79</v>
      </c>
      <c r="B28" s="23" t="s">
        <v>244</v>
      </c>
      <c r="C28" s="24">
        <v>43572</v>
      </c>
      <c r="D28" s="25">
        <v>5</v>
      </c>
      <c r="E28" s="24">
        <v>43678</v>
      </c>
      <c r="F28" s="26">
        <v>20.142857142857142</v>
      </c>
      <c r="G28" s="24" t="s">
        <v>61</v>
      </c>
      <c r="H28" s="25" t="s">
        <v>120</v>
      </c>
      <c r="I28" s="25" t="s">
        <v>62</v>
      </c>
      <c r="J28" s="27" t="s">
        <v>64</v>
      </c>
      <c r="K28" s="24">
        <v>43685</v>
      </c>
      <c r="L28" s="25">
        <v>7</v>
      </c>
      <c r="M28" s="232">
        <v>0.45833333333333331</v>
      </c>
      <c r="N28" s="232">
        <v>0.49444444444444446</v>
      </c>
      <c r="O28" s="232">
        <f>Table10[[#This Row],[Surgery End Time (HH:MM:SS)]]-Table10[[#This Row],[Surgery Start Time (HH:MM:SS)]]</f>
        <v>3.6111111111111149E-2</v>
      </c>
      <c r="P28" s="232" t="s">
        <v>51</v>
      </c>
      <c r="Q28" s="231">
        <v>43593</v>
      </c>
      <c r="R28" s="233">
        <f>((Table10[[#This Row],[High Fat Diet Start Date]]-Table10[[#This Row],[Arrival Date or DOB]])/7)+Table10[[#This Row],[Age at Arrival or DOB (weeks)]]</f>
        <v>8</v>
      </c>
      <c r="S28" s="234">
        <v>43677</v>
      </c>
      <c r="T28" s="18"/>
    </row>
    <row r="29" spans="1:20" x14ac:dyDescent="0.3">
      <c r="A29" s="23" t="s">
        <v>80</v>
      </c>
      <c r="B29" s="23" t="s">
        <v>244</v>
      </c>
      <c r="C29" s="24">
        <v>43572</v>
      </c>
      <c r="D29" s="25">
        <v>5</v>
      </c>
      <c r="E29" s="24">
        <v>43678</v>
      </c>
      <c r="F29" s="26">
        <v>20.142857142857142</v>
      </c>
      <c r="G29" s="24" t="s">
        <v>61</v>
      </c>
      <c r="H29" s="25" t="s">
        <v>120</v>
      </c>
      <c r="I29" s="25" t="s">
        <v>62</v>
      </c>
      <c r="J29" s="27" t="s">
        <v>64</v>
      </c>
      <c r="K29" s="24">
        <v>43685</v>
      </c>
      <c r="L29" s="25">
        <v>7</v>
      </c>
      <c r="M29" s="232">
        <v>0.54583333333333328</v>
      </c>
      <c r="N29" s="232">
        <v>0.57222222222222219</v>
      </c>
      <c r="O29" s="232">
        <f>Table10[[#This Row],[Surgery End Time (HH:MM:SS)]]-Table10[[#This Row],[Surgery Start Time (HH:MM:SS)]]</f>
        <v>2.6388888888888906E-2</v>
      </c>
      <c r="P29" s="232" t="s">
        <v>51</v>
      </c>
      <c r="Q29" s="231">
        <v>43593</v>
      </c>
      <c r="R29" s="233">
        <f>((Table10[[#This Row],[High Fat Diet Start Date]]-Table10[[#This Row],[Arrival Date or DOB]])/7)+Table10[[#This Row],[Age at Arrival or DOB (weeks)]]</f>
        <v>8</v>
      </c>
      <c r="S29" s="234">
        <v>43677</v>
      </c>
      <c r="T29" s="18"/>
    </row>
    <row r="30" spans="1:20" x14ac:dyDescent="0.3">
      <c r="A30" s="23" t="s">
        <v>81</v>
      </c>
      <c r="B30" s="23" t="s">
        <v>244</v>
      </c>
      <c r="C30" s="24">
        <v>43572</v>
      </c>
      <c r="D30" s="25">
        <v>5</v>
      </c>
      <c r="E30" s="24">
        <v>43679</v>
      </c>
      <c r="F30" s="26">
        <v>20.285714285714285</v>
      </c>
      <c r="G30" s="24" t="s">
        <v>61</v>
      </c>
      <c r="H30" s="25" t="s">
        <v>120</v>
      </c>
      <c r="I30" s="25" t="s">
        <v>62</v>
      </c>
      <c r="J30" s="27" t="s">
        <v>64</v>
      </c>
      <c r="K30" s="24">
        <v>43686</v>
      </c>
      <c r="L30" s="25">
        <v>7</v>
      </c>
      <c r="M30" s="232">
        <v>0.3833333333333333</v>
      </c>
      <c r="N30" s="232">
        <v>0.40625</v>
      </c>
      <c r="O30" s="232">
        <f>Table10[[#This Row],[Surgery End Time (HH:MM:SS)]]-Table10[[#This Row],[Surgery Start Time (HH:MM:SS)]]</f>
        <v>2.2916666666666696E-2</v>
      </c>
      <c r="P30" s="232" t="s">
        <v>51</v>
      </c>
      <c r="Q30" s="231">
        <v>43593</v>
      </c>
      <c r="R30" s="233">
        <f>((Table10[[#This Row],[High Fat Diet Start Date]]-Table10[[#This Row],[Arrival Date or DOB]])/7)+Table10[[#This Row],[Age at Arrival or DOB (weeks)]]</f>
        <v>8</v>
      </c>
      <c r="S30" s="234">
        <v>43677</v>
      </c>
      <c r="T30" s="18"/>
    </row>
    <row r="31" spans="1:20" x14ac:dyDescent="0.3">
      <c r="A31" s="23" t="s">
        <v>82</v>
      </c>
      <c r="B31" s="23" t="s">
        <v>244</v>
      </c>
      <c r="C31" s="24">
        <v>43572</v>
      </c>
      <c r="D31" s="25">
        <v>5</v>
      </c>
      <c r="E31" s="24">
        <v>43679</v>
      </c>
      <c r="F31" s="26">
        <v>20.285714285714285</v>
      </c>
      <c r="G31" s="24" t="s">
        <v>61</v>
      </c>
      <c r="H31" s="25" t="s">
        <v>120</v>
      </c>
      <c r="I31" s="25" t="s">
        <v>62</v>
      </c>
      <c r="J31" s="27" t="s">
        <v>64</v>
      </c>
      <c r="K31" s="24">
        <v>43686</v>
      </c>
      <c r="L31" s="25">
        <v>7</v>
      </c>
      <c r="M31" s="232">
        <v>0.40972222222222227</v>
      </c>
      <c r="N31" s="232">
        <v>0.44097222222222227</v>
      </c>
      <c r="O31" s="232">
        <f>Table10[[#This Row],[Surgery End Time (HH:MM:SS)]]-Table10[[#This Row],[Surgery Start Time (HH:MM:SS)]]</f>
        <v>3.125E-2</v>
      </c>
      <c r="P31" s="232" t="s">
        <v>51</v>
      </c>
      <c r="Q31" s="231">
        <v>43593</v>
      </c>
      <c r="R31" s="233">
        <f>((Table10[[#This Row],[High Fat Diet Start Date]]-Table10[[#This Row],[Arrival Date or DOB]])/7)+Table10[[#This Row],[Age at Arrival or DOB (weeks)]]</f>
        <v>8</v>
      </c>
      <c r="S31" s="234">
        <v>43677</v>
      </c>
      <c r="T31" s="18"/>
    </row>
    <row r="32" spans="1:20" x14ac:dyDescent="0.3">
      <c r="A32" s="23" t="s">
        <v>83</v>
      </c>
      <c r="B32" s="23" t="s">
        <v>244</v>
      </c>
      <c r="C32" s="24">
        <v>43572</v>
      </c>
      <c r="D32" s="25">
        <v>5</v>
      </c>
      <c r="E32" s="24">
        <v>43679</v>
      </c>
      <c r="F32" s="26">
        <v>20.285714285714285</v>
      </c>
      <c r="G32" s="24" t="s">
        <v>61</v>
      </c>
      <c r="H32" s="25" t="s">
        <v>120</v>
      </c>
      <c r="I32" s="25" t="s">
        <v>62</v>
      </c>
      <c r="J32" s="27" t="s">
        <v>64</v>
      </c>
      <c r="K32" s="24">
        <v>43686</v>
      </c>
      <c r="L32" s="25">
        <v>7</v>
      </c>
      <c r="M32" s="232">
        <v>0.45624999999999999</v>
      </c>
      <c r="N32" s="232">
        <v>0.48541666666666666</v>
      </c>
      <c r="O32" s="232">
        <f>Table10[[#This Row],[Surgery End Time (HH:MM:SS)]]-Table10[[#This Row],[Surgery Start Time (HH:MM:SS)]]</f>
        <v>2.9166666666666674E-2</v>
      </c>
      <c r="P32" s="232" t="s">
        <v>51</v>
      </c>
      <c r="Q32" s="231">
        <v>43593</v>
      </c>
      <c r="R32" s="233">
        <f>((Table10[[#This Row],[High Fat Diet Start Date]]-Table10[[#This Row],[Arrival Date or DOB]])/7)+Table10[[#This Row],[Age at Arrival or DOB (weeks)]]</f>
        <v>8</v>
      </c>
      <c r="S32" s="234">
        <v>43677</v>
      </c>
      <c r="T32" s="18"/>
    </row>
    <row r="33" spans="1:20" x14ac:dyDescent="0.3">
      <c r="A33" s="23" t="s">
        <v>84</v>
      </c>
      <c r="B33" s="23" t="s">
        <v>244</v>
      </c>
      <c r="C33" s="24">
        <v>43572</v>
      </c>
      <c r="D33" s="25">
        <v>5</v>
      </c>
      <c r="E33" s="24">
        <v>43679</v>
      </c>
      <c r="F33" s="26">
        <v>20.285714285714285</v>
      </c>
      <c r="G33" s="24" t="s">
        <v>61</v>
      </c>
      <c r="H33" s="25" t="s">
        <v>120</v>
      </c>
      <c r="I33" s="25" t="s">
        <v>62</v>
      </c>
      <c r="J33" s="27" t="s">
        <v>64</v>
      </c>
      <c r="K33" s="24">
        <v>43686</v>
      </c>
      <c r="L33" s="25">
        <v>7</v>
      </c>
      <c r="M33" s="232">
        <v>0.48749999999999999</v>
      </c>
      <c r="N33" s="232">
        <v>0.51736111111111105</v>
      </c>
      <c r="O33" s="232">
        <f>Table10[[#This Row],[Surgery End Time (HH:MM:SS)]]-Table10[[#This Row],[Surgery Start Time (HH:MM:SS)]]</f>
        <v>2.9861111111111061E-2</v>
      </c>
      <c r="P33" s="232" t="s">
        <v>51</v>
      </c>
      <c r="Q33" s="231">
        <v>43593</v>
      </c>
      <c r="R33" s="233">
        <f>((Table10[[#This Row],[High Fat Diet Start Date]]-Table10[[#This Row],[Arrival Date or DOB]])/7)+Table10[[#This Row],[Age at Arrival or DOB (weeks)]]</f>
        <v>8</v>
      </c>
      <c r="S33" s="234">
        <v>43677</v>
      </c>
      <c r="T33" s="18"/>
    </row>
    <row r="34" spans="1:20" x14ac:dyDescent="0.3">
      <c r="A34" s="23" t="s">
        <v>85</v>
      </c>
      <c r="B34" s="23" t="s">
        <v>244</v>
      </c>
      <c r="C34" s="24">
        <v>43572</v>
      </c>
      <c r="D34" s="25">
        <v>5</v>
      </c>
      <c r="E34" s="24">
        <v>43682</v>
      </c>
      <c r="F34" s="26">
        <v>20.714285714285715</v>
      </c>
      <c r="G34" s="24" t="s">
        <v>61</v>
      </c>
      <c r="H34" s="25" t="s">
        <v>120</v>
      </c>
      <c r="I34" s="25" t="s">
        <v>62</v>
      </c>
      <c r="J34" s="27"/>
      <c r="K34" s="24">
        <v>43682</v>
      </c>
      <c r="L34" s="25">
        <v>0</v>
      </c>
      <c r="M34" s="232"/>
      <c r="N34" s="232"/>
      <c r="O34" s="232"/>
      <c r="P34" s="232" t="s">
        <v>51</v>
      </c>
      <c r="Q34" s="231">
        <v>43593</v>
      </c>
      <c r="R34" s="233">
        <f>((Table10[[#This Row],[High Fat Diet Start Date]]-Table10[[#This Row],[Arrival Date or DOB]])/7)+Table10[[#This Row],[Age at Arrival or DOB (weeks)]]</f>
        <v>8</v>
      </c>
      <c r="S34" s="234">
        <v>43677</v>
      </c>
      <c r="T34" s="18"/>
    </row>
    <row r="35" spans="1:20" x14ac:dyDescent="0.3">
      <c r="A35" s="23" t="s">
        <v>117</v>
      </c>
      <c r="B35" s="23" t="s">
        <v>244</v>
      </c>
      <c r="C35" s="24">
        <v>43572</v>
      </c>
      <c r="D35" s="25">
        <v>5</v>
      </c>
      <c r="E35" s="24">
        <v>43628</v>
      </c>
      <c r="F35" s="26">
        <v>13</v>
      </c>
      <c r="G35" s="25" t="s">
        <v>211</v>
      </c>
      <c r="H35" s="25" t="s">
        <v>120</v>
      </c>
      <c r="I35" s="25" t="s">
        <v>62</v>
      </c>
      <c r="J35" s="27" t="s">
        <v>121</v>
      </c>
      <c r="K35" s="24">
        <v>43628</v>
      </c>
      <c r="L35" s="25">
        <v>0</v>
      </c>
      <c r="M35" s="232"/>
      <c r="N35" s="232"/>
      <c r="O35" s="232"/>
      <c r="P35" s="232" t="s">
        <v>51</v>
      </c>
      <c r="Q35" s="231">
        <v>43593</v>
      </c>
      <c r="R35" s="233">
        <f>((Table10[[#This Row],[High Fat Diet Start Date]]-Table10[[#This Row],[Arrival Date or DOB]])/7)+Table10[[#This Row],[Age at Arrival or DOB (weeks)]]</f>
        <v>8</v>
      </c>
      <c r="S35" s="234">
        <v>43677</v>
      </c>
      <c r="T35" s="18"/>
    </row>
    <row r="36" spans="1:20" x14ac:dyDescent="0.3">
      <c r="A36" s="23" t="s">
        <v>86</v>
      </c>
      <c r="B36" s="23" t="s">
        <v>244</v>
      </c>
      <c r="C36" s="24">
        <v>43572</v>
      </c>
      <c r="D36" s="25">
        <v>5</v>
      </c>
      <c r="E36" s="24">
        <v>43683</v>
      </c>
      <c r="F36" s="26">
        <v>20.857142857142858</v>
      </c>
      <c r="G36" s="24" t="s">
        <v>61</v>
      </c>
      <c r="H36" s="25" t="s">
        <v>120</v>
      </c>
      <c r="I36" s="25" t="s">
        <v>62</v>
      </c>
      <c r="J36" s="27"/>
      <c r="K36" s="24">
        <v>43690</v>
      </c>
      <c r="L36" s="25">
        <v>7</v>
      </c>
      <c r="M36" s="232">
        <v>0.36458333333333331</v>
      </c>
      <c r="N36" s="232">
        <v>0.39930555555555558</v>
      </c>
      <c r="O36" s="232">
        <f>Table10[[#This Row],[Surgery End Time (HH:MM:SS)]]-Table10[[#This Row],[Surgery Start Time (HH:MM:SS)]]</f>
        <v>3.4722222222222265E-2</v>
      </c>
      <c r="P36" s="232" t="s">
        <v>51</v>
      </c>
      <c r="Q36" s="231">
        <v>43593</v>
      </c>
      <c r="R36" s="233">
        <f>((Table10[[#This Row],[High Fat Diet Start Date]]-Table10[[#This Row],[Arrival Date or DOB]])/7)+Table10[[#This Row],[Age at Arrival or DOB (weeks)]]</f>
        <v>8</v>
      </c>
      <c r="S36" s="234">
        <v>43677</v>
      </c>
      <c r="T36" s="18"/>
    </row>
    <row r="37" spans="1:20" x14ac:dyDescent="0.3">
      <c r="A37" s="23" t="s">
        <v>87</v>
      </c>
      <c r="B37" s="23" t="s">
        <v>244</v>
      </c>
      <c r="C37" s="24">
        <v>43572</v>
      </c>
      <c r="D37" s="25">
        <v>5</v>
      </c>
      <c r="E37" s="24">
        <v>43683</v>
      </c>
      <c r="F37" s="26">
        <v>20.857142857142858</v>
      </c>
      <c r="G37" s="24" t="s">
        <v>61</v>
      </c>
      <c r="H37" s="25" t="s">
        <v>120</v>
      </c>
      <c r="I37" s="25" t="s">
        <v>62</v>
      </c>
      <c r="J37" s="27"/>
      <c r="K37" s="24">
        <v>43690</v>
      </c>
      <c r="L37" s="25">
        <v>7</v>
      </c>
      <c r="M37" s="232">
        <v>0.39999999999999997</v>
      </c>
      <c r="N37" s="232">
        <v>0.43333333333333335</v>
      </c>
      <c r="O37" s="232">
        <f>Table10[[#This Row],[Surgery End Time (HH:MM:SS)]]-Table10[[#This Row],[Surgery Start Time (HH:MM:SS)]]</f>
        <v>3.3333333333333381E-2</v>
      </c>
      <c r="P37" s="232" t="s">
        <v>51</v>
      </c>
      <c r="Q37" s="231">
        <v>43593</v>
      </c>
      <c r="R37" s="233">
        <f>((Table10[[#This Row],[High Fat Diet Start Date]]-Table10[[#This Row],[Arrival Date or DOB]])/7)+Table10[[#This Row],[Age at Arrival or DOB (weeks)]]</f>
        <v>8</v>
      </c>
      <c r="S37" s="234">
        <v>43677</v>
      </c>
      <c r="T37" s="18"/>
    </row>
    <row r="38" spans="1:20" x14ac:dyDescent="0.3">
      <c r="A38" s="23" t="s">
        <v>88</v>
      </c>
      <c r="B38" s="23" t="s">
        <v>244</v>
      </c>
      <c r="C38" s="24">
        <v>43572</v>
      </c>
      <c r="D38" s="25">
        <v>5</v>
      </c>
      <c r="E38" s="24">
        <v>43683</v>
      </c>
      <c r="F38" s="26">
        <v>20.857142857142858</v>
      </c>
      <c r="G38" s="24" t="s">
        <v>61</v>
      </c>
      <c r="H38" s="25" t="s">
        <v>120</v>
      </c>
      <c r="I38" s="25" t="s">
        <v>62</v>
      </c>
      <c r="J38" s="27"/>
      <c r="K38" s="24">
        <v>43690</v>
      </c>
      <c r="L38" s="25">
        <v>7</v>
      </c>
      <c r="M38" s="232">
        <v>0.51944444444444449</v>
      </c>
      <c r="N38" s="232">
        <v>0.54513888888888895</v>
      </c>
      <c r="O38" s="232">
        <f>Table10[[#This Row],[Surgery End Time (HH:MM:SS)]]-Table10[[#This Row],[Surgery Start Time (HH:MM:SS)]]</f>
        <v>2.5694444444444464E-2</v>
      </c>
      <c r="P38" s="232" t="s">
        <v>51</v>
      </c>
      <c r="Q38" s="231">
        <v>43593</v>
      </c>
      <c r="R38" s="233">
        <f>((Table10[[#This Row],[High Fat Diet Start Date]]-Table10[[#This Row],[Arrival Date or DOB]])/7)+Table10[[#This Row],[Age at Arrival or DOB (weeks)]]</f>
        <v>8</v>
      </c>
      <c r="S38" s="234">
        <v>43677</v>
      </c>
      <c r="T38" s="18"/>
    </row>
    <row r="39" spans="1:20" x14ac:dyDescent="0.3">
      <c r="A39" s="23" t="s">
        <v>89</v>
      </c>
      <c r="B39" s="23" t="s">
        <v>244</v>
      </c>
      <c r="C39" s="24">
        <v>43572</v>
      </c>
      <c r="D39" s="25">
        <v>5</v>
      </c>
      <c r="E39" s="24">
        <v>43683</v>
      </c>
      <c r="F39" s="26">
        <v>20.857142857142858</v>
      </c>
      <c r="G39" s="24" t="s">
        <v>61</v>
      </c>
      <c r="H39" s="25" t="s">
        <v>120</v>
      </c>
      <c r="I39" s="25" t="s">
        <v>62</v>
      </c>
      <c r="J39" s="27"/>
      <c r="K39" s="24">
        <v>43690</v>
      </c>
      <c r="L39" s="25">
        <v>7</v>
      </c>
      <c r="M39" s="232">
        <v>0.47916666666666669</v>
      </c>
      <c r="N39" s="232">
        <v>0.51527777777777783</v>
      </c>
      <c r="O39" s="232">
        <f>Table10[[#This Row],[Surgery End Time (HH:MM:SS)]]-Table10[[#This Row],[Surgery Start Time (HH:MM:SS)]]</f>
        <v>3.6111111111111149E-2</v>
      </c>
      <c r="P39" s="232" t="s">
        <v>51</v>
      </c>
      <c r="Q39" s="231">
        <v>43593</v>
      </c>
      <c r="R39" s="233">
        <f>((Table10[[#This Row],[High Fat Diet Start Date]]-Table10[[#This Row],[Arrival Date or DOB]])/7)+Table10[[#This Row],[Age at Arrival or DOB (weeks)]]</f>
        <v>8</v>
      </c>
      <c r="S39" s="234">
        <v>43677</v>
      </c>
      <c r="T39" s="18"/>
    </row>
    <row r="40" spans="1:20" x14ac:dyDescent="0.3">
      <c r="A40" s="23" t="s">
        <v>90</v>
      </c>
      <c r="B40" s="23" t="s">
        <v>244</v>
      </c>
      <c r="C40" s="24">
        <v>43572</v>
      </c>
      <c r="D40" s="25">
        <v>5</v>
      </c>
      <c r="E40" s="24">
        <v>43683</v>
      </c>
      <c r="F40" s="26">
        <v>20.857142857142858</v>
      </c>
      <c r="G40" s="24" t="s">
        <v>61</v>
      </c>
      <c r="H40" s="25" t="s">
        <v>120</v>
      </c>
      <c r="I40" s="25" t="s">
        <v>62</v>
      </c>
      <c r="J40" s="27"/>
      <c r="K40" s="24">
        <v>43690</v>
      </c>
      <c r="L40" s="25">
        <v>7</v>
      </c>
      <c r="M40" s="232">
        <v>0.43611111111111112</v>
      </c>
      <c r="N40" s="232">
        <v>0.47361111111111115</v>
      </c>
      <c r="O40" s="232">
        <f>Table10[[#This Row],[Surgery End Time (HH:MM:SS)]]-Table10[[#This Row],[Surgery Start Time (HH:MM:SS)]]</f>
        <v>3.7500000000000033E-2</v>
      </c>
      <c r="P40" s="27" t="s">
        <v>51</v>
      </c>
      <c r="Q40" s="231">
        <v>43593</v>
      </c>
      <c r="R40" s="233">
        <f>((Table10[[#This Row],[High Fat Diet Start Date]]-Table10[[#This Row],[Arrival Date or DOB]])/7)+Table10[[#This Row],[Age at Arrival or DOB (weeks)]]</f>
        <v>8</v>
      </c>
      <c r="S40" s="234">
        <v>43677</v>
      </c>
      <c r="T40" s="18"/>
    </row>
    <row r="41" spans="1:20" x14ac:dyDescent="0.3">
      <c r="A41" s="23" t="s">
        <v>91</v>
      </c>
      <c r="B41" s="23" t="s">
        <v>244</v>
      </c>
      <c r="C41" s="24">
        <v>43572</v>
      </c>
      <c r="D41" s="25">
        <v>5</v>
      </c>
      <c r="E41" s="24">
        <v>43684</v>
      </c>
      <c r="F41" s="26">
        <v>21</v>
      </c>
      <c r="G41" s="24" t="s">
        <v>61</v>
      </c>
      <c r="H41" s="25" t="s">
        <v>120</v>
      </c>
      <c r="I41" s="25" t="s">
        <v>62</v>
      </c>
      <c r="J41" s="27"/>
      <c r="K41" s="24">
        <v>43691</v>
      </c>
      <c r="L41" s="25">
        <v>7</v>
      </c>
      <c r="M41" s="232">
        <v>0.39166666666666666</v>
      </c>
      <c r="N41" s="232">
        <v>0.42430555555555555</v>
      </c>
      <c r="O41" s="232">
        <f>Table10[[#This Row],[Surgery End Time (HH:MM:SS)]]-Table10[[#This Row],[Surgery Start Time (HH:MM:SS)]]</f>
        <v>3.2638888888888884E-2</v>
      </c>
      <c r="P41" s="27" t="s">
        <v>51</v>
      </c>
      <c r="Q41" s="231">
        <v>43593</v>
      </c>
      <c r="R41" s="233">
        <f>((Table10[[#This Row],[High Fat Diet Start Date]]-Table10[[#This Row],[Arrival Date or DOB]])/7)+Table10[[#This Row],[Age at Arrival or DOB (weeks)]]</f>
        <v>8</v>
      </c>
      <c r="S41" s="234">
        <v>43677</v>
      </c>
      <c r="T41" s="18"/>
    </row>
    <row r="42" spans="1:20" x14ac:dyDescent="0.3">
      <c r="A42" s="23" t="s">
        <v>112</v>
      </c>
      <c r="B42" s="23" t="s">
        <v>244</v>
      </c>
      <c r="C42" s="231"/>
      <c r="D42" s="25">
        <v>0</v>
      </c>
      <c r="E42" s="24">
        <v>43687</v>
      </c>
      <c r="F42" s="26"/>
      <c r="G42" s="27" t="s">
        <v>242</v>
      </c>
      <c r="H42" s="25" t="s">
        <v>120</v>
      </c>
      <c r="I42" s="25" t="s">
        <v>62</v>
      </c>
      <c r="J42" s="25" t="s">
        <v>63</v>
      </c>
      <c r="K42" s="24">
        <v>43689</v>
      </c>
      <c r="L42" s="25">
        <v>2</v>
      </c>
      <c r="M42" s="232"/>
      <c r="N42" s="232"/>
      <c r="O42" s="232"/>
      <c r="P42" s="232" t="s">
        <v>51</v>
      </c>
      <c r="Q42" s="232" t="s">
        <v>51</v>
      </c>
      <c r="R42" s="233"/>
      <c r="S42" s="232" t="s">
        <v>51</v>
      </c>
      <c r="T42" s="18"/>
    </row>
    <row r="43" spans="1:20" x14ac:dyDescent="0.3">
      <c r="A43" s="23" t="s">
        <v>115</v>
      </c>
      <c r="B43" s="23" t="s">
        <v>244</v>
      </c>
      <c r="C43" s="24">
        <v>43466</v>
      </c>
      <c r="D43" s="25">
        <v>0</v>
      </c>
      <c r="E43" s="24">
        <v>43687</v>
      </c>
      <c r="F43" s="26">
        <v>31.571428571428573</v>
      </c>
      <c r="G43" s="27" t="s">
        <v>242</v>
      </c>
      <c r="H43" s="25" t="s">
        <v>120</v>
      </c>
      <c r="I43" s="25" t="s">
        <v>62</v>
      </c>
      <c r="J43" s="25" t="s">
        <v>63</v>
      </c>
      <c r="K43" s="24">
        <v>43689</v>
      </c>
      <c r="L43" s="25">
        <v>2</v>
      </c>
      <c r="M43" s="232"/>
      <c r="N43" s="232"/>
      <c r="O43" s="232"/>
      <c r="P43" s="232" t="s">
        <v>51</v>
      </c>
      <c r="Q43" s="232" t="s">
        <v>51</v>
      </c>
      <c r="R43" s="233"/>
      <c r="S43" s="232" t="s">
        <v>51</v>
      </c>
    </row>
    <row r="44" spans="1:20" x14ac:dyDescent="0.3">
      <c r="A44" s="23" t="s">
        <v>114</v>
      </c>
      <c r="B44" s="23" t="s">
        <v>244</v>
      </c>
      <c r="C44" s="24">
        <v>43541</v>
      </c>
      <c r="D44" s="25">
        <v>0</v>
      </c>
      <c r="E44" s="24">
        <v>43687</v>
      </c>
      <c r="F44" s="26">
        <v>20.857142857142858</v>
      </c>
      <c r="G44" s="27" t="s">
        <v>242</v>
      </c>
      <c r="H44" s="25" t="s">
        <v>120</v>
      </c>
      <c r="I44" s="25" t="s">
        <v>62</v>
      </c>
      <c r="J44" s="25" t="s">
        <v>63</v>
      </c>
      <c r="K44" s="24">
        <v>43689</v>
      </c>
      <c r="L44" s="25">
        <v>2</v>
      </c>
      <c r="M44" s="232"/>
      <c r="N44" s="232"/>
      <c r="O44" s="232"/>
      <c r="P44" s="232" t="s">
        <v>51</v>
      </c>
      <c r="Q44" s="232" t="s">
        <v>51</v>
      </c>
      <c r="R44" s="233"/>
      <c r="S44" s="232" t="s">
        <v>51</v>
      </c>
    </row>
    <row r="45" spans="1:20" x14ac:dyDescent="0.3">
      <c r="A45" s="23" t="s">
        <v>113</v>
      </c>
      <c r="B45" s="23" t="s">
        <v>244</v>
      </c>
      <c r="C45" s="24">
        <v>43561</v>
      </c>
      <c r="D45" s="25">
        <v>0</v>
      </c>
      <c r="E45" s="24">
        <v>43687</v>
      </c>
      <c r="F45" s="26">
        <v>18</v>
      </c>
      <c r="G45" s="27" t="s">
        <v>242</v>
      </c>
      <c r="H45" s="25" t="s">
        <v>120</v>
      </c>
      <c r="I45" s="25" t="s">
        <v>62</v>
      </c>
      <c r="J45" s="25" t="s">
        <v>63</v>
      </c>
      <c r="K45" s="24">
        <v>43689</v>
      </c>
      <c r="L45" s="25">
        <v>2</v>
      </c>
      <c r="M45" s="232"/>
      <c r="N45" s="232"/>
      <c r="O45" s="232"/>
      <c r="P45" s="232" t="s">
        <v>51</v>
      </c>
      <c r="Q45" s="232" t="s">
        <v>51</v>
      </c>
      <c r="R45" s="233"/>
      <c r="S45" s="232" t="s">
        <v>51</v>
      </c>
    </row>
    <row r="46" spans="1:20" x14ac:dyDescent="0.3">
      <c r="C46" s="15"/>
      <c r="E46" s="15"/>
      <c r="K46" s="15"/>
      <c r="M46" s="17"/>
      <c r="N46" s="17"/>
      <c r="O46" s="17"/>
      <c r="P46" s="17"/>
    </row>
    <row r="47" spans="1:20" x14ac:dyDescent="0.3">
      <c r="C47" s="15"/>
      <c r="E47" s="15"/>
      <c r="K47" s="15"/>
      <c r="M47" s="17"/>
      <c r="N47" s="17"/>
      <c r="O47" s="17"/>
      <c r="P47" s="17"/>
    </row>
    <row r="48" spans="1:20" x14ac:dyDescent="0.3">
      <c r="C48" s="15"/>
      <c r="E48" s="15"/>
      <c r="K48" s="15"/>
      <c r="M48" s="17"/>
      <c r="N48" s="17"/>
      <c r="O48" s="17"/>
      <c r="P48" s="17"/>
    </row>
    <row r="49" spans="3:18" x14ac:dyDescent="0.3">
      <c r="C49" s="15"/>
      <c r="E49" s="15"/>
      <c r="K49" s="15"/>
      <c r="M49" s="17"/>
      <c r="N49" s="17"/>
      <c r="O49" s="17"/>
      <c r="P49" s="17"/>
    </row>
    <row r="50" spans="3:18" x14ac:dyDescent="0.3">
      <c r="C50" s="15"/>
      <c r="E50" s="15"/>
      <c r="K50" s="15"/>
      <c r="M50" s="17"/>
      <c r="N50" s="17"/>
      <c r="O50" s="17"/>
      <c r="P50" s="17"/>
    </row>
    <row r="51" spans="3:18" x14ac:dyDescent="0.3">
      <c r="C51" s="15"/>
      <c r="E51" s="15"/>
      <c r="K51" s="15"/>
      <c r="M51" s="17"/>
      <c r="N51" s="17"/>
      <c r="O51" s="17"/>
      <c r="P51" s="17"/>
    </row>
    <row r="53" spans="3:18" x14ac:dyDescent="0.3">
      <c r="P53" s="20"/>
      <c r="Q53" s="21"/>
      <c r="R53" s="21"/>
    </row>
    <row r="54" spans="3:18" x14ac:dyDescent="0.3">
      <c r="P54" s="20"/>
      <c r="Q54" s="22"/>
      <c r="R54" s="21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zoomScale="130" zoomScaleNormal="130" workbookViewId="0">
      <selection activeCell="A37" sqref="A37"/>
    </sheetView>
  </sheetViews>
  <sheetFormatPr defaultColWidth="11.19921875" defaultRowHeight="15.6" x14ac:dyDescent="0.3"/>
  <cols>
    <col min="1" max="1" width="15.296875" style="14" customWidth="1"/>
    <col min="2" max="2" width="11.69921875" style="14" bestFit="1" customWidth="1"/>
    <col min="3" max="3" width="19.69921875" style="14" customWidth="1"/>
    <col min="4" max="16384" width="11.19921875" style="14"/>
  </cols>
  <sheetData>
    <row r="1" spans="1:3" s="33" customFormat="1" ht="31.8" thickBot="1" x14ac:dyDescent="0.35">
      <c r="A1" s="37" t="s">
        <v>1</v>
      </c>
      <c r="B1" s="38" t="s">
        <v>188</v>
      </c>
      <c r="C1" s="39" t="s">
        <v>189</v>
      </c>
    </row>
    <row r="2" spans="1:3" x14ac:dyDescent="0.3">
      <c r="A2" s="23" t="s">
        <v>92</v>
      </c>
      <c r="B2" s="25">
        <v>2</v>
      </c>
      <c r="C2" s="40" t="s">
        <v>233</v>
      </c>
    </row>
    <row r="3" spans="1:3" x14ac:dyDescent="0.3">
      <c r="A3" s="23" t="s">
        <v>93</v>
      </c>
      <c r="B3" s="25">
        <v>1</v>
      </c>
      <c r="C3" s="40" t="s">
        <v>72</v>
      </c>
    </row>
    <row r="4" spans="1:3" x14ac:dyDescent="0.3">
      <c r="A4" s="23" t="s">
        <v>96</v>
      </c>
      <c r="B4" s="25">
        <v>2</v>
      </c>
      <c r="C4" s="40" t="s">
        <v>233</v>
      </c>
    </row>
    <row r="5" spans="1:3" x14ac:dyDescent="0.3">
      <c r="A5" s="23" t="s">
        <v>97</v>
      </c>
      <c r="B5" s="25">
        <v>1</v>
      </c>
      <c r="C5" s="40" t="s">
        <v>72</v>
      </c>
    </row>
    <row r="6" spans="1:3" x14ac:dyDescent="0.3">
      <c r="A6" s="23" t="s">
        <v>98</v>
      </c>
      <c r="B6" s="25">
        <v>2</v>
      </c>
      <c r="C6" s="40" t="s">
        <v>233</v>
      </c>
    </row>
    <row r="7" spans="1:3" x14ac:dyDescent="0.3">
      <c r="A7" s="23" t="s">
        <v>99</v>
      </c>
      <c r="B7" s="25">
        <v>1</v>
      </c>
      <c r="C7" s="40" t="s">
        <v>72</v>
      </c>
    </row>
    <row r="8" spans="1:3" x14ac:dyDescent="0.3">
      <c r="A8" s="23" t="s">
        <v>100</v>
      </c>
      <c r="B8" s="25">
        <v>2</v>
      </c>
      <c r="C8" s="40" t="s">
        <v>233</v>
      </c>
    </row>
    <row r="9" spans="1:3" x14ac:dyDescent="0.3">
      <c r="A9" s="23" t="s">
        <v>101</v>
      </c>
      <c r="B9" s="25">
        <v>1</v>
      </c>
      <c r="C9" s="40" t="s">
        <v>72</v>
      </c>
    </row>
    <row r="10" spans="1:3" x14ac:dyDescent="0.3">
      <c r="A10" s="23" t="s">
        <v>103</v>
      </c>
      <c r="B10" s="25">
        <v>2</v>
      </c>
      <c r="C10" s="40" t="s">
        <v>233</v>
      </c>
    </row>
    <row r="11" spans="1:3" x14ac:dyDescent="0.3">
      <c r="A11" s="23" t="s">
        <v>104</v>
      </c>
      <c r="B11" s="25">
        <v>1</v>
      </c>
      <c r="C11" s="40" t="s">
        <v>72</v>
      </c>
    </row>
    <row r="12" spans="1:3" x14ac:dyDescent="0.3">
      <c r="A12" s="23" t="s">
        <v>105</v>
      </c>
      <c r="B12" s="25">
        <v>1</v>
      </c>
      <c r="C12" s="40" t="s">
        <v>72</v>
      </c>
    </row>
    <row r="13" spans="1:3" x14ac:dyDescent="0.3">
      <c r="A13" s="23" t="s">
        <v>108</v>
      </c>
      <c r="B13" s="25">
        <v>2</v>
      </c>
      <c r="C13" s="40" t="s">
        <v>233</v>
      </c>
    </row>
    <row r="14" spans="1:3" x14ac:dyDescent="0.3">
      <c r="A14" s="23" t="s">
        <v>109</v>
      </c>
      <c r="B14" s="25">
        <v>2</v>
      </c>
      <c r="C14" s="40" t="s">
        <v>233</v>
      </c>
    </row>
    <row r="15" spans="1:3" x14ac:dyDescent="0.3">
      <c r="A15" s="23" t="s">
        <v>106</v>
      </c>
      <c r="B15" s="25">
        <v>1</v>
      </c>
      <c r="C15" s="40" t="s">
        <v>72</v>
      </c>
    </row>
    <row r="16" spans="1:3" x14ac:dyDescent="0.3">
      <c r="A16" s="23" t="s">
        <v>110</v>
      </c>
      <c r="B16" s="25">
        <v>2</v>
      </c>
      <c r="C16" s="40" t="s">
        <v>233</v>
      </c>
    </row>
    <row r="17" spans="1:3" x14ac:dyDescent="0.3">
      <c r="A17" s="23" t="s">
        <v>107</v>
      </c>
      <c r="B17" s="25">
        <v>1</v>
      </c>
      <c r="C17" s="40" t="s">
        <v>72</v>
      </c>
    </row>
    <row r="18" spans="1:3" x14ac:dyDescent="0.3">
      <c r="A18" s="23" t="s">
        <v>76</v>
      </c>
      <c r="B18" s="25">
        <v>1</v>
      </c>
      <c r="C18" s="40" t="s">
        <v>72</v>
      </c>
    </row>
    <row r="19" spans="1:3" x14ac:dyDescent="0.3">
      <c r="A19" s="23" t="s">
        <v>77</v>
      </c>
      <c r="B19" s="25">
        <v>1</v>
      </c>
      <c r="C19" s="40" t="s">
        <v>72</v>
      </c>
    </row>
    <row r="20" spans="1:3" x14ac:dyDescent="0.3">
      <c r="A20" s="23" t="s">
        <v>78</v>
      </c>
      <c r="B20" s="25">
        <v>2</v>
      </c>
      <c r="C20" s="40" t="s">
        <v>233</v>
      </c>
    </row>
    <row r="21" spans="1:3" x14ac:dyDescent="0.3">
      <c r="A21" s="23" t="s">
        <v>79</v>
      </c>
      <c r="B21" s="25">
        <v>1</v>
      </c>
      <c r="C21" s="40" t="s">
        <v>72</v>
      </c>
    </row>
    <row r="22" spans="1:3" x14ac:dyDescent="0.3">
      <c r="A22" s="23" t="s">
        <v>80</v>
      </c>
      <c r="B22" s="25">
        <v>2</v>
      </c>
      <c r="C22" s="40" t="s">
        <v>233</v>
      </c>
    </row>
    <row r="23" spans="1:3" x14ac:dyDescent="0.3">
      <c r="A23" s="23" t="s">
        <v>81</v>
      </c>
      <c r="B23" s="25">
        <v>1</v>
      </c>
      <c r="C23" s="40" t="s">
        <v>72</v>
      </c>
    </row>
    <row r="24" spans="1:3" x14ac:dyDescent="0.3">
      <c r="A24" s="23" t="s">
        <v>82</v>
      </c>
      <c r="B24" s="25">
        <v>2</v>
      </c>
      <c r="C24" s="40" t="s">
        <v>233</v>
      </c>
    </row>
    <row r="25" spans="1:3" x14ac:dyDescent="0.3">
      <c r="A25" s="23" t="s">
        <v>83</v>
      </c>
      <c r="B25" s="25">
        <v>2</v>
      </c>
      <c r="C25" s="40" t="s">
        <v>233</v>
      </c>
    </row>
    <row r="26" spans="1:3" x14ac:dyDescent="0.3">
      <c r="A26" s="23" t="s">
        <v>84</v>
      </c>
      <c r="B26" s="25">
        <v>1</v>
      </c>
      <c r="C26" s="40" t="s">
        <v>72</v>
      </c>
    </row>
    <row r="27" spans="1:3" x14ac:dyDescent="0.3">
      <c r="A27" s="23" t="s">
        <v>86</v>
      </c>
      <c r="B27" s="25">
        <v>1</v>
      </c>
      <c r="C27" s="40" t="s">
        <v>72</v>
      </c>
    </row>
    <row r="28" spans="1:3" x14ac:dyDescent="0.3">
      <c r="A28" s="23" t="s">
        <v>87</v>
      </c>
      <c r="B28" s="25">
        <v>2</v>
      </c>
      <c r="C28" s="40" t="s">
        <v>233</v>
      </c>
    </row>
    <row r="29" spans="1:3" x14ac:dyDescent="0.3">
      <c r="A29" s="23" t="s">
        <v>88</v>
      </c>
      <c r="B29" s="25">
        <v>2</v>
      </c>
      <c r="C29" s="40" t="s">
        <v>233</v>
      </c>
    </row>
    <row r="30" spans="1:3" x14ac:dyDescent="0.3">
      <c r="A30" s="23" t="s">
        <v>89</v>
      </c>
      <c r="B30" s="25">
        <v>1</v>
      </c>
      <c r="C30" s="40" t="s">
        <v>72</v>
      </c>
    </row>
    <row r="31" spans="1:3" x14ac:dyDescent="0.3">
      <c r="A31" s="23" t="s">
        <v>90</v>
      </c>
      <c r="B31" s="25">
        <v>1</v>
      </c>
      <c r="C31" s="40" t="s">
        <v>72</v>
      </c>
    </row>
    <row r="32" spans="1:3" x14ac:dyDescent="0.3">
      <c r="A32" s="23" t="s">
        <v>91</v>
      </c>
      <c r="B32" s="25">
        <v>2</v>
      </c>
      <c r="C32" s="40" t="s">
        <v>233</v>
      </c>
    </row>
    <row r="33" spans="1:3" x14ac:dyDescent="0.3">
      <c r="A33" s="23" t="s">
        <v>112</v>
      </c>
      <c r="B33" s="25">
        <v>1</v>
      </c>
      <c r="C33" s="40" t="s">
        <v>72</v>
      </c>
    </row>
    <row r="34" spans="1:3" x14ac:dyDescent="0.3">
      <c r="A34" s="23" t="s">
        <v>115</v>
      </c>
      <c r="B34" s="25">
        <v>2</v>
      </c>
      <c r="C34" s="40" t="s">
        <v>233</v>
      </c>
    </row>
    <row r="35" spans="1:3" x14ac:dyDescent="0.3">
      <c r="A35" s="23" t="s">
        <v>114</v>
      </c>
      <c r="B35" s="25">
        <v>1</v>
      </c>
      <c r="C35" s="40" t="s">
        <v>72</v>
      </c>
    </row>
    <row r="36" spans="1:3" x14ac:dyDescent="0.3">
      <c r="A36" s="23" t="s">
        <v>113</v>
      </c>
      <c r="B36" s="25">
        <v>2</v>
      </c>
      <c r="C36" s="40" t="s">
        <v>233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2"/>
  <sheetViews>
    <sheetView zoomScale="70" zoomScaleNormal="80" workbookViewId="0">
      <selection activeCell="E18" sqref="E18"/>
    </sheetView>
  </sheetViews>
  <sheetFormatPr defaultColWidth="11.19921875" defaultRowHeight="15.6" x14ac:dyDescent="0.3"/>
  <cols>
    <col min="1" max="1" width="15" style="33" customWidth="1"/>
    <col min="2" max="2" width="12.796875" style="33" customWidth="1"/>
    <col min="3" max="3" width="20.69921875" style="33" customWidth="1"/>
    <col min="4" max="11" width="7.296875" style="33" customWidth="1"/>
    <col min="12" max="18" width="7" style="33" customWidth="1"/>
    <col min="19" max="25" width="6.296875" style="33" customWidth="1"/>
    <col min="26" max="32" width="7.296875" style="33" customWidth="1"/>
    <col min="33" max="16384" width="11.19921875" style="33"/>
  </cols>
  <sheetData>
    <row r="1" spans="1:32" x14ac:dyDescent="0.3">
      <c r="A1" s="244"/>
      <c r="B1" s="245"/>
      <c r="C1" s="246"/>
      <c r="D1" s="242" t="s">
        <v>191</v>
      </c>
      <c r="E1" s="242"/>
      <c r="F1" s="242"/>
      <c r="G1" s="242"/>
      <c r="H1" s="242"/>
      <c r="I1" s="242"/>
      <c r="J1" s="242"/>
      <c r="K1" s="242"/>
      <c r="L1" s="242" t="s">
        <v>190</v>
      </c>
      <c r="M1" s="242"/>
      <c r="N1" s="242"/>
      <c r="O1" s="242"/>
      <c r="P1" s="242"/>
      <c r="Q1" s="242"/>
      <c r="R1" s="242"/>
      <c r="S1" s="242" t="s">
        <v>28</v>
      </c>
      <c r="T1" s="242"/>
      <c r="U1" s="242"/>
      <c r="V1" s="242"/>
      <c r="W1" s="242"/>
      <c r="X1" s="242"/>
      <c r="Y1" s="242"/>
      <c r="Z1" s="242" t="s">
        <v>29</v>
      </c>
      <c r="AA1" s="242"/>
      <c r="AB1" s="242"/>
      <c r="AC1" s="242"/>
      <c r="AD1" s="242"/>
      <c r="AE1" s="242"/>
      <c r="AF1" s="243"/>
    </row>
    <row r="2" spans="1:32" ht="31.8" thickBot="1" x14ac:dyDescent="0.35">
      <c r="A2" s="48" t="s">
        <v>1</v>
      </c>
      <c r="B2" s="38" t="s">
        <v>188</v>
      </c>
      <c r="C2" s="38" t="s">
        <v>189</v>
      </c>
      <c r="D2" s="49" t="s">
        <v>30</v>
      </c>
      <c r="E2" s="49" t="s">
        <v>31</v>
      </c>
      <c r="F2" s="49" t="s">
        <v>32</v>
      </c>
      <c r="G2" s="52" t="s">
        <v>33</v>
      </c>
      <c r="H2" s="52" t="s">
        <v>34</v>
      </c>
      <c r="I2" s="52" t="s">
        <v>35</v>
      </c>
      <c r="J2" s="52" t="s">
        <v>52</v>
      </c>
      <c r="K2" s="52" t="s">
        <v>53</v>
      </c>
      <c r="L2" s="49" t="s">
        <v>36</v>
      </c>
      <c r="M2" s="49" t="s">
        <v>37</v>
      </c>
      <c r="N2" s="49" t="s">
        <v>38</v>
      </c>
      <c r="O2" s="49" t="s">
        <v>39</v>
      </c>
      <c r="P2" s="49" t="s">
        <v>40</v>
      </c>
      <c r="Q2" s="49" t="s">
        <v>54</v>
      </c>
      <c r="R2" s="49" t="s">
        <v>55</v>
      </c>
      <c r="S2" s="49" t="s">
        <v>41</v>
      </c>
      <c r="T2" s="49" t="s">
        <v>42</v>
      </c>
      <c r="U2" s="49" t="s">
        <v>43</v>
      </c>
      <c r="V2" s="49" t="s">
        <v>44</v>
      </c>
      <c r="W2" s="49" t="s">
        <v>45</v>
      </c>
      <c r="X2" s="49" t="s">
        <v>56</v>
      </c>
      <c r="Y2" s="49" t="s">
        <v>57</v>
      </c>
      <c r="Z2" s="49" t="s">
        <v>46</v>
      </c>
      <c r="AA2" s="49" t="s">
        <v>47</v>
      </c>
      <c r="AB2" s="49" t="s">
        <v>48</v>
      </c>
      <c r="AC2" s="49" t="s">
        <v>49</v>
      </c>
      <c r="AD2" s="49" t="s">
        <v>50</v>
      </c>
      <c r="AE2" s="49" t="s">
        <v>58</v>
      </c>
      <c r="AF2" s="53" t="s">
        <v>59</v>
      </c>
    </row>
    <row r="3" spans="1:32" x14ac:dyDescent="0.3">
      <c r="A3" s="45" t="s">
        <v>92</v>
      </c>
      <c r="B3" s="42">
        <v>2</v>
      </c>
      <c r="C3" s="137" t="s">
        <v>233</v>
      </c>
      <c r="D3" s="141">
        <v>32.299999999999997</v>
      </c>
      <c r="E3" s="142">
        <v>31.4</v>
      </c>
      <c r="F3" s="143">
        <v>32</v>
      </c>
      <c r="G3" s="143">
        <v>32.200000000000003</v>
      </c>
      <c r="H3" s="143">
        <v>32.799999999999997</v>
      </c>
      <c r="I3" s="143">
        <v>32.5</v>
      </c>
      <c r="J3" s="144">
        <v>32.4</v>
      </c>
      <c r="K3" s="145">
        <v>32.4</v>
      </c>
      <c r="L3" s="139">
        <v>1</v>
      </c>
      <c r="M3" s="54">
        <v>1</v>
      </c>
      <c r="N3" s="54">
        <v>1</v>
      </c>
      <c r="O3" s="54">
        <v>1</v>
      </c>
      <c r="P3" s="54">
        <v>1</v>
      </c>
      <c r="Q3" s="54">
        <v>1</v>
      </c>
      <c r="R3" s="150">
        <v>0</v>
      </c>
      <c r="S3" s="151">
        <v>1</v>
      </c>
      <c r="T3" s="152">
        <v>1</v>
      </c>
      <c r="U3" s="152">
        <v>1</v>
      </c>
      <c r="V3" s="152">
        <v>1</v>
      </c>
      <c r="W3" s="152">
        <v>0</v>
      </c>
      <c r="X3" s="152">
        <v>1</v>
      </c>
      <c r="Y3" s="153">
        <v>0</v>
      </c>
      <c r="Z3" s="136">
        <v>1</v>
      </c>
      <c r="AA3" s="42">
        <v>1</v>
      </c>
      <c r="AB3" s="42">
        <v>1</v>
      </c>
      <c r="AC3" s="42">
        <v>1</v>
      </c>
      <c r="AD3" s="42">
        <v>0</v>
      </c>
      <c r="AE3" s="42">
        <v>1</v>
      </c>
      <c r="AF3" s="44">
        <v>1</v>
      </c>
    </row>
    <row r="4" spans="1:32" x14ac:dyDescent="0.3">
      <c r="A4" s="41" t="s">
        <v>93</v>
      </c>
      <c r="B4" s="42">
        <v>1</v>
      </c>
      <c r="C4" s="137" t="s">
        <v>72</v>
      </c>
      <c r="D4" s="146">
        <v>32.799999999999997</v>
      </c>
      <c r="E4" s="47">
        <v>31.4</v>
      </c>
      <c r="F4" s="46">
        <v>31.9</v>
      </c>
      <c r="G4" s="46">
        <v>32.1</v>
      </c>
      <c r="H4" s="46">
        <v>32.4</v>
      </c>
      <c r="I4" s="46">
        <v>32.28</v>
      </c>
      <c r="J4" s="43">
        <v>32.200000000000003</v>
      </c>
      <c r="K4" s="147">
        <v>32.4</v>
      </c>
      <c r="L4" s="136">
        <v>1</v>
      </c>
      <c r="M4" s="42">
        <v>1</v>
      </c>
      <c r="N4" s="42">
        <v>1</v>
      </c>
      <c r="O4" s="42">
        <v>0</v>
      </c>
      <c r="P4" s="42">
        <v>1</v>
      </c>
      <c r="Q4" s="42">
        <v>0</v>
      </c>
      <c r="R4" s="137">
        <v>0</v>
      </c>
      <c r="S4" s="154">
        <v>1</v>
      </c>
      <c r="T4" s="42">
        <v>1</v>
      </c>
      <c r="U4" s="42">
        <v>1</v>
      </c>
      <c r="V4" s="42">
        <v>1</v>
      </c>
      <c r="W4" s="42">
        <v>1</v>
      </c>
      <c r="X4" s="42">
        <v>1</v>
      </c>
      <c r="Y4" s="155">
        <v>0</v>
      </c>
      <c r="Z4" s="136">
        <v>0</v>
      </c>
      <c r="AA4" s="42">
        <v>1</v>
      </c>
      <c r="AB4" s="42">
        <v>1</v>
      </c>
      <c r="AC4" s="42">
        <v>0</v>
      </c>
      <c r="AD4" s="42">
        <v>1</v>
      </c>
      <c r="AE4" s="42">
        <v>0</v>
      </c>
      <c r="AF4" s="44">
        <v>1</v>
      </c>
    </row>
    <row r="5" spans="1:32" x14ac:dyDescent="0.3">
      <c r="A5" s="41" t="s">
        <v>96</v>
      </c>
      <c r="B5" s="42">
        <v>2</v>
      </c>
      <c r="C5" s="137" t="s">
        <v>233</v>
      </c>
      <c r="D5" s="146">
        <v>33.200000000000003</v>
      </c>
      <c r="E5" s="47">
        <v>32.700000000000003</v>
      </c>
      <c r="F5" s="46">
        <v>33.299999999999997</v>
      </c>
      <c r="G5" s="46">
        <v>33.1</v>
      </c>
      <c r="H5" s="46">
        <v>33.4</v>
      </c>
      <c r="I5" s="46">
        <v>33.5</v>
      </c>
      <c r="J5" s="43">
        <v>33.4</v>
      </c>
      <c r="K5" s="147">
        <v>33.1</v>
      </c>
      <c r="L5" s="136">
        <v>1</v>
      </c>
      <c r="M5" s="42">
        <v>1</v>
      </c>
      <c r="N5" s="42">
        <v>1</v>
      </c>
      <c r="O5" s="42">
        <v>1</v>
      </c>
      <c r="P5" s="42">
        <v>1</v>
      </c>
      <c r="Q5" s="42">
        <v>0</v>
      </c>
      <c r="R5" s="137">
        <v>1</v>
      </c>
      <c r="S5" s="154">
        <v>1</v>
      </c>
      <c r="T5" s="42">
        <v>1</v>
      </c>
      <c r="U5" s="42">
        <v>1</v>
      </c>
      <c r="V5" s="42">
        <v>1</v>
      </c>
      <c r="W5" s="42">
        <v>1</v>
      </c>
      <c r="X5" s="42">
        <v>1</v>
      </c>
      <c r="Y5" s="155">
        <v>1</v>
      </c>
      <c r="Z5" s="136">
        <v>1</v>
      </c>
      <c r="AA5" s="42">
        <v>1</v>
      </c>
      <c r="AB5" s="42">
        <v>1</v>
      </c>
      <c r="AC5" s="42">
        <v>1</v>
      </c>
      <c r="AD5" s="42">
        <v>1</v>
      </c>
      <c r="AE5" s="42">
        <v>1</v>
      </c>
      <c r="AF5" s="44">
        <v>0</v>
      </c>
    </row>
    <row r="6" spans="1:32" x14ac:dyDescent="0.3">
      <c r="A6" s="41" t="s">
        <v>97</v>
      </c>
      <c r="B6" s="42">
        <v>1</v>
      </c>
      <c r="C6" s="137" t="s">
        <v>72</v>
      </c>
      <c r="D6" s="146">
        <v>29.9</v>
      </c>
      <c r="E6" s="47">
        <v>26.9</v>
      </c>
      <c r="F6" s="46">
        <v>27.9</v>
      </c>
      <c r="G6" s="46">
        <v>29.2</v>
      </c>
      <c r="H6" s="46">
        <v>29.8</v>
      </c>
      <c r="I6" s="46">
        <v>29.9</v>
      </c>
      <c r="J6" s="43">
        <v>29.3</v>
      </c>
      <c r="K6" s="147">
        <v>30.6</v>
      </c>
      <c r="L6" s="136">
        <v>2</v>
      </c>
      <c r="M6" s="42">
        <v>2</v>
      </c>
      <c r="N6" s="42">
        <v>1</v>
      </c>
      <c r="O6" s="42">
        <v>1</v>
      </c>
      <c r="P6" s="42">
        <v>1</v>
      </c>
      <c r="Q6" s="42">
        <v>0</v>
      </c>
      <c r="R6" s="137">
        <v>0</v>
      </c>
      <c r="S6" s="154">
        <v>1</v>
      </c>
      <c r="T6" s="42">
        <v>1</v>
      </c>
      <c r="U6" s="42">
        <v>1</v>
      </c>
      <c r="V6" s="42">
        <v>1</v>
      </c>
      <c r="W6" s="42">
        <v>1</v>
      </c>
      <c r="X6" s="42">
        <v>1</v>
      </c>
      <c r="Y6" s="155">
        <v>1</v>
      </c>
      <c r="Z6" s="136">
        <v>1</v>
      </c>
      <c r="AA6" s="42">
        <v>1</v>
      </c>
      <c r="AB6" s="42">
        <v>1</v>
      </c>
      <c r="AC6" s="42">
        <v>1</v>
      </c>
      <c r="AD6" s="42">
        <v>1</v>
      </c>
      <c r="AE6" s="42">
        <v>0</v>
      </c>
      <c r="AF6" s="44">
        <v>0</v>
      </c>
    </row>
    <row r="7" spans="1:32" x14ac:dyDescent="0.3">
      <c r="A7" s="41" t="s">
        <v>98</v>
      </c>
      <c r="B7" s="42">
        <v>2</v>
      </c>
      <c r="C7" s="137" t="s">
        <v>233</v>
      </c>
      <c r="D7" s="146">
        <v>31.5</v>
      </c>
      <c r="E7" s="47">
        <v>31.9</v>
      </c>
      <c r="F7" s="46">
        <v>32.1</v>
      </c>
      <c r="G7" s="46">
        <v>32.700000000000003</v>
      </c>
      <c r="H7" s="46">
        <v>33</v>
      </c>
      <c r="I7" s="46">
        <v>32.299999999999997</v>
      </c>
      <c r="J7" s="43">
        <v>31.9</v>
      </c>
      <c r="K7" s="147">
        <v>31.5</v>
      </c>
      <c r="L7" s="136">
        <v>1</v>
      </c>
      <c r="M7" s="42">
        <v>1</v>
      </c>
      <c r="N7" s="42">
        <v>1</v>
      </c>
      <c r="O7" s="42">
        <v>1</v>
      </c>
      <c r="P7" s="42">
        <v>1</v>
      </c>
      <c r="Q7" s="42">
        <v>0</v>
      </c>
      <c r="R7" s="137">
        <v>0</v>
      </c>
      <c r="S7" s="154">
        <v>1</v>
      </c>
      <c r="T7" s="42">
        <v>1</v>
      </c>
      <c r="U7" s="42">
        <v>1</v>
      </c>
      <c r="V7" s="42">
        <v>1</v>
      </c>
      <c r="W7" s="42">
        <v>0</v>
      </c>
      <c r="X7" s="42">
        <v>0</v>
      </c>
      <c r="Y7" s="155">
        <v>0</v>
      </c>
      <c r="Z7" s="136">
        <v>1</v>
      </c>
      <c r="AA7" s="42">
        <v>1</v>
      </c>
      <c r="AB7" s="42">
        <v>1</v>
      </c>
      <c r="AC7" s="42">
        <v>0</v>
      </c>
      <c r="AD7" s="42">
        <v>1</v>
      </c>
      <c r="AE7" s="42">
        <v>1</v>
      </c>
      <c r="AF7" s="44">
        <v>1</v>
      </c>
    </row>
    <row r="8" spans="1:32" x14ac:dyDescent="0.3">
      <c r="A8" s="41" t="s">
        <v>99</v>
      </c>
      <c r="B8" s="42">
        <v>1</v>
      </c>
      <c r="C8" s="137" t="s">
        <v>72</v>
      </c>
      <c r="D8" s="146">
        <v>30.9</v>
      </c>
      <c r="E8" s="47">
        <v>28.6</v>
      </c>
      <c r="F8" s="46">
        <v>29.5</v>
      </c>
      <c r="G8" s="46">
        <v>30.6</v>
      </c>
      <c r="H8" s="46">
        <v>31.2</v>
      </c>
      <c r="I8" s="46">
        <v>31</v>
      </c>
      <c r="J8" s="43">
        <v>31.4</v>
      </c>
      <c r="K8" s="147">
        <v>31.4</v>
      </c>
      <c r="L8" s="136">
        <v>1</v>
      </c>
      <c r="M8" s="42">
        <v>1</v>
      </c>
      <c r="N8" s="42">
        <v>1</v>
      </c>
      <c r="O8" s="42">
        <v>1</v>
      </c>
      <c r="P8" s="42">
        <v>1</v>
      </c>
      <c r="Q8" s="42">
        <v>0</v>
      </c>
      <c r="R8" s="137">
        <v>0</v>
      </c>
      <c r="S8" s="154">
        <v>1</v>
      </c>
      <c r="T8" s="42">
        <v>1</v>
      </c>
      <c r="U8" s="42">
        <v>1</v>
      </c>
      <c r="V8" s="42">
        <v>1</v>
      </c>
      <c r="W8" s="42">
        <v>1</v>
      </c>
      <c r="X8" s="42">
        <v>1</v>
      </c>
      <c r="Y8" s="155">
        <v>1</v>
      </c>
      <c r="Z8" s="136">
        <v>1</v>
      </c>
      <c r="AA8" s="42">
        <v>1</v>
      </c>
      <c r="AB8" s="42">
        <v>1</v>
      </c>
      <c r="AC8" s="42">
        <v>1</v>
      </c>
      <c r="AD8" s="42">
        <v>0</v>
      </c>
      <c r="AE8" s="42">
        <v>0</v>
      </c>
      <c r="AF8" s="44">
        <v>0</v>
      </c>
    </row>
    <row r="9" spans="1:32" x14ac:dyDescent="0.3">
      <c r="A9" s="41" t="s">
        <v>100</v>
      </c>
      <c r="B9" s="42">
        <v>2</v>
      </c>
      <c r="C9" s="137" t="s">
        <v>233</v>
      </c>
      <c r="D9" s="146">
        <v>30.6</v>
      </c>
      <c r="E9" s="47">
        <v>29</v>
      </c>
      <c r="F9" s="46">
        <v>29.5</v>
      </c>
      <c r="G9" s="46">
        <v>29.8</v>
      </c>
      <c r="H9" s="46">
        <v>29.8</v>
      </c>
      <c r="I9" s="46">
        <v>30.2</v>
      </c>
      <c r="J9" s="43">
        <v>29.8</v>
      </c>
      <c r="K9" s="147">
        <v>30.4</v>
      </c>
      <c r="L9" s="136">
        <v>2</v>
      </c>
      <c r="M9" s="42">
        <v>1</v>
      </c>
      <c r="N9" s="42">
        <v>1</v>
      </c>
      <c r="O9" s="42">
        <v>1</v>
      </c>
      <c r="P9" s="42">
        <v>1</v>
      </c>
      <c r="Q9" s="42">
        <v>1</v>
      </c>
      <c r="R9" s="137">
        <v>0</v>
      </c>
      <c r="S9" s="154">
        <v>1</v>
      </c>
      <c r="T9" s="42">
        <v>1</v>
      </c>
      <c r="U9" s="42">
        <v>1</v>
      </c>
      <c r="V9" s="42">
        <v>1</v>
      </c>
      <c r="W9" s="42">
        <v>1</v>
      </c>
      <c r="X9" s="42">
        <v>1</v>
      </c>
      <c r="Y9" s="155">
        <v>1</v>
      </c>
      <c r="Z9" s="136">
        <v>0</v>
      </c>
      <c r="AA9" s="42">
        <v>1</v>
      </c>
      <c r="AB9" s="42">
        <v>1</v>
      </c>
      <c r="AC9" s="42">
        <v>1</v>
      </c>
      <c r="AD9" s="42">
        <v>0</v>
      </c>
      <c r="AE9" s="42">
        <v>1</v>
      </c>
      <c r="AF9" s="44">
        <v>1</v>
      </c>
    </row>
    <row r="10" spans="1:32" x14ac:dyDescent="0.3">
      <c r="A10" s="41" t="s">
        <v>101</v>
      </c>
      <c r="B10" s="42">
        <v>1</v>
      </c>
      <c r="C10" s="137" t="s">
        <v>72</v>
      </c>
      <c r="D10" s="146">
        <v>34</v>
      </c>
      <c r="E10" s="47">
        <v>33</v>
      </c>
      <c r="F10" s="46">
        <v>32.9</v>
      </c>
      <c r="G10" s="46">
        <v>33.799999999999997</v>
      </c>
      <c r="H10" s="46">
        <v>33.5</v>
      </c>
      <c r="I10" s="46">
        <v>33.4</v>
      </c>
      <c r="J10" s="43">
        <v>33</v>
      </c>
      <c r="K10" s="147">
        <v>33.200000000000003</v>
      </c>
      <c r="L10" s="136">
        <v>1</v>
      </c>
      <c r="M10" s="42">
        <v>1</v>
      </c>
      <c r="N10" s="42">
        <v>1</v>
      </c>
      <c r="O10" s="42">
        <v>0</v>
      </c>
      <c r="P10" s="42">
        <v>0</v>
      </c>
      <c r="Q10" s="42">
        <v>0</v>
      </c>
      <c r="R10" s="137">
        <v>0</v>
      </c>
      <c r="S10" s="154">
        <v>2</v>
      </c>
      <c r="T10" s="42">
        <v>1</v>
      </c>
      <c r="U10" s="42">
        <v>1</v>
      </c>
      <c r="V10" s="42">
        <v>1</v>
      </c>
      <c r="W10" s="42">
        <v>1</v>
      </c>
      <c r="X10" s="42">
        <v>0</v>
      </c>
      <c r="Y10" s="155">
        <v>0</v>
      </c>
      <c r="Z10" s="136">
        <v>1</v>
      </c>
      <c r="AA10" s="42">
        <v>1</v>
      </c>
      <c r="AB10" s="42">
        <v>1</v>
      </c>
      <c r="AC10" s="42">
        <v>1</v>
      </c>
      <c r="AD10" s="42">
        <v>1</v>
      </c>
      <c r="AE10" s="42">
        <v>1</v>
      </c>
      <c r="AF10" s="44">
        <v>0</v>
      </c>
    </row>
    <row r="11" spans="1:32" x14ac:dyDescent="0.3">
      <c r="A11" s="41" t="s">
        <v>103</v>
      </c>
      <c r="B11" s="42">
        <v>2</v>
      </c>
      <c r="C11" s="137" t="s">
        <v>233</v>
      </c>
      <c r="D11" s="146">
        <v>37.4</v>
      </c>
      <c r="E11" s="47">
        <v>36.299999999999997</v>
      </c>
      <c r="F11" s="46">
        <v>35.4</v>
      </c>
      <c r="G11" s="46">
        <v>36.1</v>
      </c>
      <c r="H11" s="46">
        <v>36.5</v>
      </c>
      <c r="I11" s="46">
        <v>36.4</v>
      </c>
      <c r="J11" s="43">
        <v>35.78</v>
      </c>
      <c r="K11" s="147">
        <v>35.9</v>
      </c>
      <c r="L11" s="136">
        <v>1</v>
      </c>
      <c r="M11" s="42">
        <v>1</v>
      </c>
      <c r="N11" s="42">
        <v>1</v>
      </c>
      <c r="O11" s="42">
        <v>1</v>
      </c>
      <c r="P11" s="42">
        <v>0</v>
      </c>
      <c r="Q11" s="42">
        <v>0</v>
      </c>
      <c r="R11" s="137">
        <v>0</v>
      </c>
      <c r="S11" s="154">
        <v>1</v>
      </c>
      <c r="T11" s="42">
        <v>1</v>
      </c>
      <c r="U11" s="42">
        <v>1</v>
      </c>
      <c r="V11" s="42">
        <v>1</v>
      </c>
      <c r="W11" s="42">
        <v>1</v>
      </c>
      <c r="X11" s="42">
        <v>1</v>
      </c>
      <c r="Y11" s="155">
        <v>1</v>
      </c>
      <c r="Z11" s="136">
        <v>1</v>
      </c>
      <c r="AA11" s="42">
        <v>1</v>
      </c>
      <c r="AB11" s="42">
        <v>1</v>
      </c>
      <c r="AC11" s="42">
        <v>1</v>
      </c>
      <c r="AD11" s="42">
        <v>1</v>
      </c>
      <c r="AE11" s="42">
        <v>1</v>
      </c>
      <c r="AF11" s="44">
        <v>1</v>
      </c>
    </row>
    <row r="12" spans="1:32" x14ac:dyDescent="0.3">
      <c r="A12" s="41" t="s">
        <v>104</v>
      </c>
      <c r="B12" s="42">
        <v>1</v>
      </c>
      <c r="C12" s="137" t="s">
        <v>72</v>
      </c>
      <c r="D12" s="146">
        <v>35.700000000000003</v>
      </c>
      <c r="E12" s="47">
        <v>34.200000000000003</v>
      </c>
      <c r="F12" s="46">
        <v>33.4</v>
      </c>
      <c r="G12" s="46">
        <v>33.200000000000003</v>
      </c>
      <c r="H12" s="46">
        <v>33.299999999999997</v>
      </c>
      <c r="I12" s="46">
        <v>34.19</v>
      </c>
      <c r="J12" s="43">
        <v>34.700000000000003</v>
      </c>
      <c r="K12" s="147">
        <v>34.299999999999997</v>
      </c>
      <c r="L12" s="136">
        <v>1</v>
      </c>
      <c r="M12" s="42">
        <v>2</v>
      </c>
      <c r="N12" s="42">
        <v>2</v>
      </c>
      <c r="O12" s="42">
        <v>1</v>
      </c>
      <c r="P12" s="42">
        <v>0</v>
      </c>
      <c r="Q12" s="42">
        <v>0</v>
      </c>
      <c r="R12" s="137">
        <v>0</v>
      </c>
      <c r="S12" s="154">
        <v>1</v>
      </c>
      <c r="T12" s="42">
        <v>1</v>
      </c>
      <c r="U12" s="42">
        <v>1</v>
      </c>
      <c r="V12" s="42">
        <v>1</v>
      </c>
      <c r="W12" s="42">
        <v>0</v>
      </c>
      <c r="X12" s="42">
        <v>1</v>
      </c>
      <c r="Y12" s="155">
        <v>1</v>
      </c>
      <c r="Z12" s="136">
        <v>1</v>
      </c>
      <c r="AA12" s="42">
        <v>1</v>
      </c>
      <c r="AB12" s="42">
        <v>1</v>
      </c>
      <c r="AC12" s="42">
        <v>1</v>
      </c>
      <c r="AD12" s="42">
        <v>1</v>
      </c>
      <c r="AE12" s="42">
        <v>1</v>
      </c>
      <c r="AF12" s="44">
        <v>1</v>
      </c>
    </row>
    <row r="13" spans="1:32" x14ac:dyDescent="0.3">
      <c r="A13" s="41" t="s">
        <v>105</v>
      </c>
      <c r="B13" s="42">
        <v>1</v>
      </c>
      <c r="C13" s="137" t="s">
        <v>72</v>
      </c>
      <c r="D13" s="146">
        <v>41.7</v>
      </c>
      <c r="E13" s="47">
        <v>40.1</v>
      </c>
      <c r="F13" s="46">
        <v>39.6</v>
      </c>
      <c r="G13" s="46">
        <v>39.200000000000003</v>
      </c>
      <c r="H13" s="46">
        <v>40</v>
      </c>
      <c r="I13" s="46">
        <v>39.14</v>
      </c>
      <c r="J13" s="43">
        <v>39.799999999999997</v>
      </c>
      <c r="K13" s="147">
        <v>39.1</v>
      </c>
      <c r="L13" s="136">
        <v>1</v>
      </c>
      <c r="M13" s="42">
        <v>2</v>
      </c>
      <c r="N13" s="42">
        <v>2</v>
      </c>
      <c r="O13" s="42">
        <v>1</v>
      </c>
      <c r="P13" s="42">
        <v>1</v>
      </c>
      <c r="Q13" s="42">
        <v>1</v>
      </c>
      <c r="R13" s="137">
        <v>1</v>
      </c>
      <c r="S13" s="154">
        <v>1</v>
      </c>
      <c r="T13" s="42">
        <v>1</v>
      </c>
      <c r="U13" s="42">
        <v>1</v>
      </c>
      <c r="V13" s="42">
        <v>1</v>
      </c>
      <c r="W13" s="42">
        <v>1</v>
      </c>
      <c r="X13" s="42">
        <v>1</v>
      </c>
      <c r="Y13" s="155">
        <v>1</v>
      </c>
      <c r="Z13" s="136">
        <v>0</v>
      </c>
      <c r="AA13" s="42">
        <v>1</v>
      </c>
      <c r="AB13" s="42">
        <v>1</v>
      </c>
      <c r="AC13" s="42">
        <v>1</v>
      </c>
      <c r="AD13" s="42">
        <v>1</v>
      </c>
      <c r="AE13" s="42">
        <v>1</v>
      </c>
      <c r="AF13" s="44">
        <v>1</v>
      </c>
    </row>
    <row r="14" spans="1:32" x14ac:dyDescent="0.3">
      <c r="A14" s="41" t="s">
        <v>108</v>
      </c>
      <c r="B14" s="42">
        <v>2</v>
      </c>
      <c r="C14" s="137" t="s">
        <v>233</v>
      </c>
      <c r="D14" s="146">
        <v>36.799999999999997</v>
      </c>
      <c r="E14" s="47">
        <v>35.299999999999997</v>
      </c>
      <c r="F14" s="46">
        <v>34.5</v>
      </c>
      <c r="G14" s="46">
        <v>34.6</v>
      </c>
      <c r="H14" s="46">
        <v>35.200000000000003</v>
      </c>
      <c r="I14" s="46">
        <v>34.380000000000003</v>
      </c>
      <c r="J14" s="43">
        <v>34.5</v>
      </c>
      <c r="K14" s="147">
        <v>34.1</v>
      </c>
      <c r="L14" s="136">
        <v>2</v>
      </c>
      <c r="M14" s="42">
        <v>1</v>
      </c>
      <c r="N14" s="42">
        <v>0</v>
      </c>
      <c r="O14" s="42">
        <v>1</v>
      </c>
      <c r="P14" s="42">
        <v>0</v>
      </c>
      <c r="Q14" s="42">
        <v>0</v>
      </c>
      <c r="R14" s="137">
        <v>0</v>
      </c>
      <c r="S14" s="154">
        <v>1</v>
      </c>
      <c r="T14" s="42">
        <v>1</v>
      </c>
      <c r="U14" s="42">
        <v>1</v>
      </c>
      <c r="V14" s="42">
        <v>1</v>
      </c>
      <c r="W14" s="42">
        <v>0</v>
      </c>
      <c r="X14" s="42">
        <v>0</v>
      </c>
      <c r="Y14" s="155">
        <v>0</v>
      </c>
      <c r="Z14" s="136">
        <v>1</v>
      </c>
      <c r="AA14" s="42">
        <v>1</v>
      </c>
      <c r="AB14" s="42">
        <v>1</v>
      </c>
      <c r="AC14" s="42">
        <v>1</v>
      </c>
      <c r="AD14" s="42">
        <v>1</v>
      </c>
      <c r="AE14" s="42">
        <v>1</v>
      </c>
      <c r="AF14" s="44">
        <v>1</v>
      </c>
    </row>
    <row r="15" spans="1:32" x14ac:dyDescent="0.3">
      <c r="A15" s="41" t="s">
        <v>109</v>
      </c>
      <c r="B15" s="42">
        <v>2</v>
      </c>
      <c r="C15" s="137" t="s">
        <v>233</v>
      </c>
      <c r="D15" s="146">
        <v>34.6</v>
      </c>
      <c r="E15" s="47">
        <v>33.799999999999997</v>
      </c>
      <c r="F15" s="46">
        <v>33.700000000000003</v>
      </c>
      <c r="G15" s="46">
        <v>33.799999999999997</v>
      </c>
      <c r="H15" s="46">
        <v>33.5</v>
      </c>
      <c r="I15" s="46">
        <v>33.380000000000003</v>
      </c>
      <c r="J15" s="43">
        <v>33.700000000000003</v>
      </c>
      <c r="K15" s="147">
        <v>33.6</v>
      </c>
      <c r="L15" s="136">
        <v>2</v>
      </c>
      <c r="M15" s="42">
        <v>1</v>
      </c>
      <c r="N15" s="42">
        <v>1</v>
      </c>
      <c r="O15" s="42">
        <v>1</v>
      </c>
      <c r="P15" s="42">
        <v>0</v>
      </c>
      <c r="Q15" s="42">
        <v>0</v>
      </c>
      <c r="R15" s="137">
        <v>0</v>
      </c>
      <c r="S15" s="154">
        <v>1</v>
      </c>
      <c r="T15" s="42">
        <v>1</v>
      </c>
      <c r="U15" s="42">
        <v>1</v>
      </c>
      <c r="V15" s="42">
        <v>1</v>
      </c>
      <c r="W15" s="42">
        <v>0</v>
      </c>
      <c r="X15" s="42">
        <v>0</v>
      </c>
      <c r="Y15" s="155">
        <v>0</v>
      </c>
      <c r="Z15" s="136">
        <v>1</v>
      </c>
      <c r="AA15" s="42">
        <v>1</v>
      </c>
      <c r="AB15" s="42">
        <v>1</v>
      </c>
      <c r="AC15" s="42">
        <v>1</v>
      </c>
      <c r="AD15" s="42">
        <v>1</v>
      </c>
      <c r="AE15" s="42">
        <v>0</v>
      </c>
      <c r="AF15" s="44">
        <v>0</v>
      </c>
    </row>
    <row r="16" spans="1:32" x14ac:dyDescent="0.3">
      <c r="A16" s="41" t="s">
        <v>106</v>
      </c>
      <c r="B16" s="42">
        <v>1</v>
      </c>
      <c r="C16" s="137" t="s">
        <v>72</v>
      </c>
      <c r="D16" s="146">
        <v>31.1</v>
      </c>
      <c r="E16" s="47">
        <v>30</v>
      </c>
      <c r="F16" s="46">
        <v>31.3</v>
      </c>
      <c r="G16" s="46">
        <v>30.9</v>
      </c>
      <c r="H16" s="46">
        <v>31.19</v>
      </c>
      <c r="I16" s="46">
        <v>31.9</v>
      </c>
      <c r="J16" s="43">
        <v>31.5</v>
      </c>
      <c r="K16" s="147">
        <v>31.2</v>
      </c>
      <c r="L16" s="136">
        <v>2</v>
      </c>
      <c r="M16" s="42">
        <v>2</v>
      </c>
      <c r="N16" s="42">
        <v>2</v>
      </c>
      <c r="O16" s="42">
        <v>2</v>
      </c>
      <c r="P16" s="42">
        <v>1</v>
      </c>
      <c r="Q16" s="42">
        <v>1</v>
      </c>
      <c r="R16" s="137">
        <v>1</v>
      </c>
      <c r="S16" s="154">
        <v>1</v>
      </c>
      <c r="T16" s="42">
        <v>1</v>
      </c>
      <c r="U16" s="42">
        <v>1</v>
      </c>
      <c r="V16" s="42">
        <v>1</v>
      </c>
      <c r="W16" s="42">
        <v>1</v>
      </c>
      <c r="X16" s="42">
        <v>1</v>
      </c>
      <c r="Y16" s="155">
        <v>1</v>
      </c>
      <c r="Z16" s="136">
        <v>1</v>
      </c>
      <c r="AA16" s="42">
        <v>0</v>
      </c>
      <c r="AB16" s="42">
        <v>1</v>
      </c>
      <c r="AC16" s="42">
        <v>1</v>
      </c>
      <c r="AD16" s="42">
        <v>1</v>
      </c>
      <c r="AE16" s="42">
        <v>0</v>
      </c>
      <c r="AF16" s="44">
        <v>1</v>
      </c>
    </row>
    <row r="17" spans="1:32" x14ac:dyDescent="0.3">
      <c r="A17" s="41" t="s">
        <v>110</v>
      </c>
      <c r="B17" s="42">
        <v>2</v>
      </c>
      <c r="C17" s="137" t="s">
        <v>233</v>
      </c>
      <c r="D17" s="146">
        <v>35.6</v>
      </c>
      <c r="E17" s="47">
        <v>34.6</v>
      </c>
      <c r="F17" s="46">
        <v>34.1</v>
      </c>
      <c r="G17" s="46">
        <v>34.1</v>
      </c>
      <c r="H17" s="46">
        <v>34.090000000000003</v>
      </c>
      <c r="I17" s="46">
        <v>34.799999999999997</v>
      </c>
      <c r="J17" s="43">
        <v>34.200000000000003</v>
      </c>
      <c r="K17" s="147">
        <v>34.4</v>
      </c>
      <c r="L17" s="136">
        <v>2</v>
      </c>
      <c r="M17" s="42">
        <v>2</v>
      </c>
      <c r="N17" s="42">
        <v>1</v>
      </c>
      <c r="O17" s="42">
        <v>1</v>
      </c>
      <c r="P17" s="42">
        <v>1</v>
      </c>
      <c r="Q17" s="42">
        <v>0</v>
      </c>
      <c r="R17" s="137">
        <v>0</v>
      </c>
      <c r="S17" s="154">
        <v>1</v>
      </c>
      <c r="T17" s="42">
        <v>1</v>
      </c>
      <c r="U17" s="42">
        <v>1</v>
      </c>
      <c r="V17" s="42">
        <v>0</v>
      </c>
      <c r="W17" s="42">
        <v>1</v>
      </c>
      <c r="X17" s="42">
        <v>1</v>
      </c>
      <c r="Y17" s="155">
        <v>1</v>
      </c>
      <c r="Z17" s="136">
        <v>1</v>
      </c>
      <c r="AA17" s="42">
        <v>1</v>
      </c>
      <c r="AB17" s="42">
        <v>1</v>
      </c>
      <c r="AC17" s="42">
        <v>1</v>
      </c>
      <c r="AD17" s="42">
        <v>1</v>
      </c>
      <c r="AE17" s="42">
        <v>1</v>
      </c>
      <c r="AF17" s="44">
        <v>0</v>
      </c>
    </row>
    <row r="18" spans="1:32" x14ac:dyDescent="0.3">
      <c r="A18" s="41" t="s">
        <v>107</v>
      </c>
      <c r="B18" s="42">
        <v>1</v>
      </c>
      <c r="C18" s="137" t="s">
        <v>72</v>
      </c>
      <c r="D18" s="146">
        <v>36.700000000000003</v>
      </c>
      <c r="E18" s="47">
        <v>35.700000000000003</v>
      </c>
      <c r="F18" s="46">
        <v>34.700000000000003</v>
      </c>
      <c r="G18" s="46">
        <v>33.9</v>
      </c>
      <c r="H18" s="46">
        <v>33.229999999999997</v>
      </c>
      <c r="I18" s="46">
        <v>33.799999999999997</v>
      </c>
      <c r="J18" s="43">
        <v>33.299999999999997</v>
      </c>
      <c r="K18" s="147">
        <v>33.299999999999997</v>
      </c>
      <c r="L18" s="136">
        <v>2</v>
      </c>
      <c r="M18" s="42">
        <v>2</v>
      </c>
      <c r="N18" s="42">
        <v>1</v>
      </c>
      <c r="O18" s="42">
        <v>1</v>
      </c>
      <c r="P18" s="42">
        <v>1</v>
      </c>
      <c r="Q18" s="42">
        <v>0</v>
      </c>
      <c r="R18" s="137">
        <v>0</v>
      </c>
      <c r="S18" s="154">
        <v>1</v>
      </c>
      <c r="T18" s="42">
        <v>1</v>
      </c>
      <c r="U18" s="42">
        <v>1</v>
      </c>
      <c r="V18" s="42">
        <v>1</v>
      </c>
      <c r="W18" s="42">
        <v>1</v>
      </c>
      <c r="X18" s="42">
        <v>1</v>
      </c>
      <c r="Y18" s="155">
        <v>1</v>
      </c>
      <c r="Z18" s="136">
        <v>1</v>
      </c>
      <c r="AA18" s="42">
        <v>1</v>
      </c>
      <c r="AB18" s="42">
        <v>1</v>
      </c>
      <c r="AC18" s="42">
        <v>1</v>
      </c>
      <c r="AD18" s="42">
        <v>1</v>
      </c>
      <c r="AE18" s="42">
        <v>1</v>
      </c>
      <c r="AF18" s="44">
        <v>1</v>
      </c>
    </row>
    <row r="19" spans="1:32" ht="18" customHeight="1" x14ac:dyDescent="0.3">
      <c r="A19" s="41" t="s">
        <v>76</v>
      </c>
      <c r="B19" s="42">
        <v>1</v>
      </c>
      <c r="C19" s="137" t="s">
        <v>72</v>
      </c>
      <c r="D19" s="146">
        <v>31.9</v>
      </c>
      <c r="E19" s="47">
        <v>30.9</v>
      </c>
      <c r="F19" s="46">
        <v>30.8</v>
      </c>
      <c r="G19" s="46">
        <v>30.7</v>
      </c>
      <c r="H19" s="46">
        <v>30.7</v>
      </c>
      <c r="I19" s="46">
        <v>30.7</v>
      </c>
      <c r="J19" s="43">
        <v>30.9</v>
      </c>
      <c r="K19" s="147">
        <v>31.3</v>
      </c>
      <c r="L19" s="136">
        <v>2</v>
      </c>
      <c r="M19" s="42">
        <v>1</v>
      </c>
      <c r="N19" s="42">
        <v>0</v>
      </c>
      <c r="O19" s="42">
        <v>0</v>
      </c>
      <c r="P19" s="42">
        <v>0</v>
      </c>
      <c r="Q19" s="42">
        <v>1</v>
      </c>
      <c r="R19" s="137">
        <v>0</v>
      </c>
      <c r="S19" s="154">
        <v>1</v>
      </c>
      <c r="T19" s="42">
        <v>1</v>
      </c>
      <c r="U19" s="42">
        <v>1</v>
      </c>
      <c r="V19" s="42">
        <v>1</v>
      </c>
      <c r="W19" s="42">
        <v>1</v>
      </c>
      <c r="X19" s="42">
        <v>1</v>
      </c>
      <c r="Y19" s="155">
        <v>0</v>
      </c>
      <c r="Z19" s="136">
        <v>1</v>
      </c>
      <c r="AA19" s="42">
        <v>0</v>
      </c>
      <c r="AB19" s="42">
        <v>1</v>
      </c>
      <c r="AC19" s="42">
        <v>0</v>
      </c>
      <c r="AD19" s="42">
        <v>0</v>
      </c>
      <c r="AE19" s="42">
        <v>1</v>
      </c>
      <c r="AF19" s="44">
        <v>1</v>
      </c>
    </row>
    <row r="20" spans="1:32" x14ac:dyDescent="0.3">
      <c r="A20" s="41" t="s">
        <v>77</v>
      </c>
      <c r="B20" s="42">
        <v>1</v>
      </c>
      <c r="C20" s="137" t="s">
        <v>72</v>
      </c>
      <c r="D20" s="146">
        <v>38.700000000000003</v>
      </c>
      <c r="E20" s="47">
        <v>36.1</v>
      </c>
      <c r="F20" s="46">
        <v>35.4</v>
      </c>
      <c r="G20" s="46">
        <v>35.6</v>
      </c>
      <c r="H20" s="46">
        <v>35.6</v>
      </c>
      <c r="I20" s="46">
        <v>35.299999999999997</v>
      </c>
      <c r="J20" s="43">
        <v>35.1</v>
      </c>
      <c r="K20" s="147">
        <v>35.200000000000003</v>
      </c>
      <c r="L20" s="136">
        <v>2</v>
      </c>
      <c r="M20" s="42">
        <v>2</v>
      </c>
      <c r="N20" s="42">
        <v>1</v>
      </c>
      <c r="O20" s="42">
        <v>1</v>
      </c>
      <c r="P20" s="42">
        <v>1</v>
      </c>
      <c r="Q20" s="42">
        <v>0</v>
      </c>
      <c r="R20" s="137">
        <v>1</v>
      </c>
      <c r="S20" s="154">
        <v>1</v>
      </c>
      <c r="T20" s="42">
        <v>1</v>
      </c>
      <c r="U20" s="42">
        <v>1</v>
      </c>
      <c r="V20" s="42">
        <v>1</v>
      </c>
      <c r="W20" s="42">
        <v>1</v>
      </c>
      <c r="X20" s="42">
        <v>1</v>
      </c>
      <c r="Y20" s="155">
        <v>1</v>
      </c>
      <c r="Z20" s="136">
        <v>1</v>
      </c>
      <c r="AA20" s="42">
        <v>1</v>
      </c>
      <c r="AB20" s="42">
        <v>1</v>
      </c>
      <c r="AC20" s="42">
        <v>1</v>
      </c>
      <c r="AD20" s="42">
        <v>1</v>
      </c>
      <c r="AE20" s="42">
        <v>1</v>
      </c>
      <c r="AF20" s="44">
        <v>1</v>
      </c>
    </row>
    <row r="21" spans="1:32" x14ac:dyDescent="0.3">
      <c r="A21" s="41" t="s">
        <v>78</v>
      </c>
      <c r="B21" s="42">
        <v>2</v>
      </c>
      <c r="C21" s="137" t="s">
        <v>233</v>
      </c>
      <c r="D21" s="146">
        <v>33.700000000000003</v>
      </c>
      <c r="E21" s="47">
        <v>31.9</v>
      </c>
      <c r="F21" s="46">
        <v>31.1</v>
      </c>
      <c r="G21" s="46">
        <v>31.5</v>
      </c>
      <c r="H21" s="46">
        <v>32.299999999999997</v>
      </c>
      <c r="I21" s="46">
        <v>32.4</v>
      </c>
      <c r="J21" s="43">
        <v>32.1</v>
      </c>
      <c r="K21" s="147">
        <v>32.4</v>
      </c>
      <c r="L21" s="136">
        <v>2</v>
      </c>
      <c r="M21" s="42">
        <v>2</v>
      </c>
      <c r="N21" s="42">
        <v>1</v>
      </c>
      <c r="O21" s="42">
        <v>1</v>
      </c>
      <c r="P21" s="42">
        <v>1</v>
      </c>
      <c r="Q21" s="42">
        <v>0</v>
      </c>
      <c r="R21" s="137">
        <v>0</v>
      </c>
      <c r="S21" s="154">
        <v>1</v>
      </c>
      <c r="T21" s="42">
        <v>1</v>
      </c>
      <c r="U21" s="42">
        <v>1</v>
      </c>
      <c r="V21" s="42">
        <v>1</v>
      </c>
      <c r="W21" s="42">
        <v>1</v>
      </c>
      <c r="X21" s="42">
        <v>1</v>
      </c>
      <c r="Y21" s="155">
        <v>0</v>
      </c>
      <c r="Z21" s="136">
        <v>0</v>
      </c>
      <c r="AA21" s="42">
        <v>0</v>
      </c>
      <c r="AB21" s="42">
        <v>0</v>
      </c>
      <c r="AC21" s="42">
        <v>0</v>
      </c>
      <c r="AD21" s="42">
        <v>1</v>
      </c>
      <c r="AE21" s="42">
        <v>1</v>
      </c>
      <c r="AF21" s="44">
        <v>1</v>
      </c>
    </row>
    <row r="22" spans="1:32" x14ac:dyDescent="0.3">
      <c r="A22" s="41" t="s">
        <v>79</v>
      </c>
      <c r="B22" s="42">
        <v>1</v>
      </c>
      <c r="C22" s="137" t="s">
        <v>72</v>
      </c>
      <c r="D22" s="146">
        <v>35.4</v>
      </c>
      <c r="E22" s="47">
        <v>32.6</v>
      </c>
      <c r="F22" s="46">
        <v>31.9</v>
      </c>
      <c r="G22" s="46">
        <v>31.6</v>
      </c>
      <c r="H22" s="46">
        <v>32</v>
      </c>
      <c r="I22" s="46">
        <v>32.799999999999997</v>
      </c>
      <c r="J22" s="43">
        <v>32.4</v>
      </c>
      <c r="K22" s="147">
        <v>32.799999999999997</v>
      </c>
      <c r="L22" s="136">
        <v>2</v>
      </c>
      <c r="M22" s="42">
        <v>1</v>
      </c>
      <c r="N22" s="42">
        <v>1</v>
      </c>
      <c r="O22" s="42">
        <v>1</v>
      </c>
      <c r="P22" s="42">
        <v>1</v>
      </c>
      <c r="Q22" s="42">
        <v>0</v>
      </c>
      <c r="R22" s="137">
        <v>1</v>
      </c>
      <c r="S22" s="154">
        <v>1</v>
      </c>
      <c r="T22" s="42">
        <v>1</v>
      </c>
      <c r="U22" s="42">
        <v>1</v>
      </c>
      <c r="V22" s="42">
        <v>0</v>
      </c>
      <c r="W22" s="42">
        <v>0</v>
      </c>
      <c r="X22" s="42">
        <v>0</v>
      </c>
      <c r="Y22" s="155">
        <v>0</v>
      </c>
      <c r="Z22" s="136">
        <v>1</v>
      </c>
      <c r="AA22" s="42">
        <v>0</v>
      </c>
      <c r="AB22" s="42">
        <v>1</v>
      </c>
      <c r="AC22" s="42">
        <v>1</v>
      </c>
      <c r="AD22" s="42">
        <v>1</v>
      </c>
      <c r="AE22" s="42">
        <v>1</v>
      </c>
      <c r="AF22" s="44">
        <v>1</v>
      </c>
    </row>
    <row r="23" spans="1:32" x14ac:dyDescent="0.3">
      <c r="A23" s="41" t="s">
        <v>80</v>
      </c>
      <c r="B23" s="42">
        <v>2</v>
      </c>
      <c r="C23" s="137" t="s">
        <v>233</v>
      </c>
      <c r="D23" s="146">
        <v>35</v>
      </c>
      <c r="E23" s="47">
        <v>33.700000000000003</v>
      </c>
      <c r="F23" s="46">
        <v>33.200000000000003</v>
      </c>
      <c r="G23" s="46">
        <v>33.299999999999997</v>
      </c>
      <c r="H23" s="46">
        <v>33.9</v>
      </c>
      <c r="I23" s="46">
        <v>33.200000000000003</v>
      </c>
      <c r="J23" s="43">
        <v>33.1</v>
      </c>
      <c r="K23" s="147">
        <v>33.200000000000003</v>
      </c>
      <c r="L23" s="136">
        <v>2</v>
      </c>
      <c r="M23" s="42">
        <v>1</v>
      </c>
      <c r="N23" s="42">
        <v>1</v>
      </c>
      <c r="O23" s="42">
        <v>1</v>
      </c>
      <c r="P23" s="42">
        <v>1</v>
      </c>
      <c r="Q23" s="42">
        <v>0</v>
      </c>
      <c r="R23" s="137">
        <v>0</v>
      </c>
      <c r="S23" s="154">
        <v>1</v>
      </c>
      <c r="T23" s="42">
        <v>1</v>
      </c>
      <c r="U23" s="42">
        <v>1</v>
      </c>
      <c r="V23" s="42">
        <v>1</v>
      </c>
      <c r="W23" s="42">
        <v>0</v>
      </c>
      <c r="X23" s="42">
        <v>1</v>
      </c>
      <c r="Y23" s="155">
        <v>1</v>
      </c>
      <c r="Z23" s="136">
        <v>2</v>
      </c>
      <c r="AA23" s="42">
        <v>1</v>
      </c>
      <c r="AB23" s="42">
        <v>1</v>
      </c>
      <c r="AC23" s="42">
        <v>1</v>
      </c>
      <c r="AD23" s="42">
        <v>1</v>
      </c>
      <c r="AE23" s="42">
        <v>1</v>
      </c>
      <c r="AF23" s="44">
        <v>1</v>
      </c>
    </row>
    <row r="24" spans="1:32" x14ac:dyDescent="0.3">
      <c r="A24" s="41" t="s">
        <v>81</v>
      </c>
      <c r="B24" s="42">
        <v>1</v>
      </c>
      <c r="C24" s="137" t="s">
        <v>72</v>
      </c>
      <c r="D24" s="146">
        <v>29.9</v>
      </c>
      <c r="E24" s="47">
        <v>29.4</v>
      </c>
      <c r="F24" s="46">
        <v>30.9</v>
      </c>
      <c r="G24" s="46">
        <v>30.9</v>
      </c>
      <c r="H24" s="46">
        <v>30.6</v>
      </c>
      <c r="I24" s="46">
        <v>30.6</v>
      </c>
      <c r="J24" s="43">
        <v>30.7</v>
      </c>
      <c r="K24" s="147">
        <v>30.9</v>
      </c>
      <c r="L24" s="136">
        <v>1</v>
      </c>
      <c r="M24" s="42">
        <v>2</v>
      </c>
      <c r="N24" s="42">
        <v>1</v>
      </c>
      <c r="O24" s="42">
        <v>1</v>
      </c>
      <c r="P24" s="42">
        <v>1</v>
      </c>
      <c r="Q24" s="42">
        <v>0</v>
      </c>
      <c r="R24" s="137">
        <v>0</v>
      </c>
      <c r="S24" s="154">
        <v>1</v>
      </c>
      <c r="T24" s="42">
        <v>1</v>
      </c>
      <c r="U24" s="42">
        <v>1</v>
      </c>
      <c r="V24" s="42">
        <v>1</v>
      </c>
      <c r="W24" s="42">
        <v>1</v>
      </c>
      <c r="X24" s="42">
        <v>1</v>
      </c>
      <c r="Y24" s="155">
        <v>1</v>
      </c>
      <c r="Z24" s="136">
        <v>1</v>
      </c>
      <c r="AA24" s="42">
        <v>1</v>
      </c>
      <c r="AB24" s="42">
        <v>1</v>
      </c>
      <c r="AC24" s="42">
        <v>1</v>
      </c>
      <c r="AD24" s="42">
        <v>1</v>
      </c>
      <c r="AE24" s="42">
        <v>1</v>
      </c>
      <c r="AF24" s="44">
        <v>1</v>
      </c>
    </row>
    <row r="25" spans="1:32" x14ac:dyDescent="0.3">
      <c r="A25" s="41" t="s">
        <v>82</v>
      </c>
      <c r="B25" s="42">
        <v>2</v>
      </c>
      <c r="C25" s="137" t="s">
        <v>233</v>
      </c>
      <c r="D25" s="146">
        <v>32.6</v>
      </c>
      <c r="E25" s="47">
        <v>32.200000000000003</v>
      </c>
      <c r="F25" s="46">
        <v>32.1</v>
      </c>
      <c r="G25" s="46">
        <v>32.200000000000003</v>
      </c>
      <c r="H25" s="46">
        <v>32</v>
      </c>
      <c r="I25" s="46">
        <v>32.299999999999997</v>
      </c>
      <c r="J25" s="43">
        <v>32.299999999999997</v>
      </c>
      <c r="K25" s="147">
        <v>32.799999999999997</v>
      </c>
      <c r="L25" s="136">
        <v>2</v>
      </c>
      <c r="M25" s="42">
        <v>2</v>
      </c>
      <c r="N25" s="42">
        <v>2</v>
      </c>
      <c r="O25" s="42">
        <v>1</v>
      </c>
      <c r="P25" s="42">
        <v>1</v>
      </c>
      <c r="Q25" s="42">
        <v>0</v>
      </c>
      <c r="R25" s="137">
        <v>1</v>
      </c>
      <c r="S25" s="154">
        <v>1</v>
      </c>
      <c r="T25" s="42">
        <v>1</v>
      </c>
      <c r="U25" s="42">
        <v>1</v>
      </c>
      <c r="V25" s="42">
        <v>1</v>
      </c>
      <c r="W25" s="42">
        <v>1</v>
      </c>
      <c r="X25" s="42">
        <v>1</v>
      </c>
      <c r="Y25" s="155">
        <v>1</v>
      </c>
      <c r="Z25" s="136">
        <v>1</v>
      </c>
      <c r="AA25" s="42">
        <v>1</v>
      </c>
      <c r="AB25" s="42">
        <v>1</v>
      </c>
      <c r="AC25" s="42">
        <v>1</v>
      </c>
      <c r="AD25" s="42">
        <v>1</v>
      </c>
      <c r="AE25" s="42">
        <v>1</v>
      </c>
      <c r="AF25" s="44">
        <v>1</v>
      </c>
    </row>
    <row r="26" spans="1:32" x14ac:dyDescent="0.3">
      <c r="A26" s="41" t="s">
        <v>83</v>
      </c>
      <c r="B26" s="42">
        <v>2</v>
      </c>
      <c r="C26" s="137" t="s">
        <v>233</v>
      </c>
      <c r="D26" s="146">
        <v>33.299999999999997</v>
      </c>
      <c r="E26" s="47">
        <v>32.6</v>
      </c>
      <c r="F26" s="46">
        <v>32.9</v>
      </c>
      <c r="G26" s="46">
        <v>33.299999999999997</v>
      </c>
      <c r="H26" s="46">
        <v>32.700000000000003</v>
      </c>
      <c r="I26" s="46">
        <v>32.700000000000003</v>
      </c>
      <c r="J26" s="43">
        <v>32.799999999999997</v>
      </c>
      <c r="K26" s="147">
        <v>33.299999999999997</v>
      </c>
      <c r="L26" s="136">
        <v>2</v>
      </c>
      <c r="M26" s="42">
        <v>2</v>
      </c>
      <c r="N26" s="42">
        <v>1</v>
      </c>
      <c r="O26" s="42">
        <v>2</v>
      </c>
      <c r="P26" s="42">
        <v>1</v>
      </c>
      <c r="Q26" s="42">
        <v>0</v>
      </c>
      <c r="R26" s="137">
        <v>0</v>
      </c>
      <c r="S26" s="154">
        <v>1</v>
      </c>
      <c r="T26" s="42">
        <v>1</v>
      </c>
      <c r="U26" s="42">
        <v>1</v>
      </c>
      <c r="V26" s="42">
        <v>1</v>
      </c>
      <c r="W26" s="42">
        <v>0</v>
      </c>
      <c r="X26" s="42">
        <v>0</v>
      </c>
      <c r="Y26" s="155">
        <v>0</v>
      </c>
      <c r="Z26" s="136">
        <v>1</v>
      </c>
      <c r="AA26" s="42">
        <v>1</v>
      </c>
      <c r="AB26" s="42">
        <v>1</v>
      </c>
      <c r="AC26" s="42">
        <v>1</v>
      </c>
      <c r="AD26" s="42">
        <v>0</v>
      </c>
      <c r="AE26" s="42">
        <v>1</v>
      </c>
      <c r="AF26" s="44">
        <v>1</v>
      </c>
    </row>
    <row r="27" spans="1:32" x14ac:dyDescent="0.3">
      <c r="A27" s="41" t="s">
        <v>84</v>
      </c>
      <c r="B27" s="42">
        <v>1</v>
      </c>
      <c r="C27" s="137" t="s">
        <v>72</v>
      </c>
      <c r="D27" s="146">
        <v>35.700000000000003</v>
      </c>
      <c r="E27" s="47">
        <v>34.200000000000003</v>
      </c>
      <c r="F27" s="46">
        <v>34.5</v>
      </c>
      <c r="G27" s="46">
        <v>34.1</v>
      </c>
      <c r="H27" s="46">
        <v>34</v>
      </c>
      <c r="I27" s="46">
        <v>33.799999999999997</v>
      </c>
      <c r="J27" s="43">
        <v>34.1</v>
      </c>
      <c r="K27" s="147">
        <v>34.6</v>
      </c>
      <c r="L27" s="136">
        <v>2</v>
      </c>
      <c r="M27" s="42">
        <v>2</v>
      </c>
      <c r="N27" s="42">
        <v>2</v>
      </c>
      <c r="O27" s="42">
        <v>2</v>
      </c>
      <c r="P27" s="42">
        <v>1</v>
      </c>
      <c r="Q27" s="42">
        <v>1</v>
      </c>
      <c r="R27" s="137">
        <v>1</v>
      </c>
      <c r="S27" s="154">
        <v>1</v>
      </c>
      <c r="T27" s="42">
        <v>1</v>
      </c>
      <c r="U27" s="42">
        <v>1</v>
      </c>
      <c r="V27" s="42">
        <v>1</v>
      </c>
      <c r="W27" s="42">
        <v>1</v>
      </c>
      <c r="X27" s="42">
        <v>1</v>
      </c>
      <c r="Y27" s="155">
        <v>1</v>
      </c>
      <c r="Z27" s="136">
        <v>1</v>
      </c>
      <c r="AA27" s="42">
        <v>1</v>
      </c>
      <c r="AB27" s="42">
        <v>1</v>
      </c>
      <c r="AC27" s="42">
        <v>1</v>
      </c>
      <c r="AD27" s="42">
        <v>1</v>
      </c>
      <c r="AE27" s="42">
        <v>1</v>
      </c>
      <c r="AF27" s="44">
        <v>1</v>
      </c>
    </row>
    <row r="28" spans="1:32" x14ac:dyDescent="0.3">
      <c r="A28" s="41" t="s">
        <v>87</v>
      </c>
      <c r="B28" s="42">
        <v>2</v>
      </c>
      <c r="C28" s="137" t="s">
        <v>233</v>
      </c>
      <c r="D28" s="146">
        <v>32.6</v>
      </c>
      <c r="E28" s="47">
        <v>31.9</v>
      </c>
      <c r="F28" s="46">
        <v>32.299999999999997</v>
      </c>
      <c r="G28" s="46">
        <v>32.1</v>
      </c>
      <c r="H28" s="46">
        <v>32</v>
      </c>
      <c r="I28" s="46">
        <v>31.6</v>
      </c>
      <c r="J28" s="43">
        <v>32.200000000000003</v>
      </c>
      <c r="K28" s="147">
        <v>31.4</v>
      </c>
      <c r="L28" s="136">
        <v>2</v>
      </c>
      <c r="M28" s="42">
        <v>1</v>
      </c>
      <c r="N28" s="42">
        <v>1</v>
      </c>
      <c r="O28" s="42">
        <v>1</v>
      </c>
      <c r="P28" s="42">
        <v>1</v>
      </c>
      <c r="Q28" s="42">
        <v>1</v>
      </c>
      <c r="R28" s="137">
        <v>0</v>
      </c>
      <c r="S28" s="154">
        <v>1</v>
      </c>
      <c r="T28" s="42">
        <v>1</v>
      </c>
      <c r="U28" s="42">
        <v>1</v>
      </c>
      <c r="V28" s="42">
        <v>1</v>
      </c>
      <c r="W28" s="42">
        <v>1</v>
      </c>
      <c r="X28" s="42">
        <v>1</v>
      </c>
      <c r="Y28" s="155">
        <v>1</v>
      </c>
      <c r="Z28" s="136">
        <v>1</v>
      </c>
      <c r="AA28" s="42">
        <v>1</v>
      </c>
      <c r="AB28" s="42">
        <v>0</v>
      </c>
      <c r="AC28" s="42">
        <v>0</v>
      </c>
      <c r="AD28" s="42">
        <v>1</v>
      </c>
      <c r="AE28" s="42">
        <v>1</v>
      </c>
      <c r="AF28" s="44">
        <v>1</v>
      </c>
    </row>
    <row r="29" spans="1:32" x14ac:dyDescent="0.3">
      <c r="A29" s="41" t="s">
        <v>88</v>
      </c>
      <c r="B29" s="42">
        <v>2</v>
      </c>
      <c r="C29" s="137" t="s">
        <v>233</v>
      </c>
      <c r="D29" s="146">
        <v>29.9</v>
      </c>
      <c r="E29" s="47">
        <v>29</v>
      </c>
      <c r="F29" s="46">
        <v>28.5</v>
      </c>
      <c r="G29" s="46">
        <v>28.9</v>
      </c>
      <c r="H29" s="46">
        <v>28.3</v>
      </c>
      <c r="I29" s="46">
        <v>28.8</v>
      </c>
      <c r="J29" s="43">
        <v>28.8</v>
      </c>
      <c r="K29" s="147">
        <v>29.2</v>
      </c>
      <c r="L29" s="136">
        <v>2</v>
      </c>
      <c r="M29" s="42">
        <v>2</v>
      </c>
      <c r="N29" s="42">
        <v>0</v>
      </c>
      <c r="O29" s="42">
        <v>1</v>
      </c>
      <c r="P29" s="42">
        <v>0</v>
      </c>
      <c r="Q29" s="42">
        <v>0</v>
      </c>
      <c r="R29" s="137">
        <v>0</v>
      </c>
      <c r="S29" s="154">
        <v>1</v>
      </c>
      <c r="T29" s="42">
        <v>1</v>
      </c>
      <c r="U29" s="42">
        <v>1</v>
      </c>
      <c r="V29" s="42">
        <v>1</v>
      </c>
      <c r="W29" s="42">
        <v>1</v>
      </c>
      <c r="X29" s="42">
        <v>1</v>
      </c>
      <c r="Y29" s="155">
        <v>1</v>
      </c>
      <c r="Z29" s="136">
        <v>2</v>
      </c>
      <c r="AA29" s="42">
        <v>1</v>
      </c>
      <c r="AB29" s="42">
        <v>1</v>
      </c>
      <c r="AC29" s="42">
        <v>0</v>
      </c>
      <c r="AD29" s="42">
        <v>1</v>
      </c>
      <c r="AE29" s="42">
        <v>1</v>
      </c>
      <c r="AF29" s="44">
        <v>1</v>
      </c>
    </row>
    <row r="30" spans="1:32" x14ac:dyDescent="0.3">
      <c r="A30" s="41" t="s">
        <v>89</v>
      </c>
      <c r="B30" s="42">
        <v>1</v>
      </c>
      <c r="C30" s="137" t="s">
        <v>72</v>
      </c>
      <c r="D30" s="146">
        <v>36.6</v>
      </c>
      <c r="E30" s="47">
        <v>34.9</v>
      </c>
      <c r="F30" s="46">
        <v>34.700000000000003</v>
      </c>
      <c r="G30" s="46">
        <v>35.1</v>
      </c>
      <c r="H30" s="46">
        <v>34.9</v>
      </c>
      <c r="I30" s="46">
        <v>34.200000000000003</v>
      </c>
      <c r="J30" s="43">
        <v>34.200000000000003</v>
      </c>
      <c r="K30" s="147">
        <v>34</v>
      </c>
      <c r="L30" s="136">
        <v>2</v>
      </c>
      <c r="M30" s="42">
        <v>1</v>
      </c>
      <c r="N30" s="42">
        <v>1</v>
      </c>
      <c r="O30" s="42">
        <v>1</v>
      </c>
      <c r="P30" s="42">
        <v>0</v>
      </c>
      <c r="Q30" s="42">
        <v>0</v>
      </c>
      <c r="R30" s="137">
        <v>0</v>
      </c>
      <c r="S30" s="154">
        <v>1</v>
      </c>
      <c r="T30" s="42">
        <v>1</v>
      </c>
      <c r="U30" s="42">
        <v>1</v>
      </c>
      <c r="V30" s="42">
        <v>1</v>
      </c>
      <c r="W30" s="42">
        <v>1</v>
      </c>
      <c r="X30" s="42">
        <v>1</v>
      </c>
      <c r="Y30" s="155">
        <v>0</v>
      </c>
      <c r="Z30" s="136">
        <v>1</v>
      </c>
      <c r="AA30" s="42">
        <v>1</v>
      </c>
      <c r="AB30" s="42">
        <v>1</v>
      </c>
      <c r="AC30" s="42">
        <v>1</v>
      </c>
      <c r="AD30" s="42">
        <v>1</v>
      </c>
      <c r="AE30" s="42">
        <v>1</v>
      </c>
      <c r="AF30" s="44">
        <v>1</v>
      </c>
    </row>
    <row r="31" spans="1:32" x14ac:dyDescent="0.3">
      <c r="A31" s="41" t="s">
        <v>90</v>
      </c>
      <c r="B31" s="42">
        <v>1</v>
      </c>
      <c r="C31" s="137" t="s">
        <v>72</v>
      </c>
      <c r="D31" s="146">
        <v>31.2</v>
      </c>
      <c r="E31" s="47">
        <v>27.9</v>
      </c>
      <c r="F31" s="46">
        <v>28.1</v>
      </c>
      <c r="G31" s="46">
        <v>29.2</v>
      </c>
      <c r="H31" s="46">
        <v>28.9</v>
      </c>
      <c r="I31" s="46">
        <v>29.5</v>
      </c>
      <c r="J31" s="43">
        <v>29.5</v>
      </c>
      <c r="K31" s="147">
        <v>29.9</v>
      </c>
      <c r="L31" s="136">
        <v>1</v>
      </c>
      <c r="M31" s="42">
        <v>1</v>
      </c>
      <c r="N31" s="42">
        <v>0</v>
      </c>
      <c r="O31" s="42">
        <v>1</v>
      </c>
      <c r="P31" s="42">
        <v>0</v>
      </c>
      <c r="Q31" s="42">
        <v>0</v>
      </c>
      <c r="R31" s="137">
        <v>0</v>
      </c>
      <c r="S31" s="154">
        <v>1</v>
      </c>
      <c r="T31" s="42">
        <v>1</v>
      </c>
      <c r="U31" s="42">
        <v>1</v>
      </c>
      <c r="V31" s="42">
        <v>1</v>
      </c>
      <c r="W31" s="42">
        <v>1</v>
      </c>
      <c r="X31" s="42">
        <v>1</v>
      </c>
      <c r="Y31" s="155">
        <v>0</v>
      </c>
      <c r="Z31" s="136">
        <v>1</v>
      </c>
      <c r="AA31" s="42">
        <v>1</v>
      </c>
      <c r="AB31" s="42">
        <v>0</v>
      </c>
      <c r="AC31" s="42">
        <v>0</v>
      </c>
      <c r="AD31" s="42">
        <v>0</v>
      </c>
      <c r="AE31" s="42">
        <v>1</v>
      </c>
      <c r="AF31" s="44">
        <v>1</v>
      </c>
    </row>
    <row r="32" spans="1:32" ht="16.2" thickBot="1" x14ac:dyDescent="0.35">
      <c r="A32" s="48" t="s">
        <v>91</v>
      </c>
      <c r="B32" s="49">
        <v>2</v>
      </c>
      <c r="C32" s="138" t="s">
        <v>233</v>
      </c>
      <c r="D32" s="148">
        <v>34.6</v>
      </c>
      <c r="E32" s="51">
        <v>32.700000000000003</v>
      </c>
      <c r="F32" s="50">
        <v>32.700000000000003</v>
      </c>
      <c r="G32" s="50">
        <v>32.1</v>
      </c>
      <c r="H32" s="50">
        <v>32.200000000000003</v>
      </c>
      <c r="I32" s="50">
        <v>32.5</v>
      </c>
      <c r="J32" s="52">
        <v>32.4</v>
      </c>
      <c r="K32" s="149">
        <v>33.1</v>
      </c>
      <c r="L32" s="140">
        <v>2</v>
      </c>
      <c r="M32" s="49">
        <v>2</v>
      </c>
      <c r="N32" s="49">
        <v>1</v>
      </c>
      <c r="O32" s="49">
        <v>2</v>
      </c>
      <c r="P32" s="49">
        <v>1</v>
      </c>
      <c r="Q32" s="49">
        <v>1</v>
      </c>
      <c r="R32" s="138">
        <v>1</v>
      </c>
      <c r="S32" s="156">
        <v>1</v>
      </c>
      <c r="T32" s="49">
        <v>1</v>
      </c>
      <c r="U32" s="49">
        <v>1</v>
      </c>
      <c r="V32" s="49">
        <v>0</v>
      </c>
      <c r="W32" s="49">
        <v>0</v>
      </c>
      <c r="X32" s="49">
        <v>1</v>
      </c>
      <c r="Y32" s="157">
        <v>1</v>
      </c>
      <c r="Z32" s="140">
        <v>1</v>
      </c>
      <c r="AA32" s="49">
        <v>1</v>
      </c>
      <c r="AB32" s="49">
        <v>1</v>
      </c>
      <c r="AC32" s="49">
        <v>1</v>
      </c>
      <c r="AD32" s="49">
        <v>1</v>
      </c>
      <c r="AE32" s="49">
        <v>1</v>
      </c>
      <c r="AF32" s="53">
        <v>1</v>
      </c>
    </row>
  </sheetData>
  <mergeCells count="5">
    <mergeCell ref="Z1:AF1"/>
    <mergeCell ref="D1:K1"/>
    <mergeCell ref="L1:R1"/>
    <mergeCell ref="S1:Y1"/>
    <mergeCell ref="A1:C1"/>
  </mergeCells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46"/>
  <sheetViews>
    <sheetView zoomScale="80" zoomScaleNormal="80" workbookViewId="0"/>
  </sheetViews>
  <sheetFormatPr defaultColWidth="11" defaultRowHeight="15.6" x14ac:dyDescent="0.3"/>
  <cols>
    <col min="1" max="2" width="13.69921875" style="4" customWidth="1"/>
    <col min="3" max="3" width="21.19921875" style="4" customWidth="1"/>
    <col min="4" max="4" width="11" style="4" customWidth="1"/>
    <col min="5" max="13" width="5.69921875" style="11" customWidth="1"/>
    <col min="14" max="24" width="6.69921875" style="11" customWidth="1"/>
    <col min="25" max="25" width="9" style="11" customWidth="1"/>
    <col min="26" max="26" width="9.296875" style="11" customWidth="1"/>
    <col min="27" max="28" width="10.19921875" style="11" customWidth="1"/>
    <col min="29" max="29" width="8.296875" style="11" customWidth="1"/>
    <col min="30" max="16384" width="11" style="11"/>
  </cols>
  <sheetData>
    <row r="1" spans="1:28" s="9" customFormat="1" ht="54" customHeight="1" thickBot="1" x14ac:dyDescent="0.35">
      <c r="A1" s="55" t="s">
        <v>1</v>
      </c>
      <c r="B1" s="56" t="s">
        <v>188</v>
      </c>
      <c r="C1" s="55" t="s">
        <v>189</v>
      </c>
      <c r="D1" s="55" t="s">
        <v>192</v>
      </c>
      <c r="E1" s="57" t="s">
        <v>8</v>
      </c>
      <c r="F1" s="57" t="s">
        <v>9</v>
      </c>
      <c r="G1" s="57" t="s">
        <v>10</v>
      </c>
      <c r="H1" s="57" t="s">
        <v>11</v>
      </c>
      <c r="I1" s="57" t="s">
        <v>12</v>
      </c>
      <c r="J1" s="57" t="s">
        <v>13</v>
      </c>
      <c r="K1" s="57" t="s">
        <v>14</v>
      </c>
      <c r="L1" s="57" t="s">
        <v>15</v>
      </c>
      <c r="M1" s="57" t="s">
        <v>16</v>
      </c>
      <c r="N1" s="57" t="s">
        <v>17</v>
      </c>
      <c r="O1" s="57" t="s">
        <v>18</v>
      </c>
      <c r="P1" s="57" t="s">
        <v>19</v>
      </c>
      <c r="Q1" s="57" t="s">
        <v>20</v>
      </c>
      <c r="R1" s="57" t="s">
        <v>21</v>
      </c>
      <c r="S1" s="57" t="s">
        <v>22</v>
      </c>
      <c r="T1" s="57" t="s">
        <v>23</v>
      </c>
      <c r="U1" s="57" t="s">
        <v>24</v>
      </c>
      <c r="V1" s="57" t="s">
        <v>25</v>
      </c>
      <c r="W1" s="57" t="s">
        <v>26</v>
      </c>
      <c r="X1" s="57" t="s">
        <v>27</v>
      </c>
      <c r="Y1" s="58" t="s">
        <v>7</v>
      </c>
      <c r="Z1" s="58" t="s">
        <v>6</v>
      </c>
      <c r="AA1" s="58" t="s">
        <v>5</v>
      </c>
      <c r="AB1" s="59" t="s">
        <v>214</v>
      </c>
    </row>
    <row r="2" spans="1:28" x14ac:dyDescent="0.3">
      <c r="A2" s="60" t="s">
        <v>92</v>
      </c>
      <c r="B2" s="72">
        <v>2</v>
      </c>
      <c r="C2" s="72" t="s">
        <v>233</v>
      </c>
      <c r="D2" s="40" t="s">
        <v>193</v>
      </c>
      <c r="E2" s="162" t="s">
        <v>3</v>
      </c>
      <c r="F2" s="163" t="s">
        <v>2</v>
      </c>
      <c r="G2" s="163" t="s">
        <v>3</v>
      </c>
      <c r="H2" s="163" t="s">
        <v>4</v>
      </c>
      <c r="I2" s="163" t="s">
        <v>2</v>
      </c>
      <c r="J2" s="163" t="s">
        <v>3</v>
      </c>
      <c r="K2" s="163" t="s">
        <v>3</v>
      </c>
      <c r="L2" s="163" t="s">
        <v>3</v>
      </c>
      <c r="M2" s="163" t="s">
        <v>3</v>
      </c>
      <c r="N2" s="163" t="s">
        <v>3</v>
      </c>
      <c r="O2" s="163" t="s">
        <v>3</v>
      </c>
      <c r="P2" s="163" t="s">
        <v>3</v>
      </c>
      <c r="Q2" s="163" t="s">
        <v>4</v>
      </c>
      <c r="R2" s="163" t="s">
        <v>4</v>
      </c>
      <c r="S2" s="163" t="s">
        <v>3</v>
      </c>
      <c r="T2" s="163" t="s">
        <v>3</v>
      </c>
      <c r="U2" s="163" t="s">
        <v>2</v>
      </c>
      <c r="V2" s="163" t="s">
        <v>3</v>
      </c>
      <c r="W2" s="163" t="s">
        <v>3</v>
      </c>
      <c r="X2" s="164" t="s">
        <v>3</v>
      </c>
      <c r="Y2" s="159">
        <f>COUNTIF(Table14[[#This Row],[Tch 1]:[Tch 20]],"*R*")</f>
        <v>3</v>
      </c>
      <c r="Z2" s="62">
        <f>COUNTIF(Table14[[#This Row],[Tch 1]:[Tch 20]],"*L*")</f>
        <v>3</v>
      </c>
      <c r="AA2" s="60">
        <f>COUNTIF(Table14[[#This Row],[Tch 1]:[Tch 20]],"*B*")</f>
        <v>14</v>
      </c>
      <c r="AB2" s="63">
        <f>SUM(Table14[[#This Row],[Right]]+Table14[[#This Row],[Left]]+Table14[[#This Row],[Both]])</f>
        <v>20</v>
      </c>
    </row>
    <row r="3" spans="1:28" x14ac:dyDescent="0.3">
      <c r="A3" s="64" t="s">
        <v>92</v>
      </c>
      <c r="B3" s="72">
        <v>2</v>
      </c>
      <c r="C3" s="72" t="s">
        <v>233</v>
      </c>
      <c r="D3" s="40" t="s">
        <v>194</v>
      </c>
      <c r="E3" s="165" t="s">
        <v>3</v>
      </c>
      <c r="F3" s="61" t="s">
        <v>4</v>
      </c>
      <c r="G3" s="61" t="s">
        <v>2</v>
      </c>
      <c r="H3" s="61" t="s">
        <v>3</v>
      </c>
      <c r="I3" s="61" t="s">
        <v>4</v>
      </c>
      <c r="J3" s="61" t="s">
        <v>3</v>
      </c>
      <c r="K3" s="61" t="s">
        <v>3</v>
      </c>
      <c r="L3" s="61" t="s">
        <v>3</v>
      </c>
      <c r="M3" s="61" t="s">
        <v>3</v>
      </c>
      <c r="N3" s="61" t="s">
        <v>4</v>
      </c>
      <c r="O3" s="61" t="s">
        <v>4</v>
      </c>
      <c r="P3" s="61" t="s">
        <v>4</v>
      </c>
      <c r="Q3" s="61" t="s">
        <v>3</v>
      </c>
      <c r="R3" s="61" t="s">
        <v>3</v>
      </c>
      <c r="S3" s="61" t="s">
        <v>4</v>
      </c>
      <c r="T3" s="61" t="s">
        <v>4</v>
      </c>
      <c r="U3" s="61" t="s">
        <v>4</v>
      </c>
      <c r="V3" s="61" t="s">
        <v>4</v>
      </c>
      <c r="W3" s="61" t="s">
        <v>3</v>
      </c>
      <c r="X3" s="166" t="s">
        <v>3</v>
      </c>
      <c r="Y3" s="159">
        <f>COUNTIF(Table14[[#This Row],[Tch 1]:[Tch 20]],"*R*")</f>
        <v>1</v>
      </c>
      <c r="Z3" s="62">
        <f>COUNTIF(Table14[[#This Row],[Tch 1]:[Tch 20]],"*L*")</f>
        <v>9</v>
      </c>
      <c r="AA3" s="60">
        <f>COUNTIF(Table14[[#This Row],[Tch 1]:[Tch 20]],"*B*")</f>
        <v>10</v>
      </c>
      <c r="AB3" s="63">
        <f>SUM(Table14[[#This Row],[Right]]+Table14[[#This Row],[Left]]+Table14[[#This Row],[Both]])</f>
        <v>20</v>
      </c>
    </row>
    <row r="4" spans="1:28" x14ac:dyDescent="0.3">
      <c r="A4" s="64" t="s">
        <v>92</v>
      </c>
      <c r="B4" s="72">
        <v>2</v>
      </c>
      <c r="C4" s="72" t="s">
        <v>233</v>
      </c>
      <c r="D4" s="40" t="s">
        <v>195</v>
      </c>
      <c r="E4" s="165" t="s">
        <v>3</v>
      </c>
      <c r="F4" s="61" t="s">
        <v>4</v>
      </c>
      <c r="G4" s="61" t="s">
        <v>4</v>
      </c>
      <c r="H4" s="61" t="s">
        <v>4</v>
      </c>
      <c r="I4" s="61" t="s">
        <v>2</v>
      </c>
      <c r="J4" s="61" t="s">
        <v>4</v>
      </c>
      <c r="K4" s="61" t="s">
        <v>4</v>
      </c>
      <c r="L4" s="61" t="s">
        <v>4</v>
      </c>
      <c r="M4" s="61" t="s">
        <v>3</v>
      </c>
      <c r="N4" s="61" t="s">
        <v>3</v>
      </c>
      <c r="O4" s="61" t="s">
        <v>3</v>
      </c>
      <c r="P4" s="61" t="s">
        <v>3</v>
      </c>
      <c r="Q4" s="61" t="s">
        <v>4</v>
      </c>
      <c r="R4" s="61" t="s">
        <v>3</v>
      </c>
      <c r="S4" s="61" t="s">
        <v>4</v>
      </c>
      <c r="T4" s="61" t="s">
        <v>3</v>
      </c>
      <c r="U4" s="61" t="s">
        <v>2</v>
      </c>
      <c r="V4" s="61" t="s">
        <v>4</v>
      </c>
      <c r="W4" s="61" t="s">
        <v>3</v>
      </c>
      <c r="X4" s="166" t="s">
        <v>3</v>
      </c>
      <c r="Y4" s="159">
        <f>COUNTIF(Table14[[#This Row],[Tch 1]:[Tch 20]],"*R*")</f>
        <v>2</v>
      </c>
      <c r="Z4" s="62">
        <f>COUNTIF(Table14[[#This Row],[Tch 1]:[Tch 20]],"*L*")</f>
        <v>9</v>
      </c>
      <c r="AA4" s="60">
        <f>COUNTIF(Table14[[#This Row],[Tch 1]:[Tch 20]],"*B*")</f>
        <v>9</v>
      </c>
      <c r="AB4" s="63">
        <f>SUM(Table14[[#This Row],[Right]]+Table14[[#This Row],[Left]]+Table14[[#This Row],[Both]])</f>
        <v>20</v>
      </c>
    </row>
    <row r="5" spans="1:28" x14ac:dyDescent="0.3">
      <c r="A5" s="79" t="s">
        <v>93</v>
      </c>
      <c r="B5" s="74">
        <v>1</v>
      </c>
      <c r="C5" s="74" t="s">
        <v>72</v>
      </c>
      <c r="D5" s="75" t="s">
        <v>193</v>
      </c>
      <c r="E5" s="167" t="s">
        <v>3</v>
      </c>
      <c r="F5" s="80" t="s">
        <v>3</v>
      </c>
      <c r="G5" s="80" t="s">
        <v>3</v>
      </c>
      <c r="H5" s="80" t="s">
        <v>3</v>
      </c>
      <c r="I5" s="80" t="s">
        <v>3</v>
      </c>
      <c r="J5" s="80" t="s">
        <v>3</v>
      </c>
      <c r="K5" s="80" t="s">
        <v>3</v>
      </c>
      <c r="L5" s="80" t="s">
        <v>3</v>
      </c>
      <c r="M5" s="80" t="s">
        <v>3</v>
      </c>
      <c r="N5" s="80" t="s">
        <v>3</v>
      </c>
      <c r="O5" s="80" t="s">
        <v>3</v>
      </c>
      <c r="P5" s="80" t="s">
        <v>3</v>
      </c>
      <c r="Q5" s="80" t="s">
        <v>3</v>
      </c>
      <c r="R5" s="80" t="s">
        <v>3</v>
      </c>
      <c r="S5" s="80" t="s">
        <v>3</v>
      </c>
      <c r="T5" s="80" t="s">
        <v>2</v>
      </c>
      <c r="U5" s="80" t="s">
        <v>3</v>
      </c>
      <c r="V5" s="80" t="s">
        <v>2</v>
      </c>
      <c r="W5" s="80" t="s">
        <v>3</v>
      </c>
      <c r="X5" s="168" t="s">
        <v>3</v>
      </c>
      <c r="Y5" s="160">
        <f>COUNTIF(Table14[[#This Row],[Tch 1]:[Tch 20]],"*R*")</f>
        <v>2</v>
      </c>
      <c r="Z5" s="81">
        <f>COUNTIF(Table14[[#This Row],[Tch 1]:[Tch 20]],"*L*")</f>
        <v>0</v>
      </c>
      <c r="AA5" s="79">
        <f>COUNTIF(Table14[[#This Row],[Tch 1]:[Tch 20]],"*B*")</f>
        <v>18</v>
      </c>
      <c r="AB5" s="82">
        <f>SUM(Table14[[#This Row],[Right]]+Table14[[#This Row],[Left]]+Table14[[#This Row],[Both]])</f>
        <v>20</v>
      </c>
    </row>
    <row r="6" spans="1:28" x14ac:dyDescent="0.3">
      <c r="A6" s="64" t="s">
        <v>93</v>
      </c>
      <c r="B6" s="72">
        <v>1</v>
      </c>
      <c r="C6" s="72" t="s">
        <v>72</v>
      </c>
      <c r="D6" s="40" t="s">
        <v>194</v>
      </c>
      <c r="E6" s="165" t="s">
        <v>4</v>
      </c>
      <c r="F6" s="61" t="s">
        <v>3</v>
      </c>
      <c r="G6" s="61" t="s">
        <v>3</v>
      </c>
      <c r="H6" s="61" t="s">
        <v>4</v>
      </c>
      <c r="I6" s="61" t="s">
        <v>3</v>
      </c>
      <c r="J6" s="61" t="s">
        <v>3</v>
      </c>
      <c r="K6" s="61" t="s">
        <v>3</v>
      </c>
      <c r="L6" s="61" t="s">
        <v>4</v>
      </c>
      <c r="M6" s="61" t="s">
        <v>4</v>
      </c>
      <c r="N6" s="61" t="s">
        <v>4</v>
      </c>
      <c r="O6" s="61" t="s">
        <v>3</v>
      </c>
      <c r="P6" s="61" t="s">
        <v>2</v>
      </c>
      <c r="Q6" s="61" t="s">
        <v>4</v>
      </c>
      <c r="R6" s="61" t="s">
        <v>2</v>
      </c>
      <c r="S6" s="61" t="s">
        <v>3</v>
      </c>
      <c r="T6" s="61" t="s">
        <v>4</v>
      </c>
      <c r="U6" s="61" t="s">
        <v>3</v>
      </c>
      <c r="V6" s="61" t="s">
        <v>3</v>
      </c>
      <c r="W6" s="61" t="s">
        <v>2</v>
      </c>
      <c r="X6" s="166" t="s">
        <v>3</v>
      </c>
      <c r="Y6" s="159">
        <f>COUNTIF(Table14[[#This Row],[Tch 1]:[Tch 20]],"*R*")</f>
        <v>3</v>
      </c>
      <c r="Z6" s="62">
        <f>COUNTIF(Table14[[#This Row],[Tch 1]:[Tch 20]],"*L*")</f>
        <v>7</v>
      </c>
      <c r="AA6" s="60">
        <f>COUNTIF(Table14[[#This Row],[Tch 1]:[Tch 20]],"*B*")</f>
        <v>10</v>
      </c>
      <c r="AB6" s="63">
        <f>SUM(Table14[[#This Row],[Right]]+Table14[[#This Row],[Left]]+Table14[[#This Row],[Both]])</f>
        <v>20</v>
      </c>
    </row>
    <row r="7" spans="1:28" x14ac:dyDescent="0.3">
      <c r="A7" s="83" t="s">
        <v>93</v>
      </c>
      <c r="B7" s="76">
        <v>1</v>
      </c>
      <c r="C7" s="76" t="s">
        <v>72</v>
      </c>
      <c r="D7" s="78" t="s">
        <v>195</v>
      </c>
      <c r="E7" s="169" t="s">
        <v>3</v>
      </c>
      <c r="F7" s="84" t="s">
        <v>3</v>
      </c>
      <c r="G7" s="84" t="s">
        <v>2</v>
      </c>
      <c r="H7" s="84" t="s">
        <v>3</v>
      </c>
      <c r="I7" s="84" t="s">
        <v>3</v>
      </c>
      <c r="J7" s="84" t="s">
        <v>3</v>
      </c>
      <c r="K7" s="84" t="s">
        <v>3</v>
      </c>
      <c r="L7" s="84" t="s">
        <v>4</v>
      </c>
      <c r="M7" s="84" t="s">
        <v>4</v>
      </c>
      <c r="N7" s="84" t="s">
        <v>3</v>
      </c>
      <c r="O7" s="84" t="s">
        <v>4</v>
      </c>
      <c r="P7" s="84" t="s">
        <v>3</v>
      </c>
      <c r="Q7" s="84" t="s">
        <v>4</v>
      </c>
      <c r="R7" s="84" t="s">
        <v>3</v>
      </c>
      <c r="S7" s="84" t="s">
        <v>3</v>
      </c>
      <c r="T7" s="84" t="s">
        <v>2</v>
      </c>
      <c r="U7" s="84" t="s">
        <v>4</v>
      </c>
      <c r="V7" s="84" t="s">
        <v>3</v>
      </c>
      <c r="W7" s="84" t="s">
        <v>3</v>
      </c>
      <c r="X7" s="170" t="s">
        <v>2</v>
      </c>
      <c r="Y7" s="161">
        <f>COUNTIF(Table14[[#This Row],[Tch 1]:[Tch 20]],"*R*")</f>
        <v>3</v>
      </c>
      <c r="Z7" s="85">
        <f>COUNTIF(Table14[[#This Row],[Tch 1]:[Tch 20]],"*L*")</f>
        <v>5</v>
      </c>
      <c r="AA7" s="86">
        <f>COUNTIF(Table14[[#This Row],[Tch 1]:[Tch 20]],"*B*")</f>
        <v>12</v>
      </c>
      <c r="AB7" s="87">
        <f>SUM(Table14[[#This Row],[Right]]+Table14[[#This Row],[Left]]+Table14[[#This Row],[Both]])</f>
        <v>20</v>
      </c>
    </row>
    <row r="8" spans="1:28" x14ac:dyDescent="0.3">
      <c r="A8" s="60" t="s">
        <v>96</v>
      </c>
      <c r="B8" s="72">
        <v>2</v>
      </c>
      <c r="C8" s="72" t="s">
        <v>233</v>
      </c>
      <c r="D8" s="40" t="s">
        <v>193</v>
      </c>
      <c r="E8" s="165" t="s">
        <v>4</v>
      </c>
      <c r="F8" s="61" t="s">
        <v>3</v>
      </c>
      <c r="G8" s="61" t="s">
        <v>3</v>
      </c>
      <c r="H8" s="61" t="s">
        <v>3</v>
      </c>
      <c r="I8" s="61" t="s">
        <v>3</v>
      </c>
      <c r="J8" s="61" t="s">
        <v>2</v>
      </c>
      <c r="K8" s="61" t="s">
        <v>3</v>
      </c>
      <c r="L8" s="61" t="s">
        <v>3</v>
      </c>
      <c r="M8" s="61" t="s">
        <v>3</v>
      </c>
      <c r="N8" s="61" t="s">
        <v>3</v>
      </c>
      <c r="O8" s="61" t="s">
        <v>2</v>
      </c>
      <c r="P8" s="61" t="s">
        <v>2</v>
      </c>
      <c r="Q8" s="61" t="s">
        <v>4</v>
      </c>
      <c r="R8" s="61" t="s">
        <v>3</v>
      </c>
      <c r="S8" s="61" t="s">
        <v>3</v>
      </c>
      <c r="T8" s="61" t="s">
        <v>3</v>
      </c>
      <c r="U8" s="61" t="s">
        <v>3</v>
      </c>
      <c r="V8" s="61" t="s">
        <v>3</v>
      </c>
      <c r="W8" s="61" t="s">
        <v>3</v>
      </c>
      <c r="X8" s="166" t="s">
        <v>3</v>
      </c>
      <c r="Y8" s="159">
        <f>COUNTIF(Table14[[#This Row],[Tch 1]:[Tch 20]],"*R*")</f>
        <v>3</v>
      </c>
      <c r="Z8" s="62">
        <f>COUNTIF(Table14[[#This Row],[Tch 1]:[Tch 20]],"*L*")</f>
        <v>2</v>
      </c>
      <c r="AA8" s="60">
        <f>COUNTIF(Table14[[#This Row],[Tch 1]:[Tch 20]],"*B*")</f>
        <v>15</v>
      </c>
      <c r="AB8" s="63">
        <f>SUM(Table14[[#This Row],[Right]]+Table14[[#This Row],[Left]]+Table14[[#This Row],[Both]])</f>
        <v>20</v>
      </c>
    </row>
    <row r="9" spans="1:28" x14ac:dyDescent="0.3">
      <c r="A9" s="60" t="s">
        <v>96</v>
      </c>
      <c r="B9" s="72">
        <v>2</v>
      </c>
      <c r="C9" s="72" t="s">
        <v>233</v>
      </c>
      <c r="D9" s="40" t="s">
        <v>194</v>
      </c>
      <c r="E9" s="165" t="s">
        <v>4</v>
      </c>
      <c r="F9" s="61" t="s">
        <v>4</v>
      </c>
      <c r="G9" s="61" t="s">
        <v>2</v>
      </c>
      <c r="H9" s="61" t="s">
        <v>4</v>
      </c>
      <c r="I9" s="61" t="s">
        <v>4</v>
      </c>
      <c r="J9" s="61" t="s">
        <v>2</v>
      </c>
      <c r="K9" s="61" t="s">
        <v>4</v>
      </c>
      <c r="L9" s="61" t="s">
        <v>3</v>
      </c>
      <c r="M9" s="61" t="s">
        <v>2</v>
      </c>
      <c r="N9" s="61" t="s">
        <v>4</v>
      </c>
      <c r="O9" s="61" t="s">
        <v>4</v>
      </c>
      <c r="P9" s="61" t="s">
        <v>4</v>
      </c>
      <c r="Q9" s="61" t="s">
        <v>4</v>
      </c>
      <c r="R9" s="61" t="s">
        <v>4</v>
      </c>
      <c r="S9" s="61" t="s">
        <v>3</v>
      </c>
      <c r="T9" s="61" t="s">
        <v>2</v>
      </c>
      <c r="U9" s="61" t="s">
        <v>3</v>
      </c>
      <c r="V9" s="61" t="s">
        <v>4</v>
      </c>
      <c r="W9" s="61" t="s">
        <v>4</v>
      </c>
      <c r="X9" s="166" t="s">
        <v>3</v>
      </c>
      <c r="Y9" s="159">
        <f>COUNTIF(Table14[[#This Row],[Tch 1]:[Tch 20]],"*R*")</f>
        <v>4</v>
      </c>
      <c r="Z9" s="62">
        <f>COUNTIF(Table14[[#This Row],[Tch 1]:[Tch 20]],"*L*")</f>
        <v>12</v>
      </c>
      <c r="AA9" s="60">
        <f>COUNTIF(Table14[[#This Row],[Tch 1]:[Tch 20]],"*B*")</f>
        <v>4</v>
      </c>
      <c r="AB9" s="63">
        <f>SUM(Table14[[#This Row],[Right]]+Table14[[#This Row],[Left]]+Table14[[#This Row],[Both]])</f>
        <v>20</v>
      </c>
    </row>
    <row r="10" spans="1:28" x14ac:dyDescent="0.3">
      <c r="A10" s="64" t="s">
        <v>96</v>
      </c>
      <c r="B10" s="72">
        <v>2</v>
      </c>
      <c r="C10" s="72" t="s">
        <v>233</v>
      </c>
      <c r="D10" s="40" t="s">
        <v>195</v>
      </c>
      <c r="E10" s="165" t="s">
        <v>4</v>
      </c>
      <c r="F10" s="61" t="s">
        <v>3</v>
      </c>
      <c r="G10" s="61" t="s">
        <v>4</v>
      </c>
      <c r="H10" s="61" t="s">
        <v>4</v>
      </c>
      <c r="I10" s="61" t="s">
        <v>3</v>
      </c>
      <c r="J10" s="61" t="s">
        <v>4</v>
      </c>
      <c r="K10" s="61" t="s">
        <v>4</v>
      </c>
      <c r="L10" s="61" t="s">
        <v>4</v>
      </c>
      <c r="M10" s="61" t="s">
        <v>3</v>
      </c>
      <c r="N10" s="61" t="s">
        <v>4</v>
      </c>
      <c r="O10" s="61" t="s">
        <v>3</v>
      </c>
      <c r="P10" s="61" t="s">
        <v>2</v>
      </c>
      <c r="Q10" s="61" t="s">
        <v>3</v>
      </c>
      <c r="R10" s="61"/>
      <c r="S10" s="61"/>
      <c r="T10" s="61"/>
      <c r="U10" s="61"/>
      <c r="V10" s="61"/>
      <c r="W10" s="61"/>
      <c r="X10" s="166"/>
      <c r="Y10" s="159">
        <f>COUNTIF(Table14[[#This Row],[Tch 1]:[Tch 20]],"*R*")</f>
        <v>1</v>
      </c>
      <c r="Z10" s="62">
        <f>COUNTIF(Table14[[#This Row],[Tch 1]:[Tch 20]],"*L*")</f>
        <v>7</v>
      </c>
      <c r="AA10" s="60">
        <f>COUNTIF(Table14[[#This Row],[Tch 1]:[Tch 20]],"*B*")</f>
        <v>5</v>
      </c>
      <c r="AB10" s="63">
        <f>SUM(Table14[[#This Row],[Right]]+Table14[[#This Row],[Left]]+Table14[[#This Row],[Both]])</f>
        <v>13</v>
      </c>
    </row>
    <row r="11" spans="1:28" x14ac:dyDescent="0.3">
      <c r="A11" s="79" t="s">
        <v>97</v>
      </c>
      <c r="B11" s="74">
        <v>1</v>
      </c>
      <c r="C11" s="74" t="s">
        <v>72</v>
      </c>
      <c r="D11" s="75" t="s">
        <v>193</v>
      </c>
      <c r="E11" s="167" t="s">
        <v>2</v>
      </c>
      <c r="F11" s="80" t="s">
        <v>3</v>
      </c>
      <c r="G11" s="80" t="s">
        <v>3</v>
      </c>
      <c r="H11" s="80" t="s">
        <v>3</v>
      </c>
      <c r="I11" s="80" t="s">
        <v>3</v>
      </c>
      <c r="J11" s="80" t="s">
        <v>3</v>
      </c>
      <c r="K11" s="80" t="s">
        <v>3</v>
      </c>
      <c r="L11" s="80" t="s">
        <v>3</v>
      </c>
      <c r="M11" s="80" t="s">
        <v>3</v>
      </c>
      <c r="N11" s="80" t="s">
        <v>3</v>
      </c>
      <c r="O11" s="80" t="s">
        <v>3</v>
      </c>
      <c r="P11" s="80" t="s">
        <v>3</v>
      </c>
      <c r="Q11" s="80" t="s">
        <v>3</v>
      </c>
      <c r="R11" s="80" t="s">
        <v>3</v>
      </c>
      <c r="S11" s="80" t="s">
        <v>3</v>
      </c>
      <c r="T11" s="80" t="s">
        <v>3</v>
      </c>
      <c r="U11" s="80" t="s">
        <v>3</v>
      </c>
      <c r="V11" s="80" t="s">
        <v>3</v>
      </c>
      <c r="W11" s="80" t="s">
        <v>3</v>
      </c>
      <c r="X11" s="168" t="s">
        <v>3</v>
      </c>
      <c r="Y11" s="160">
        <f>COUNTIF(Table14[[#This Row],[Tch 1]:[Tch 20]],"*R*")</f>
        <v>1</v>
      </c>
      <c r="Z11" s="81">
        <f>COUNTIF(Table14[[#This Row],[Tch 1]:[Tch 20]],"*L*")</f>
        <v>0</v>
      </c>
      <c r="AA11" s="79">
        <f>COUNTIF(Table14[[#This Row],[Tch 1]:[Tch 20]],"*B*")</f>
        <v>19</v>
      </c>
      <c r="AB11" s="82">
        <f>SUM(Table14[[#This Row],[Right]]+Table14[[#This Row],[Left]]+Table14[[#This Row],[Both]])</f>
        <v>20</v>
      </c>
    </row>
    <row r="12" spans="1:28" x14ac:dyDescent="0.3">
      <c r="A12" s="60" t="s">
        <v>97</v>
      </c>
      <c r="B12" s="72">
        <v>1</v>
      </c>
      <c r="C12" s="72" t="s">
        <v>72</v>
      </c>
      <c r="D12" s="40" t="s">
        <v>194</v>
      </c>
      <c r="E12" s="171" t="s">
        <v>3</v>
      </c>
      <c r="F12" s="65" t="s">
        <v>3</v>
      </c>
      <c r="G12" s="65" t="s">
        <v>3</v>
      </c>
      <c r="H12" s="66" t="s">
        <v>3</v>
      </c>
      <c r="I12" s="66" t="s">
        <v>3</v>
      </c>
      <c r="J12" s="66" t="s">
        <v>3</v>
      </c>
      <c r="K12" s="66" t="s">
        <v>4</v>
      </c>
      <c r="L12" s="66" t="s">
        <v>3</v>
      </c>
      <c r="M12" s="66" t="s">
        <v>3</v>
      </c>
      <c r="N12" s="66" t="s">
        <v>3</v>
      </c>
      <c r="O12" s="66" t="s">
        <v>3</v>
      </c>
      <c r="P12" s="66" t="s">
        <v>4</v>
      </c>
      <c r="Q12" s="66" t="s">
        <v>3</v>
      </c>
      <c r="R12" s="66" t="s">
        <v>3</v>
      </c>
      <c r="S12" s="66" t="s">
        <v>3</v>
      </c>
      <c r="T12" s="66" t="s">
        <v>2</v>
      </c>
      <c r="U12" s="66" t="s">
        <v>3</v>
      </c>
      <c r="V12" s="66" t="s">
        <v>3</v>
      </c>
      <c r="W12" s="66" t="s">
        <v>3</v>
      </c>
      <c r="X12" s="172" t="s">
        <v>2</v>
      </c>
      <c r="Y12" s="158">
        <f>COUNTIF(Table14[[#This Row],[Tch 1]:[Tch 20]],"*R*")</f>
        <v>2</v>
      </c>
      <c r="Z12" s="64">
        <f>COUNTIF(Table14[[#This Row],[Tch 1]:[Tch 20]],"*L*")</f>
        <v>2</v>
      </c>
      <c r="AA12" s="64">
        <f>COUNTIF(Table14[[#This Row],[Tch 1]:[Tch 20]],"*B*")</f>
        <v>16</v>
      </c>
      <c r="AB12" s="67">
        <f>SUM(Table14[[#This Row],[Right]]+Table14[[#This Row],[Left]]+Table14[[#This Row],[Both]])</f>
        <v>20</v>
      </c>
    </row>
    <row r="13" spans="1:28" x14ac:dyDescent="0.3">
      <c r="A13" s="64" t="s">
        <v>97</v>
      </c>
      <c r="B13" s="72">
        <v>1</v>
      </c>
      <c r="C13" s="72" t="s">
        <v>72</v>
      </c>
      <c r="D13" s="40" t="s">
        <v>195</v>
      </c>
      <c r="E13" s="165" t="s">
        <v>3</v>
      </c>
      <c r="F13" s="61" t="s">
        <v>4</v>
      </c>
      <c r="G13" s="61" t="s">
        <v>3</v>
      </c>
      <c r="H13" s="61" t="s">
        <v>4</v>
      </c>
      <c r="I13" s="61" t="s">
        <v>3</v>
      </c>
      <c r="J13" s="61" t="s">
        <v>3</v>
      </c>
      <c r="K13" s="61" t="s">
        <v>4</v>
      </c>
      <c r="L13" s="61" t="s">
        <v>4</v>
      </c>
      <c r="M13" s="61" t="s">
        <v>3</v>
      </c>
      <c r="N13" s="61" t="s">
        <v>3</v>
      </c>
      <c r="O13" s="61" t="s">
        <v>2</v>
      </c>
      <c r="P13" s="61" t="s">
        <v>4</v>
      </c>
      <c r="Q13" s="61" t="s">
        <v>4</v>
      </c>
      <c r="R13" s="61" t="s">
        <v>4</v>
      </c>
      <c r="S13" s="61" t="s">
        <v>4</v>
      </c>
      <c r="T13" s="61" t="s">
        <v>3</v>
      </c>
      <c r="U13" s="61" t="s">
        <v>4</v>
      </c>
      <c r="V13" s="61" t="s">
        <v>2</v>
      </c>
      <c r="W13" s="61" t="s">
        <v>3</v>
      </c>
      <c r="X13" s="166" t="s">
        <v>3</v>
      </c>
      <c r="Y13" s="159">
        <f>COUNTIF(Table14[[#This Row],[Tch 1]:[Tch 20]],"*R*")</f>
        <v>2</v>
      </c>
      <c r="Z13" s="62">
        <f>COUNTIF(Table14[[#This Row],[Tch 1]:[Tch 20]],"*L*")</f>
        <v>9</v>
      </c>
      <c r="AA13" s="60">
        <f>COUNTIF(Table14[[#This Row],[Tch 1]:[Tch 20]],"*B*")</f>
        <v>9</v>
      </c>
      <c r="AB13" s="63">
        <f>SUM(Table14[[#This Row],[Right]]+Table14[[#This Row],[Left]]+Table14[[#This Row],[Both]])</f>
        <v>20</v>
      </c>
    </row>
    <row r="14" spans="1:28" x14ac:dyDescent="0.3">
      <c r="A14" s="79" t="s">
        <v>98</v>
      </c>
      <c r="B14" s="74">
        <v>2</v>
      </c>
      <c r="C14" s="74" t="s">
        <v>233</v>
      </c>
      <c r="D14" s="75" t="s">
        <v>193</v>
      </c>
      <c r="E14" s="167" t="s">
        <v>3</v>
      </c>
      <c r="F14" s="80" t="s">
        <v>3</v>
      </c>
      <c r="G14" s="80" t="s">
        <v>3</v>
      </c>
      <c r="H14" s="80" t="s">
        <v>3</v>
      </c>
      <c r="I14" s="80" t="s">
        <v>3</v>
      </c>
      <c r="J14" s="80" t="s">
        <v>3</v>
      </c>
      <c r="K14" s="80" t="s">
        <v>3</v>
      </c>
      <c r="L14" s="80" t="s">
        <v>2</v>
      </c>
      <c r="M14" s="80" t="s">
        <v>3</v>
      </c>
      <c r="N14" s="80" t="s">
        <v>3</v>
      </c>
      <c r="O14" s="80" t="s">
        <v>3</v>
      </c>
      <c r="P14" s="80" t="s">
        <v>3</v>
      </c>
      <c r="Q14" s="80" t="s">
        <v>3</v>
      </c>
      <c r="R14" s="80" t="s">
        <v>3</v>
      </c>
      <c r="S14" s="80" t="s">
        <v>3</v>
      </c>
      <c r="T14" s="80" t="s">
        <v>3</v>
      </c>
      <c r="U14" s="80" t="s">
        <v>3</v>
      </c>
      <c r="V14" s="80" t="s">
        <v>3</v>
      </c>
      <c r="W14" s="80" t="s">
        <v>3</v>
      </c>
      <c r="X14" s="168" t="s">
        <v>3</v>
      </c>
      <c r="Y14" s="160">
        <f>COUNTIF(Table14[[#This Row],[Tch 1]:[Tch 20]],"*R*")</f>
        <v>1</v>
      </c>
      <c r="Z14" s="81">
        <f>COUNTIF(Table14[[#This Row],[Tch 1]:[Tch 20]],"*L*")</f>
        <v>0</v>
      </c>
      <c r="AA14" s="79">
        <f>COUNTIF(Table14[[#This Row],[Tch 1]:[Tch 20]],"*B*")</f>
        <v>19</v>
      </c>
      <c r="AB14" s="82">
        <f>SUM(Table14[[#This Row],[Right]]+Table14[[#This Row],[Left]]+Table14[[#This Row],[Both]])</f>
        <v>20</v>
      </c>
    </row>
    <row r="15" spans="1:28" x14ac:dyDescent="0.3">
      <c r="A15" s="60" t="s">
        <v>98</v>
      </c>
      <c r="B15" s="72">
        <v>2</v>
      </c>
      <c r="C15" s="72" t="s">
        <v>233</v>
      </c>
      <c r="D15" s="40" t="s">
        <v>194</v>
      </c>
      <c r="E15" s="165" t="s">
        <v>3</v>
      </c>
      <c r="F15" s="61" t="s">
        <v>4</v>
      </c>
      <c r="G15" s="61" t="s">
        <v>4</v>
      </c>
      <c r="H15" s="61" t="s">
        <v>4</v>
      </c>
      <c r="I15" s="61" t="s">
        <v>3</v>
      </c>
      <c r="J15" s="61" t="s">
        <v>4</v>
      </c>
      <c r="K15" s="61" t="s">
        <v>4</v>
      </c>
      <c r="L15" s="61" t="s">
        <v>4</v>
      </c>
      <c r="M15" s="61" t="s">
        <v>3</v>
      </c>
      <c r="N15" s="61" t="s">
        <v>3</v>
      </c>
      <c r="O15" s="61" t="s">
        <v>3</v>
      </c>
      <c r="P15" s="61" t="s">
        <v>3</v>
      </c>
      <c r="Q15" s="61" t="s">
        <v>3</v>
      </c>
      <c r="R15" s="61" t="s">
        <v>4</v>
      </c>
      <c r="S15" s="61" t="s">
        <v>4</v>
      </c>
      <c r="T15" s="61" t="s">
        <v>4</v>
      </c>
      <c r="U15" s="61" t="s">
        <v>4</v>
      </c>
      <c r="V15" s="61" t="s">
        <v>4</v>
      </c>
      <c r="W15" s="61" t="s">
        <v>2</v>
      </c>
      <c r="X15" s="166" t="s">
        <v>4</v>
      </c>
      <c r="Y15" s="159">
        <f>COUNTIF(Table14[[#This Row],[Tch 1]:[Tch 20]],"*R*")</f>
        <v>1</v>
      </c>
      <c r="Z15" s="62">
        <f>COUNTIF(Table14[[#This Row],[Tch 1]:[Tch 20]],"*L*")</f>
        <v>12</v>
      </c>
      <c r="AA15" s="60">
        <f>COUNTIF(Table14[[#This Row],[Tch 1]:[Tch 20]],"*B*")</f>
        <v>7</v>
      </c>
      <c r="AB15" s="63">
        <f>SUM(Table14[[#This Row],[Right]]+Table14[[#This Row],[Left]]+Table14[[#This Row],[Both]])</f>
        <v>20</v>
      </c>
    </row>
    <row r="16" spans="1:28" x14ac:dyDescent="0.3">
      <c r="A16" s="64" t="s">
        <v>98</v>
      </c>
      <c r="B16" s="72">
        <v>2</v>
      </c>
      <c r="C16" s="72" t="s">
        <v>233</v>
      </c>
      <c r="D16" s="40" t="s">
        <v>195</v>
      </c>
      <c r="E16" s="173" t="s">
        <v>3</v>
      </c>
      <c r="F16" s="66" t="s">
        <v>3</v>
      </c>
      <c r="G16" s="66" t="s">
        <v>4</v>
      </c>
      <c r="H16" s="66" t="s">
        <v>2</v>
      </c>
      <c r="I16" s="66" t="s">
        <v>2</v>
      </c>
      <c r="J16" s="66" t="s">
        <v>4</v>
      </c>
      <c r="K16" s="66" t="s">
        <v>3</v>
      </c>
      <c r="L16" s="66" t="s">
        <v>3</v>
      </c>
      <c r="M16" s="66" t="s">
        <v>3</v>
      </c>
      <c r="N16" s="66" t="s">
        <v>4</v>
      </c>
      <c r="O16" s="66" t="s">
        <v>3</v>
      </c>
      <c r="P16" s="66" t="s">
        <v>4</v>
      </c>
      <c r="Q16" s="66" t="s">
        <v>4</v>
      </c>
      <c r="R16" s="66" t="s">
        <v>4</v>
      </c>
      <c r="S16" s="66" t="s">
        <v>3</v>
      </c>
      <c r="T16" s="66" t="s">
        <v>3</v>
      </c>
      <c r="U16" s="66" t="s">
        <v>3</v>
      </c>
      <c r="V16" s="66" t="s">
        <v>4</v>
      </c>
      <c r="W16" s="66" t="s">
        <v>3</v>
      </c>
      <c r="X16" s="172" t="s">
        <v>3</v>
      </c>
      <c r="Y16" s="158">
        <f>COUNTIF(Table14[[#This Row],[Tch 1]:[Tch 20]],"*R*")</f>
        <v>2</v>
      </c>
      <c r="Z16" s="64">
        <f>COUNTIF(Table14[[#This Row],[Tch 1]:[Tch 20]],"*L*")</f>
        <v>7</v>
      </c>
      <c r="AA16" s="64">
        <f>COUNTIF(Table14[[#This Row],[Tch 1]:[Tch 20]],"*B*")</f>
        <v>11</v>
      </c>
      <c r="AB16" s="67">
        <f>SUM(Table14[[#This Row],[Right]]+Table14[[#This Row],[Left]]+Table14[[#This Row],[Both]])</f>
        <v>20</v>
      </c>
    </row>
    <row r="17" spans="1:28" s="12" customFormat="1" x14ac:dyDescent="0.3">
      <c r="A17" s="79" t="s">
        <v>99</v>
      </c>
      <c r="B17" s="74">
        <v>1</v>
      </c>
      <c r="C17" s="74" t="s">
        <v>72</v>
      </c>
      <c r="D17" s="75" t="s">
        <v>193</v>
      </c>
      <c r="E17" s="167" t="s">
        <v>2</v>
      </c>
      <c r="F17" s="80" t="s">
        <v>3</v>
      </c>
      <c r="G17" s="80" t="s">
        <v>3</v>
      </c>
      <c r="H17" s="80" t="s">
        <v>3</v>
      </c>
      <c r="I17" s="80" t="s">
        <v>3</v>
      </c>
      <c r="J17" s="80" t="s">
        <v>3</v>
      </c>
      <c r="K17" s="80" t="s">
        <v>3</v>
      </c>
      <c r="L17" s="80" t="s">
        <v>3</v>
      </c>
      <c r="M17" s="80" t="s">
        <v>3</v>
      </c>
      <c r="N17" s="80" t="s">
        <v>3</v>
      </c>
      <c r="O17" s="80" t="s">
        <v>3</v>
      </c>
      <c r="P17" s="80" t="s">
        <v>3</v>
      </c>
      <c r="Q17" s="80" t="s">
        <v>3</v>
      </c>
      <c r="R17" s="80" t="s">
        <v>3</v>
      </c>
      <c r="S17" s="80" t="s">
        <v>4</v>
      </c>
      <c r="T17" s="80" t="s">
        <v>3</v>
      </c>
      <c r="U17" s="80" t="s">
        <v>3</v>
      </c>
      <c r="V17" s="80" t="s">
        <v>3</v>
      </c>
      <c r="W17" s="80" t="s">
        <v>3</v>
      </c>
      <c r="X17" s="168" t="s">
        <v>3</v>
      </c>
      <c r="Y17" s="160">
        <f>COUNTIF(Table14[[#This Row],[Tch 1]:[Tch 20]],"*R*")</f>
        <v>1</v>
      </c>
      <c r="Z17" s="81">
        <f>COUNTIF(Table14[[#This Row],[Tch 1]:[Tch 20]],"*L*")</f>
        <v>1</v>
      </c>
      <c r="AA17" s="79">
        <f>COUNTIF(Table14[[#This Row],[Tch 1]:[Tch 20]],"*B*")</f>
        <v>18</v>
      </c>
      <c r="AB17" s="82">
        <f>SUM(Table14[[#This Row],[Right]]+Table14[[#This Row],[Left]]+Table14[[#This Row],[Both]])</f>
        <v>20</v>
      </c>
    </row>
    <row r="18" spans="1:28" s="12" customFormat="1" x14ac:dyDescent="0.3">
      <c r="A18" s="60" t="s">
        <v>99</v>
      </c>
      <c r="B18" s="72">
        <v>1</v>
      </c>
      <c r="C18" s="72" t="s">
        <v>72</v>
      </c>
      <c r="D18" s="40" t="s">
        <v>194</v>
      </c>
      <c r="E18" s="165" t="s">
        <v>3</v>
      </c>
      <c r="F18" s="61" t="s">
        <v>4</v>
      </c>
      <c r="G18" s="61" t="s">
        <v>4</v>
      </c>
      <c r="H18" s="61" t="s">
        <v>4</v>
      </c>
      <c r="I18" s="61" t="s">
        <v>4</v>
      </c>
      <c r="J18" s="61" t="s">
        <v>3</v>
      </c>
      <c r="K18" s="61" t="s">
        <v>4</v>
      </c>
      <c r="L18" s="61" t="s">
        <v>4</v>
      </c>
      <c r="M18" s="61" t="s">
        <v>4</v>
      </c>
      <c r="N18" s="61" t="s">
        <v>3</v>
      </c>
      <c r="O18" s="61" t="s">
        <v>4</v>
      </c>
      <c r="P18" s="61" t="s">
        <v>4</v>
      </c>
      <c r="Q18" s="61" t="s">
        <v>3</v>
      </c>
      <c r="R18" s="61" t="s">
        <v>4</v>
      </c>
      <c r="S18" s="61" t="s">
        <v>2</v>
      </c>
      <c r="T18" s="61" t="s">
        <v>4</v>
      </c>
      <c r="U18" s="61" t="s">
        <v>4</v>
      </c>
      <c r="V18" s="61" t="s">
        <v>3</v>
      </c>
      <c r="W18" s="61" t="s">
        <v>3</v>
      </c>
      <c r="X18" s="166" t="s">
        <v>4</v>
      </c>
      <c r="Y18" s="159">
        <f>COUNTIF(Table14[[#This Row],[Tch 1]:[Tch 20]],"*R*")</f>
        <v>1</v>
      </c>
      <c r="Z18" s="62">
        <f>COUNTIF(Table14[[#This Row],[Tch 1]:[Tch 20]],"*L*")</f>
        <v>13</v>
      </c>
      <c r="AA18" s="60">
        <f>COUNTIF(Table14[[#This Row],[Tch 1]:[Tch 20]],"*B*")</f>
        <v>6</v>
      </c>
      <c r="AB18" s="63">
        <f>SUM(Table14[[#This Row],[Right]]+Table14[[#This Row],[Left]]+Table14[[#This Row],[Both]])</f>
        <v>20</v>
      </c>
    </row>
    <row r="19" spans="1:28" s="12" customFormat="1" x14ac:dyDescent="0.3">
      <c r="A19" s="64" t="s">
        <v>99</v>
      </c>
      <c r="B19" s="72">
        <v>1</v>
      </c>
      <c r="C19" s="72" t="s">
        <v>72</v>
      </c>
      <c r="D19" s="40" t="s">
        <v>195</v>
      </c>
      <c r="E19" s="173" t="s">
        <v>3</v>
      </c>
      <c r="F19" s="66" t="s">
        <v>3</v>
      </c>
      <c r="G19" s="66" t="s">
        <v>4</v>
      </c>
      <c r="H19" s="66" t="s">
        <v>2</v>
      </c>
      <c r="I19" s="66" t="s">
        <v>4</v>
      </c>
      <c r="J19" s="66" t="s">
        <v>2</v>
      </c>
      <c r="K19" s="66" t="s">
        <v>3</v>
      </c>
      <c r="L19" s="66" t="s">
        <v>4</v>
      </c>
      <c r="M19" s="66" t="s">
        <v>3</v>
      </c>
      <c r="N19" s="66" t="s">
        <v>3</v>
      </c>
      <c r="O19" s="66" t="s">
        <v>3</v>
      </c>
      <c r="P19" s="66" t="s">
        <v>3</v>
      </c>
      <c r="Q19" s="66" t="s">
        <v>3</v>
      </c>
      <c r="R19" s="66" t="s">
        <v>2</v>
      </c>
      <c r="S19" s="66" t="s">
        <v>4</v>
      </c>
      <c r="T19" s="66" t="s">
        <v>2</v>
      </c>
      <c r="U19" s="66" t="s">
        <v>3</v>
      </c>
      <c r="V19" s="66" t="s">
        <v>2</v>
      </c>
      <c r="W19" s="66" t="s">
        <v>3</v>
      </c>
      <c r="X19" s="172" t="s">
        <v>4</v>
      </c>
      <c r="Y19" s="158">
        <f>COUNTIF(Table14[[#This Row],[Tch 1]:[Tch 20]],"*R*")</f>
        <v>5</v>
      </c>
      <c r="Z19" s="64">
        <f>COUNTIF(Table14[[#This Row],[Tch 1]:[Tch 20]],"*L*")</f>
        <v>5</v>
      </c>
      <c r="AA19" s="64">
        <f>COUNTIF(Table14[[#This Row],[Tch 1]:[Tch 20]],"*B*")</f>
        <v>10</v>
      </c>
      <c r="AB19" s="67">
        <f>SUM(Table14[[#This Row],[Right]]+Table14[[#This Row],[Left]]+Table14[[#This Row],[Both]])</f>
        <v>20</v>
      </c>
    </row>
    <row r="20" spans="1:28" s="12" customFormat="1" x14ac:dyDescent="0.3">
      <c r="A20" s="79" t="s">
        <v>100</v>
      </c>
      <c r="B20" s="74">
        <v>2</v>
      </c>
      <c r="C20" s="74" t="s">
        <v>233</v>
      </c>
      <c r="D20" s="75" t="s">
        <v>193</v>
      </c>
      <c r="E20" s="167" t="s">
        <v>2</v>
      </c>
      <c r="F20" s="80" t="s">
        <v>2</v>
      </c>
      <c r="G20" s="80" t="s">
        <v>4</v>
      </c>
      <c r="H20" s="80" t="s">
        <v>4</v>
      </c>
      <c r="I20" s="80" t="s">
        <v>4</v>
      </c>
      <c r="J20" s="80" t="s">
        <v>3</v>
      </c>
      <c r="K20" s="80" t="s">
        <v>3</v>
      </c>
      <c r="L20" s="80" t="s">
        <v>2</v>
      </c>
      <c r="M20" s="80" t="s">
        <v>3</v>
      </c>
      <c r="N20" s="80" t="s">
        <v>4</v>
      </c>
      <c r="O20" s="80" t="s">
        <v>2</v>
      </c>
      <c r="P20" s="80" t="s">
        <v>3</v>
      </c>
      <c r="Q20" s="80" t="s">
        <v>3</v>
      </c>
      <c r="R20" s="80" t="s">
        <v>2</v>
      </c>
      <c r="S20" s="80" t="s">
        <v>4</v>
      </c>
      <c r="T20" s="80" t="s">
        <v>3</v>
      </c>
      <c r="U20" s="80" t="s">
        <v>3</v>
      </c>
      <c r="V20" s="80" t="s">
        <v>3</v>
      </c>
      <c r="W20" s="80" t="s">
        <v>3</v>
      </c>
      <c r="X20" s="168" t="s">
        <v>3</v>
      </c>
      <c r="Y20" s="160">
        <f>COUNTIF(Table14[[#This Row],[Tch 1]:[Tch 20]],"*R*")</f>
        <v>5</v>
      </c>
      <c r="Z20" s="81">
        <f>COUNTIF(Table14[[#This Row],[Tch 1]:[Tch 20]],"*L*")</f>
        <v>5</v>
      </c>
      <c r="AA20" s="79">
        <f>COUNTIF(Table14[[#This Row],[Tch 1]:[Tch 20]],"*B*")</f>
        <v>10</v>
      </c>
      <c r="AB20" s="82">
        <f>SUM(Table14[[#This Row],[Right]]+Table14[[#This Row],[Left]]+Table14[[#This Row],[Both]])</f>
        <v>20</v>
      </c>
    </row>
    <row r="21" spans="1:28" s="12" customFormat="1" x14ac:dyDescent="0.3">
      <c r="A21" s="64" t="s">
        <v>100</v>
      </c>
      <c r="B21" s="72">
        <v>2</v>
      </c>
      <c r="C21" s="72" t="s">
        <v>233</v>
      </c>
      <c r="D21" s="40" t="s">
        <v>194</v>
      </c>
      <c r="E21" s="165" t="s">
        <v>2</v>
      </c>
      <c r="F21" s="61" t="s">
        <v>3</v>
      </c>
      <c r="G21" s="61" t="s">
        <v>3</v>
      </c>
      <c r="H21" s="61" t="s">
        <v>3</v>
      </c>
      <c r="I21" s="61" t="s">
        <v>3</v>
      </c>
      <c r="J21" s="61" t="s">
        <v>4</v>
      </c>
      <c r="K21" s="61" t="s">
        <v>3</v>
      </c>
      <c r="L21" s="61" t="s">
        <v>4</v>
      </c>
      <c r="M21" s="61" t="s">
        <v>4</v>
      </c>
      <c r="N21" s="61" t="s">
        <v>3</v>
      </c>
      <c r="O21" s="61" t="s">
        <v>3</v>
      </c>
      <c r="P21" s="61" t="s">
        <v>3</v>
      </c>
      <c r="Q21" s="61" t="s">
        <v>3</v>
      </c>
      <c r="R21" s="61" t="s">
        <v>3</v>
      </c>
      <c r="S21" s="61" t="s">
        <v>4</v>
      </c>
      <c r="T21" s="61" t="s">
        <v>4</v>
      </c>
      <c r="U21" s="61" t="s">
        <v>4</v>
      </c>
      <c r="V21" s="61" t="s">
        <v>3</v>
      </c>
      <c r="W21" s="61" t="s">
        <v>4</v>
      </c>
      <c r="X21" s="166" t="s">
        <v>3</v>
      </c>
      <c r="Y21" s="159">
        <f>COUNTIF(Table14[[#This Row],[Tch 1]:[Tch 20]],"*R*")</f>
        <v>1</v>
      </c>
      <c r="Z21" s="62">
        <f>COUNTIF(Table14[[#This Row],[Tch 1]:[Tch 20]],"*L*")</f>
        <v>7</v>
      </c>
      <c r="AA21" s="60">
        <f>COUNTIF(Table14[[#This Row],[Tch 1]:[Tch 20]],"*B*")</f>
        <v>12</v>
      </c>
      <c r="AB21" s="63">
        <f>SUM(Table14[[#This Row],[Right]]+Table14[[#This Row],[Left]]+Table14[[#This Row],[Both]])</f>
        <v>20</v>
      </c>
    </row>
    <row r="22" spans="1:28" s="12" customFormat="1" x14ac:dyDescent="0.3">
      <c r="A22" s="83" t="s">
        <v>100</v>
      </c>
      <c r="B22" s="76">
        <v>2</v>
      </c>
      <c r="C22" s="76" t="s">
        <v>233</v>
      </c>
      <c r="D22" s="78" t="s">
        <v>195</v>
      </c>
      <c r="E22" s="169" t="s">
        <v>2</v>
      </c>
      <c r="F22" s="84" t="s">
        <v>3</v>
      </c>
      <c r="G22" s="84" t="s">
        <v>3</v>
      </c>
      <c r="H22" s="84" t="s">
        <v>4</v>
      </c>
      <c r="I22" s="84" t="s">
        <v>4</v>
      </c>
      <c r="J22" s="84" t="s">
        <v>3</v>
      </c>
      <c r="K22" s="84" t="s">
        <v>4</v>
      </c>
      <c r="L22" s="84" t="s">
        <v>4</v>
      </c>
      <c r="M22" s="84" t="s">
        <v>4</v>
      </c>
      <c r="N22" s="84" t="s">
        <v>4</v>
      </c>
      <c r="O22" s="84" t="s">
        <v>4</v>
      </c>
      <c r="P22" s="84" t="s">
        <v>3</v>
      </c>
      <c r="Q22" s="84" t="s">
        <v>3</v>
      </c>
      <c r="R22" s="84" t="s">
        <v>3</v>
      </c>
      <c r="S22" s="84" t="s">
        <v>4</v>
      </c>
      <c r="T22" s="84" t="s">
        <v>2</v>
      </c>
      <c r="U22" s="84" t="s">
        <v>2</v>
      </c>
      <c r="V22" s="84" t="s">
        <v>2</v>
      </c>
      <c r="W22" s="84" t="s">
        <v>3</v>
      </c>
      <c r="X22" s="170" t="s">
        <v>4</v>
      </c>
      <c r="Y22" s="161">
        <f>COUNTIF(Table14[[#This Row],[Tch 1]:[Tch 20]],"*R*")</f>
        <v>4</v>
      </c>
      <c r="Z22" s="85">
        <f>COUNTIF(Table14[[#This Row],[Tch 1]:[Tch 20]],"*L*")</f>
        <v>9</v>
      </c>
      <c r="AA22" s="86">
        <f>COUNTIF(Table14[[#This Row],[Tch 1]:[Tch 20]],"*B*")</f>
        <v>7</v>
      </c>
      <c r="AB22" s="87">
        <f>SUM(Table14[[#This Row],[Right]]+Table14[[#This Row],[Left]]+Table14[[#This Row],[Both]])</f>
        <v>20</v>
      </c>
    </row>
    <row r="23" spans="1:28" s="12" customFormat="1" x14ac:dyDescent="0.3">
      <c r="A23" s="60" t="s">
        <v>101</v>
      </c>
      <c r="B23" s="72">
        <v>1</v>
      </c>
      <c r="C23" s="72" t="s">
        <v>72</v>
      </c>
      <c r="D23" s="40" t="s">
        <v>193</v>
      </c>
      <c r="E23" s="165" t="s">
        <v>3</v>
      </c>
      <c r="F23" s="61" t="s">
        <v>3</v>
      </c>
      <c r="G23" s="61" t="s">
        <v>3</v>
      </c>
      <c r="H23" s="61" t="s">
        <v>3</v>
      </c>
      <c r="I23" s="61" t="s">
        <v>3</v>
      </c>
      <c r="J23" s="61" t="s">
        <v>3</v>
      </c>
      <c r="K23" s="61" t="s">
        <v>3</v>
      </c>
      <c r="L23" s="61" t="s">
        <v>3</v>
      </c>
      <c r="M23" s="61" t="s">
        <v>3</v>
      </c>
      <c r="N23" s="61" t="s">
        <v>3</v>
      </c>
      <c r="O23" s="61" t="s">
        <v>3</v>
      </c>
      <c r="P23" s="61" t="s">
        <v>3</v>
      </c>
      <c r="Q23" s="61" t="s">
        <v>3</v>
      </c>
      <c r="R23" s="61" t="s">
        <v>3</v>
      </c>
      <c r="S23" s="61" t="s">
        <v>3</v>
      </c>
      <c r="T23" s="61" t="s">
        <v>3</v>
      </c>
      <c r="U23" s="61" t="s">
        <v>3</v>
      </c>
      <c r="V23" s="61" t="s">
        <v>3</v>
      </c>
      <c r="W23" s="61" t="s">
        <v>3</v>
      </c>
      <c r="X23" s="166" t="s">
        <v>3</v>
      </c>
      <c r="Y23" s="159">
        <f>COUNTIF(Table14[[#This Row],[Tch 1]:[Tch 20]],"*R*")</f>
        <v>0</v>
      </c>
      <c r="Z23" s="62">
        <f>COUNTIF(Table14[[#This Row],[Tch 1]:[Tch 20]],"*L*")</f>
        <v>0</v>
      </c>
      <c r="AA23" s="60">
        <f>COUNTIF(Table14[[#This Row],[Tch 1]:[Tch 20]],"*B*")</f>
        <v>20</v>
      </c>
      <c r="AB23" s="63">
        <f>SUM(Table14[[#This Row],[Right]]+Table14[[#This Row],[Left]]+Table14[[#This Row],[Both]])</f>
        <v>20</v>
      </c>
    </row>
    <row r="24" spans="1:28" x14ac:dyDescent="0.3">
      <c r="A24" s="64" t="s">
        <v>101</v>
      </c>
      <c r="B24" s="72">
        <v>1</v>
      </c>
      <c r="C24" s="72" t="s">
        <v>72</v>
      </c>
      <c r="D24" s="40" t="s">
        <v>194</v>
      </c>
      <c r="E24" s="165" t="s">
        <v>4</v>
      </c>
      <c r="F24" s="61" t="s">
        <v>4</v>
      </c>
      <c r="G24" s="61" t="s">
        <v>4</v>
      </c>
      <c r="H24" s="61" t="s">
        <v>3</v>
      </c>
      <c r="I24" s="61" t="s">
        <v>4</v>
      </c>
      <c r="J24" s="61" t="s">
        <v>4</v>
      </c>
      <c r="K24" s="61" t="s">
        <v>2</v>
      </c>
      <c r="L24" s="61" t="s">
        <v>4</v>
      </c>
      <c r="M24" s="61" t="s">
        <v>4</v>
      </c>
      <c r="N24" s="61" t="s">
        <v>2</v>
      </c>
      <c r="O24" s="61" t="s">
        <v>4</v>
      </c>
      <c r="P24" s="61" t="s">
        <v>4</v>
      </c>
      <c r="Q24" s="61" t="s">
        <v>4</v>
      </c>
      <c r="R24" s="61" t="s">
        <v>4</v>
      </c>
      <c r="S24" s="61" t="s">
        <v>4</v>
      </c>
      <c r="T24" s="61" t="s">
        <v>2</v>
      </c>
      <c r="U24" s="61" t="s">
        <v>4</v>
      </c>
      <c r="V24" s="61" t="s">
        <v>4</v>
      </c>
      <c r="W24" s="61" t="s">
        <v>3</v>
      </c>
      <c r="X24" s="166" t="s">
        <v>3</v>
      </c>
      <c r="Y24" s="159">
        <f>COUNTIF(Table14[[#This Row],[Tch 1]:[Tch 20]],"*R*")</f>
        <v>3</v>
      </c>
      <c r="Z24" s="62">
        <f>COUNTIF(Table14[[#This Row],[Tch 1]:[Tch 20]],"*L*")</f>
        <v>14</v>
      </c>
      <c r="AA24" s="60">
        <f>COUNTIF(Table14[[#This Row],[Tch 1]:[Tch 20]],"*B*")</f>
        <v>3</v>
      </c>
      <c r="AB24" s="63">
        <f>SUM(Table14[[#This Row],[Right]]+Table14[[#This Row],[Left]]+Table14[[#This Row],[Both]])</f>
        <v>20</v>
      </c>
    </row>
    <row r="25" spans="1:28" x14ac:dyDescent="0.3">
      <c r="A25" s="83" t="s">
        <v>101</v>
      </c>
      <c r="B25" s="76">
        <v>1</v>
      </c>
      <c r="C25" s="76" t="s">
        <v>72</v>
      </c>
      <c r="D25" s="78" t="s">
        <v>195</v>
      </c>
      <c r="E25" s="169" t="s">
        <v>4</v>
      </c>
      <c r="F25" s="84" t="s">
        <v>3</v>
      </c>
      <c r="G25" s="84" t="s">
        <v>4</v>
      </c>
      <c r="H25" s="84" t="s">
        <v>4</v>
      </c>
      <c r="I25" s="84" t="s">
        <v>4</v>
      </c>
      <c r="J25" s="84" t="s">
        <v>3</v>
      </c>
      <c r="K25" s="84" t="s">
        <v>4</v>
      </c>
      <c r="L25" s="84" t="s">
        <v>4</v>
      </c>
      <c r="M25" s="84" t="s">
        <v>4</v>
      </c>
      <c r="N25" s="84" t="s">
        <v>4</v>
      </c>
      <c r="O25" s="84" t="s">
        <v>4</v>
      </c>
      <c r="P25" s="84" t="s">
        <v>3</v>
      </c>
      <c r="Q25" s="84" t="s">
        <v>4</v>
      </c>
      <c r="R25" s="84" t="s">
        <v>3</v>
      </c>
      <c r="S25" s="84" t="s">
        <v>4</v>
      </c>
      <c r="T25" s="84" t="s">
        <v>4</v>
      </c>
      <c r="U25" s="84" t="s">
        <v>3</v>
      </c>
      <c r="V25" s="84" t="s">
        <v>4</v>
      </c>
      <c r="W25" s="84" t="s">
        <v>3</v>
      </c>
      <c r="X25" s="170" t="s">
        <v>4</v>
      </c>
      <c r="Y25" s="161">
        <f>COUNTIF(Table14[[#This Row],[Tch 1]:[Tch 20]],"*R*")</f>
        <v>0</v>
      </c>
      <c r="Z25" s="85">
        <f>COUNTIF(Table14[[#This Row],[Tch 1]:[Tch 20]],"*L*")</f>
        <v>14</v>
      </c>
      <c r="AA25" s="86">
        <f>COUNTIF(Table14[[#This Row],[Tch 1]:[Tch 20]],"*B*")</f>
        <v>6</v>
      </c>
      <c r="AB25" s="87">
        <f>SUM(Table14[[#This Row],[Right]]+Table14[[#This Row],[Left]]+Table14[[#This Row],[Both]])</f>
        <v>20</v>
      </c>
    </row>
    <row r="26" spans="1:28" x14ac:dyDescent="0.3">
      <c r="A26" s="60" t="s">
        <v>103</v>
      </c>
      <c r="B26" s="72">
        <v>2</v>
      </c>
      <c r="C26" s="72" t="s">
        <v>233</v>
      </c>
      <c r="D26" s="40" t="s">
        <v>193</v>
      </c>
      <c r="E26" s="165" t="s">
        <v>3</v>
      </c>
      <c r="F26" s="61" t="s">
        <v>3</v>
      </c>
      <c r="G26" s="61" t="s">
        <v>3</v>
      </c>
      <c r="H26" s="61" t="s">
        <v>3</v>
      </c>
      <c r="I26" s="61" t="s">
        <v>3</v>
      </c>
      <c r="J26" s="61" t="s">
        <v>3</v>
      </c>
      <c r="K26" s="61" t="s">
        <v>3</v>
      </c>
      <c r="L26" s="61" t="s">
        <v>3</v>
      </c>
      <c r="M26" s="61" t="s">
        <v>3</v>
      </c>
      <c r="N26" s="61" t="s">
        <v>3</v>
      </c>
      <c r="O26" s="61" t="s">
        <v>2</v>
      </c>
      <c r="P26" s="61" t="s">
        <v>4</v>
      </c>
      <c r="Q26" s="61" t="s">
        <v>3</v>
      </c>
      <c r="R26" s="61" t="s">
        <v>3</v>
      </c>
      <c r="S26" s="61" t="s">
        <v>3</v>
      </c>
      <c r="T26" s="61" t="s">
        <v>3</v>
      </c>
      <c r="U26" s="61" t="s">
        <v>3</v>
      </c>
      <c r="V26" s="61" t="s">
        <v>3</v>
      </c>
      <c r="W26" s="61" t="s">
        <v>3</v>
      </c>
      <c r="X26" s="166" t="s">
        <v>3</v>
      </c>
      <c r="Y26" s="159">
        <f>COUNTIF(Table14[[#This Row],[Tch 1]:[Tch 20]],"*R*")</f>
        <v>1</v>
      </c>
      <c r="Z26" s="62">
        <f>COUNTIF(Table14[[#This Row],[Tch 1]:[Tch 20]],"*L*")</f>
        <v>1</v>
      </c>
      <c r="AA26" s="60">
        <f>COUNTIF(Table14[[#This Row],[Tch 1]:[Tch 20]],"*B*")</f>
        <v>18</v>
      </c>
      <c r="AB26" s="63">
        <f>SUM(Table14[[#This Row],[Right]]+Table14[[#This Row],[Left]]+Table14[[#This Row],[Both]])</f>
        <v>20</v>
      </c>
    </row>
    <row r="27" spans="1:28" x14ac:dyDescent="0.3">
      <c r="A27" s="64" t="s">
        <v>103</v>
      </c>
      <c r="B27" s="72">
        <v>2</v>
      </c>
      <c r="C27" s="72" t="s">
        <v>233</v>
      </c>
      <c r="D27" s="40" t="s">
        <v>194</v>
      </c>
      <c r="E27" s="165" t="s">
        <v>3</v>
      </c>
      <c r="F27" s="61" t="s">
        <v>2</v>
      </c>
      <c r="G27" s="61" t="s">
        <v>3</v>
      </c>
      <c r="H27" s="61" t="s">
        <v>2</v>
      </c>
      <c r="I27" s="61" t="s">
        <v>3</v>
      </c>
      <c r="J27" s="61" t="s">
        <v>4</v>
      </c>
      <c r="K27" s="61" t="s">
        <v>4</v>
      </c>
      <c r="L27" s="61" t="s">
        <v>4</v>
      </c>
      <c r="M27" s="61" t="s">
        <v>4</v>
      </c>
      <c r="N27" s="61" t="s">
        <v>4</v>
      </c>
      <c r="O27" s="61" t="s">
        <v>4</v>
      </c>
      <c r="P27" s="61" t="s">
        <v>2</v>
      </c>
      <c r="Q27" s="61" t="s">
        <v>4</v>
      </c>
      <c r="R27" s="61" t="s">
        <v>4</v>
      </c>
      <c r="S27" s="61" t="s">
        <v>3</v>
      </c>
      <c r="T27" s="61" t="s">
        <v>3</v>
      </c>
      <c r="U27" s="61" t="s">
        <v>3</v>
      </c>
      <c r="V27" s="61" t="s">
        <v>4</v>
      </c>
      <c r="W27" s="61" t="s">
        <v>4</v>
      </c>
      <c r="X27" s="166" t="s">
        <v>4</v>
      </c>
      <c r="Y27" s="159">
        <f>COUNTIF(Table14[[#This Row],[Tch 1]:[Tch 20]],"*R*")</f>
        <v>3</v>
      </c>
      <c r="Z27" s="62">
        <f>COUNTIF(Table14[[#This Row],[Tch 1]:[Tch 20]],"*L*")</f>
        <v>11</v>
      </c>
      <c r="AA27" s="60">
        <f>COUNTIF(Table14[[#This Row],[Tch 1]:[Tch 20]],"*B*")</f>
        <v>6</v>
      </c>
      <c r="AB27" s="63">
        <f>SUM(Table14[[#This Row],[Right]]+Table14[[#This Row],[Left]]+Table14[[#This Row],[Both]])</f>
        <v>20</v>
      </c>
    </row>
    <row r="28" spans="1:28" x14ac:dyDescent="0.3">
      <c r="A28" s="83" t="s">
        <v>103</v>
      </c>
      <c r="B28" s="76">
        <v>2</v>
      </c>
      <c r="C28" s="76" t="s">
        <v>233</v>
      </c>
      <c r="D28" s="78" t="s">
        <v>195</v>
      </c>
      <c r="E28" s="169" t="s">
        <v>3</v>
      </c>
      <c r="F28" s="84" t="s">
        <v>3</v>
      </c>
      <c r="G28" s="84" t="s">
        <v>3</v>
      </c>
      <c r="H28" s="84" t="s">
        <v>3</v>
      </c>
      <c r="I28" s="84" t="s">
        <v>3</v>
      </c>
      <c r="J28" s="84" t="s">
        <v>3</v>
      </c>
      <c r="K28" s="84" t="s">
        <v>3</v>
      </c>
      <c r="L28" s="84" t="s">
        <v>3</v>
      </c>
      <c r="M28" s="84" t="s">
        <v>3</v>
      </c>
      <c r="N28" s="84" t="s">
        <v>3</v>
      </c>
      <c r="O28" s="84" t="s">
        <v>3</v>
      </c>
      <c r="P28" s="84" t="s">
        <v>3</v>
      </c>
      <c r="Q28" s="84" t="s">
        <v>4</v>
      </c>
      <c r="R28" s="84" t="s">
        <v>2</v>
      </c>
      <c r="S28" s="84" t="s">
        <v>4</v>
      </c>
      <c r="T28" s="84" t="s">
        <v>4</v>
      </c>
      <c r="U28" s="84" t="s">
        <v>3</v>
      </c>
      <c r="V28" s="84" t="s">
        <v>3</v>
      </c>
      <c r="W28" s="84" t="s">
        <v>3</v>
      </c>
      <c r="X28" s="170" t="s">
        <v>3</v>
      </c>
      <c r="Y28" s="161">
        <f>COUNTIF(Table14[[#This Row],[Tch 1]:[Tch 20]],"*R*")</f>
        <v>1</v>
      </c>
      <c r="Z28" s="85">
        <f>COUNTIF(Table14[[#This Row],[Tch 1]:[Tch 20]],"*L*")</f>
        <v>3</v>
      </c>
      <c r="AA28" s="86">
        <f>COUNTIF(Table14[[#This Row],[Tch 1]:[Tch 20]],"*B*")</f>
        <v>16</v>
      </c>
      <c r="AB28" s="87">
        <f>SUM(Table14[[#This Row],[Right]]+Table14[[#This Row],[Left]]+Table14[[#This Row],[Both]])</f>
        <v>20</v>
      </c>
    </row>
    <row r="29" spans="1:28" x14ac:dyDescent="0.3">
      <c r="A29" s="64" t="s">
        <v>104</v>
      </c>
      <c r="B29" s="72">
        <v>1</v>
      </c>
      <c r="C29" s="72" t="s">
        <v>72</v>
      </c>
      <c r="D29" s="40" t="s">
        <v>193</v>
      </c>
      <c r="E29" s="165" t="s">
        <v>4</v>
      </c>
      <c r="F29" s="61" t="s">
        <v>4</v>
      </c>
      <c r="G29" s="61" t="s">
        <v>3</v>
      </c>
      <c r="H29" s="61" t="s">
        <v>4</v>
      </c>
      <c r="I29" s="61" t="s">
        <v>2</v>
      </c>
      <c r="J29" s="61" t="s">
        <v>4</v>
      </c>
      <c r="K29" s="61" t="s">
        <v>4</v>
      </c>
      <c r="L29" s="61" t="s">
        <v>3</v>
      </c>
      <c r="M29" s="61" t="s">
        <v>4</v>
      </c>
      <c r="N29" s="61" t="s">
        <v>4</v>
      </c>
      <c r="O29" s="61" t="s">
        <v>4</v>
      </c>
      <c r="P29" s="61" t="s">
        <v>2</v>
      </c>
      <c r="Q29" s="61" t="s">
        <v>4</v>
      </c>
      <c r="R29" s="61" t="s">
        <v>3</v>
      </c>
      <c r="S29" s="61" t="s">
        <v>4</v>
      </c>
      <c r="T29" s="61" t="s">
        <v>4</v>
      </c>
      <c r="U29" s="61" t="s">
        <v>4</v>
      </c>
      <c r="V29" s="61" t="s">
        <v>3</v>
      </c>
      <c r="W29" s="61" t="s">
        <v>4</v>
      </c>
      <c r="X29" s="166" t="s">
        <v>2</v>
      </c>
      <c r="Y29" s="159">
        <f>COUNTIF(Table14[[#This Row],[Tch 1]:[Tch 20]],"*R*")</f>
        <v>3</v>
      </c>
      <c r="Z29" s="62">
        <f>COUNTIF(Table14[[#This Row],[Tch 1]:[Tch 20]],"*L*")</f>
        <v>13</v>
      </c>
      <c r="AA29" s="60">
        <f>COUNTIF(Table14[[#This Row],[Tch 1]:[Tch 20]],"*B*")</f>
        <v>4</v>
      </c>
      <c r="AB29" s="63">
        <f>SUM(Table14[[#This Row],[Right]]+Table14[[#This Row],[Left]]+Table14[[#This Row],[Both]])</f>
        <v>20</v>
      </c>
    </row>
    <row r="30" spans="1:28" x14ac:dyDescent="0.3">
      <c r="A30" s="60" t="s">
        <v>104</v>
      </c>
      <c r="B30" s="72">
        <v>1</v>
      </c>
      <c r="C30" s="72" t="s">
        <v>72</v>
      </c>
      <c r="D30" s="40" t="s">
        <v>194</v>
      </c>
      <c r="E30" s="173" t="s">
        <v>3</v>
      </c>
      <c r="F30" s="66" t="s">
        <v>3</v>
      </c>
      <c r="G30" s="66" t="s">
        <v>3</v>
      </c>
      <c r="H30" s="66" t="s">
        <v>3</v>
      </c>
      <c r="I30" s="66" t="s">
        <v>3</v>
      </c>
      <c r="J30" s="66" t="s">
        <v>3</v>
      </c>
      <c r="K30" s="66" t="s">
        <v>3</v>
      </c>
      <c r="L30" s="66" t="s">
        <v>3</v>
      </c>
      <c r="M30" s="66" t="s">
        <v>3</v>
      </c>
      <c r="N30" s="66" t="s">
        <v>3</v>
      </c>
      <c r="O30" s="66" t="s">
        <v>3</v>
      </c>
      <c r="P30" s="66" t="s">
        <v>3</v>
      </c>
      <c r="Q30" s="66" t="s">
        <v>3</v>
      </c>
      <c r="R30" s="66" t="s">
        <v>3</v>
      </c>
      <c r="S30" s="66" t="s">
        <v>3</v>
      </c>
      <c r="T30" s="66" t="s">
        <v>4</v>
      </c>
      <c r="U30" s="66" t="s">
        <v>2</v>
      </c>
      <c r="V30" s="66" t="s">
        <v>3</v>
      </c>
      <c r="W30" s="66" t="s">
        <v>3</v>
      </c>
      <c r="X30" s="172" t="s">
        <v>3</v>
      </c>
      <c r="Y30" s="158">
        <f>COUNTIF(Table14[[#This Row],[Tch 1]:[Tch 20]],"*R*")</f>
        <v>1</v>
      </c>
      <c r="Z30" s="64">
        <f>COUNTIF(Table14[[#This Row],[Tch 1]:[Tch 20]],"*L*")</f>
        <v>1</v>
      </c>
      <c r="AA30" s="64">
        <f>COUNTIF(Table14[[#This Row],[Tch 1]:[Tch 20]],"*B*")</f>
        <v>18</v>
      </c>
      <c r="AB30" s="67">
        <f>SUM(Table14[[#This Row],[Right]]+Table14[[#This Row],[Left]]+Table14[[#This Row],[Both]])</f>
        <v>20</v>
      </c>
    </row>
    <row r="31" spans="1:28" x14ac:dyDescent="0.3">
      <c r="A31" s="64" t="s">
        <v>104</v>
      </c>
      <c r="B31" s="72">
        <v>1</v>
      </c>
      <c r="C31" s="72" t="s">
        <v>72</v>
      </c>
      <c r="D31" s="40" t="s">
        <v>195</v>
      </c>
      <c r="E31" s="165" t="s">
        <v>3</v>
      </c>
      <c r="F31" s="61" t="s">
        <v>2</v>
      </c>
      <c r="G31" s="61" t="s">
        <v>4</v>
      </c>
      <c r="H31" s="61" t="s">
        <v>4</v>
      </c>
      <c r="I31" s="61" t="s">
        <v>4</v>
      </c>
      <c r="J31" s="61" t="s">
        <v>3</v>
      </c>
      <c r="K31" s="61" t="s">
        <v>4</v>
      </c>
      <c r="L31" s="61" t="s">
        <v>2</v>
      </c>
      <c r="M31" s="61" t="s">
        <v>3</v>
      </c>
      <c r="N31" s="61" t="s">
        <v>3</v>
      </c>
      <c r="O31" s="61" t="s">
        <v>3</v>
      </c>
      <c r="P31" s="61" t="s">
        <v>3</v>
      </c>
      <c r="Q31" s="61" t="s">
        <v>3</v>
      </c>
      <c r="R31" s="61" t="s">
        <v>3</v>
      </c>
      <c r="S31" s="61" t="s">
        <v>3</v>
      </c>
      <c r="T31" s="61" t="s">
        <v>3</v>
      </c>
      <c r="U31" s="61" t="s">
        <v>4</v>
      </c>
      <c r="V31" s="61" t="s">
        <v>2</v>
      </c>
      <c r="W31" s="61" t="s">
        <v>2</v>
      </c>
      <c r="X31" s="166" t="s">
        <v>3</v>
      </c>
      <c r="Y31" s="159">
        <f>COUNTIF(Table14[[#This Row],[Tch 1]:[Tch 20]],"*R*")</f>
        <v>4</v>
      </c>
      <c r="Z31" s="62">
        <f>COUNTIF(Table14[[#This Row],[Tch 1]:[Tch 20]],"*L*")</f>
        <v>5</v>
      </c>
      <c r="AA31" s="60">
        <f>COUNTIF(Table14[[#This Row],[Tch 1]:[Tch 20]],"*B*")</f>
        <v>11</v>
      </c>
      <c r="AB31" s="63">
        <f>SUM(Table14[[#This Row],[Right]]+Table14[[#This Row],[Left]]+Table14[[#This Row],[Both]])</f>
        <v>20</v>
      </c>
    </row>
    <row r="32" spans="1:28" x14ac:dyDescent="0.3">
      <c r="A32" s="88" t="s">
        <v>105</v>
      </c>
      <c r="B32" s="74">
        <v>1</v>
      </c>
      <c r="C32" s="74" t="s">
        <v>72</v>
      </c>
      <c r="D32" s="75" t="s">
        <v>193</v>
      </c>
      <c r="E32" s="167" t="s">
        <v>3</v>
      </c>
      <c r="F32" s="80" t="s">
        <v>3</v>
      </c>
      <c r="G32" s="80" t="s">
        <v>3</v>
      </c>
      <c r="H32" s="80" t="s">
        <v>3</v>
      </c>
      <c r="I32" s="80" t="s">
        <v>4</v>
      </c>
      <c r="J32" s="80" t="s">
        <v>4</v>
      </c>
      <c r="K32" s="80" t="s">
        <v>4</v>
      </c>
      <c r="L32" s="80" t="s">
        <v>4</v>
      </c>
      <c r="M32" s="80" t="s">
        <v>4</v>
      </c>
      <c r="N32" s="80" t="s">
        <v>4</v>
      </c>
      <c r="O32" s="80" t="s">
        <v>4</v>
      </c>
      <c r="P32" s="80" t="s">
        <v>4</v>
      </c>
      <c r="Q32" s="80" t="s">
        <v>4</v>
      </c>
      <c r="R32" s="80" t="s">
        <v>4</v>
      </c>
      <c r="S32" s="80" t="s">
        <v>4</v>
      </c>
      <c r="T32" s="80" t="s">
        <v>4</v>
      </c>
      <c r="U32" s="80" t="s">
        <v>3</v>
      </c>
      <c r="V32" s="80" t="s">
        <v>4</v>
      </c>
      <c r="W32" s="80" t="s">
        <v>4</v>
      </c>
      <c r="X32" s="168" t="s">
        <v>4</v>
      </c>
      <c r="Y32" s="160">
        <f>COUNTIF(Table14[[#This Row],[Tch 1]:[Tch 20]],"*R*")</f>
        <v>0</v>
      </c>
      <c r="Z32" s="81">
        <f>COUNTIF(Table14[[#This Row],[Tch 1]:[Tch 20]],"*L*")</f>
        <v>15</v>
      </c>
      <c r="AA32" s="79">
        <f>COUNTIF(Table14[[#This Row],[Tch 1]:[Tch 20]],"*B*")</f>
        <v>5</v>
      </c>
      <c r="AB32" s="82">
        <f>SUM(Table14[[#This Row],[Right]]+Table14[[#This Row],[Left]]+Table14[[#This Row],[Both]])</f>
        <v>20</v>
      </c>
    </row>
    <row r="33" spans="1:30" x14ac:dyDescent="0.3">
      <c r="A33" s="60" t="s">
        <v>105</v>
      </c>
      <c r="B33" s="72">
        <v>1</v>
      </c>
      <c r="C33" s="72" t="s">
        <v>72</v>
      </c>
      <c r="D33" s="40" t="s">
        <v>194</v>
      </c>
      <c r="E33" s="165" t="s">
        <v>3</v>
      </c>
      <c r="F33" s="61" t="s">
        <v>3</v>
      </c>
      <c r="G33" s="61" t="s">
        <v>4</v>
      </c>
      <c r="H33" s="61" t="s">
        <v>4</v>
      </c>
      <c r="I33" s="61" t="s">
        <v>3</v>
      </c>
      <c r="J33" s="61" t="s">
        <v>3</v>
      </c>
      <c r="K33" s="61" t="s">
        <v>3</v>
      </c>
      <c r="L33" s="61" t="s">
        <v>3</v>
      </c>
      <c r="M33" s="61" t="s">
        <v>3</v>
      </c>
      <c r="N33" s="61" t="s">
        <v>3</v>
      </c>
      <c r="O33" s="61" t="s">
        <v>4</v>
      </c>
      <c r="P33" s="61" t="s">
        <v>3</v>
      </c>
      <c r="Q33" s="61" t="s">
        <v>3</v>
      </c>
      <c r="R33" s="61" t="s">
        <v>4</v>
      </c>
      <c r="S33" s="61" t="s">
        <v>3</v>
      </c>
      <c r="T33" s="61" t="s">
        <v>3</v>
      </c>
      <c r="U33" s="61" t="s">
        <v>3</v>
      </c>
      <c r="V33" s="61" t="s">
        <v>3</v>
      </c>
      <c r="W33" s="61" t="s">
        <v>3</v>
      </c>
      <c r="X33" s="166" t="s">
        <v>3</v>
      </c>
      <c r="Y33" s="159">
        <f>COUNTIF(Table14[[#This Row],[Tch 1]:[Tch 20]],"*R*")</f>
        <v>0</v>
      </c>
      <c r="Z33" s="62">
        <f>COUNTIF(Table14[[#This Row],[Tch 1]:[Tch 20]],"*L*")</f>
        <v>4</v>
      </c>
      <c r="AA33" s="60">
        <f>COUNTIF(Table14[[#This Row],[Tch 1]:[Tch 20]],"*B*")</f>
        <v>16</v>
      </c>
      <c r="AB33" s="63">
        <f>SUM(Table14[[#This Row],[Right]]+Table14[[#This Row],[Left]]+Table14[[#This Row],[Both]])</f>
        <v>20</v>
      </c>
    </row>
    <row r="34" spans="1:30" x14ac:dyDescent="0.3">
      <c r="A34" s="64" t="s">
        <v>105</v>
      </c>
      <c r="B34" s="72">
        <v>1</v>
      </c>
      <c r="C34" s="72" t="s">
        <v>72</v>
      </c>
      <c r="D34" s="40" t="s">
        <v>195</v>
      </c>
      <c r="E34" s="165" t="s">
        <v>4</v>
      </c>
      <c r="F34" s="61" t="s">
        <v>4</v>
      </c>
      <c r="G34" s="61" t="s">
        <v>4</v>
      </c>
      <c r="H34" s="61" t="s">
        <v>4</v>
      </c>
      <c r="I34" s="61" t="s">
        <v>4</v>
      </c>
      <c r="J34" s="61" t="s">
        <v>4</v>
      </c>
      <c r="K34" s="61" t="s">
        <v>4</v>
      </c>
      <c r="L34" s="61" t="s">
        <v>4</v>
      </c>
      <c r="M34" s="61" t="s">
        <v>4</v>
      </c>
      <c r="N34" s="61" t="s">
        <v>4</v>
      </c>
      <c r="O34" s="61" t="s">
        <v>4</v>
      </c>
      <c r="P34" s="61" t="s">
        <v>4</v>
      </c>
      <c r="Q34" s="61" t="s">
        <v>4</v>
      </c>
      <c r="R34" s="61" t="s">
        <v>4</v>
      </c>
      <c r="S34" s="61" t="s">
        <v>4</v>
      </c>
      <c r="T34" s="61" t="s">
        <v>4</v>
      </c>
      <c r="U34" s="61" t="s">
        <v>4</v>
      </c>
      <c r="V34" s="61" t="s">
        <v>4</v>
      </c>
      <c r="W34" s="61" t="s">
        <v>4</v>
      </c>
      <c r="X34" s="166" t="s">
        <v>4</v>
      </c>
      <c r="Y34" s="159">
        <f>COUNTIF(Table14[[#This Row],[Tch 1]:[Tch 20]],"*R*")</f>
        <v>0</v>
      </c>
      <c r="Z34" s="62">
        <f>COUNTIF(Table14[[#This Row],[Tch 1]:[Tch 20]],"*L*")</f>
        <v>20</v>
      </c>
      <c r="AA34" s="60">
        <f>COUNTIF(Table14[[#This Row],[Tch 1]:[Tch 20]],"*B*")</f>
        <v>0</v>
      </c>
      <c r="AB34" s="63">
        <f>SUM(Table14[[#This Row],[Right]]+Table14[[#This Row],[Left]]+Table14[[#This Row],[Both]])</f>
        <v>20</v>
      </c>
    </row>
    <row r="35" spans="1:30" x14ac:dyDescent="0.3">
      <c r="A35" s="88" t="s">
        <v>108</v>
      </c>
      <c r="B35" s="74">
        <v>2</v>
      </c>
      <c r="C35" s="74" t="s">
        <v>233</v>
      </c>
      <c r="D35" s="75" t="s">
        <v>193</v>
      </c>
      <c r="E35" s="167" t="s">
        <v>4</v>
      </c>
      <c r="F35" s="80" t="s">
        <v>3</v>
      </c>
      <c r="G35" s="80" t="s">
        <v>4</v>
      </c>
      <c r="H35" s="80" t="s">
        <v>4</v>
      </c>
      <c r="I35" s="80" t="s">
        <v>4</v>
      </c>
      <c r="J35" s="80" t="s">
        <v>3</v>
      </c>
      <c r="K35" s="80" t="s">
        <v>4</v>
      </c>
      <c r="L35" s="80" t="s">
        <v>4</v>
      </c>
      <c r="M35" s="80" t="s">
        <v>4</v>
      </c>
      <c r="N35" s="80" t="s">
        <v>4</v>
      </c>
      <c r="O35" s="80" t="s">
        <v>3</v>
      </c>
      <c r="P35" s="80" t="s">
        <v>4</v>
      </c>
      <c r="Q35" s="80" t="s">
        <v>2</v>
      </c>
      <c r="R35" s="80" t="s">
        <v>4</v>
      </c>
      <c r="S35" s="80" t="s">
        <v>4</v>
      </c>
      <c r="T35" s="80" t="s">
        <v>4</v>
      </c>
      <c r="U35" s="80" t="s">
        <v>3</v>
      </c>
      <c r="V35" s="80" t="s">
        <v>4</v>
      </c>
      <c r="W35" s="80" t="s">
        <v>4</v>
      </c>
      <c r="X35" s="168" t="s">
        <v>4</v>
      </c>
      <c r="Y35" s="160">
        <f>COUNTIF(Table14[[#This Row],[Tch 1]:[Tch 20]],"*R*")</f>
        <v>1</v>
      </c>
      <c r="Z35" s="81">
        <f>COUNTIF(Table14[[#This Row],[Tch 1]:[Tch 20]],"*L*")</f>
        <v>15</v>
      </c>
      <c r="AA35" s="79">
        <f>COUNTIF(Table14[[#This Row],[Tch 1]:[Tch 20]],"*B*")</f>
        <v>4</v>
      </c>
      <c r="AB35" s="82">
        <f>SUM(Table14[[#This Row],[Right]]+Table14[[#This Row],[Left]]+Table14[[#This Row],[Both]])</f>
        <v>20</v>
      </c>
    </row>
    <row r="36" spans="1:30" x14ac:dyDescent="0.3">
      <c r="A36" s="60" t="s">
        <v>108</v>
      </c>
      <c r="B36" s="72">
        <v>2</v>
      </c>
      <c r="C36" s="72" t="s">
        <v>233</v>
      </c>
      <c r="D36" s="40" t="s">
        <v>194</v>
      </c>
      <c r="E36" s="165" t="s">
        <v>3</v>
      </c>
      <c r="F36" s="61" t="s">
        <v>4</v>
      </c>
      <c r="G36" s="61" t="s">
        <v>4</v>
      </c>
      <c r="H36" s="61" t="s">
        <v>3</v>
      </c>
      <c r="I36" s="61" t="s">
        <v>3</v>
      </c>
      <c r="J36" s="61" t="s">
        <v>3</v>
      </c>
      <c r="K36" s="61" t="s">
        <v>3</v>
      </c>
      <c r="L36" s="61" t="s">
        <v>3</v>
      </c>
      <c r="M36" s="61" t="s">
        <v>2</v>
      </c>
      <c r="N36" s="61" t="s">
        <v>3</v>
      </c>
      <c r="O36" s="61" t="s">
        <v>3</v>
      </c>
      <c r="P36" s="61" t="s">
        <v>3</v>
      </c>
      <c r="Q36" s="61" t="s">
        <v>3</v>
      </c>
      <c r="R36" s="61" t="s">
        <v>3</v>
      </c>
      <c r="S36" s="61" t="s">
        <v>4</v>
      </c>
      <c r="T36" s="61" t="s">
        <v>3</v>
      </c>
      <c r="U36" s="61" t="s">
        <v>3</v>
      </c>
      <c r="V36" s="61" t="s">
        <v>3</v>
      </c>
      <c r="W36" s="61" t="s">
        <v>3</v>
      </c>
      <c r="X36" s="166"/>
      <c r="Y36" s="159">
        <f>COUNTIF(Table14[[#This Row],[Tch 1]:[Tch 20]],"*R*")</f>
        <v>1</v>
      </c>
      <c r="Z36" s="62">
        <f>COUNTIF(Table14[[#This Row],[Tch 1]:[Tch 20]],"*L*")</f>
        <v>3</v>
      </c>
      <c r="AA36" s="60">
        <f>COUNTIF(Table14[[#This Row],[Tch 1]:[Tch 20]],"*B*")</f>
        <v>15</v>
      </c>
      <c r="AB36" s="63">
        <f>SUM(Table14[[#This Row],[Right]]+Table14[[#This Row],[Left]]+Table14[[#This Row],[Both]])</f>
        <v>19</v>
      </c>
    </row>
    <row r="37" spans="1:30" x14ac:dyDescent="0.3">
      <c r="A37" s="64" t="s">
        <v>108</v>
      </c>
      <c r="B37" s="72">
        <v>2</v>
      </c>
      <c r="C37" s="72" t="s">
        <v>233</v>
      </c>
      <c r="D37" s="40" t="s">
        <v>195</v>
      </c>
      <c r="E37" s="171" t="s">
        <v>2</v>
      </c>
      <c r="F37" s="65" t="s">
        <v>3</v>
      </c>
      <c r="G37" s="65" t="s">
        <v>4</v>
      </c>
      <c r="H37" s="66" t="s">
        <v>4</v>
      </c>
      <c r="I37" s="66" t="s">
        <v>2</v>
      </c>
      <c r="J37" s="66" t="s">
        <v>3</v>
      </c>
      <c r="K37" s="66" t="s">
        <v>3</v>
      </c>
      <c r="L37" s="66" t="s">
        <v>3</v>
      </c>
      <c r="M37" s="66" t="s">
        <v>4</v>
      </c>
      <c r="N37" s="66" t="s">
        <v>3</v>
      </c>
      <c r="O37" s="66" t="s">
        <v>3</v>
      </c>
      <c r="P37" s="66" t="s">
        <v>4</v>
      </c>
      <c r="Q37" s="66" t="s">
        <v>4</v>
      </c>
      <c r="R37" s="66" t="s">
        <v>3</v>
      </c>
      <c r="S37" s="66" t="s">
        <v>4</v>
      </c>
      <c r="T37" s="66" t="s">
        <v>4</v>
      </c>
      <c r="U37" s="66" t="s">
        <v>4</v>
      </c>
      <c r="V37" s="66" t="s">
        <v>3</v>
      </c>
      <c r="W37" s="66" t="s">
        <v>4</v>
      </c>
      <c r="X37" s="172" t="s">
        <v>3</v>
      </c>
      <c r="Y37" s="158">
        <f>COUNTIF(Table14[[#This Row],[Tch 1]:[Tch 20]],"*R*")</f>
        <v>2</v>
      </c>
      <c r="Z37" s="64">
        <f>COUNTIF(Table14[[#This Row],[Tch 1]:[Tch 20]],"*L*")</f>
        <v>9</v>
      </c>
      <c r="AA37" s="64">
        <f>COUNTIF(Table14[[#This Row],[Tch 1]:[Tch 20]],"*B*")</f>
        <v>9</v>
      </c>
      <c r="AB37" s="67">
        <f>SUM(Table14[[#This Row],[Right]]+Table14[[#This Row],[Left]]+Table14[[#This Row],[Both]])</f>
        <v>20</v>
      </c>
    </row>
    <row r="38" spans="1:30" x14ac:dyDescent="0.3">
      <c r="A38" s="88" t="s">
        <v>109</v>
      </c>
      <c r="B38" s="74">
        <v>2</v>
      </c>
      <c r="C38" s="74" t="s">
        <v>233</v>
      </c>
      <c r="D38" s="75" t="s">
        <v>193</v>
      </c>
      <c r="E38" s="167" t="s">
        <v>2</v>
      </c>
      <c r="F38" s="80" t="s">
        <v>4</v>
      </c>
      <c r="G38" s="80" t="s">
        <v>4</v>
      </c>
      <c r="H38" s="80" t="s">
        <v>4</v>
      </c>
      <c r="I38" s="80" t="s">
        <v>3</v>
      </c>
      <c r="J38" s="80" t="s">
        <v>3</v>
      </c>
      <c r="K38" s="80" t="s">
        <v>4</v>
      </c>
      <c r="L38" s="80" t="s">
        <v>2</v>
      </c>
      <c r="M38" s="80" t="s">
        <v>3</v>
      </c>
      <c r="N38" s="80" t="s">
        <v>3</v>
      </c>
      <c r="O38" s="80" t="s">
        <v>4</v>
      </c>
      <c r="P38" s="80" t="s">
        <v>4</v>
      </c>
      <c r="Q38" s="80" t="s">
        <v>3</v>
      </c>
      <c r="R38" s="80" t="s">
        <v>3</v>
      </c>
      <c r="S38" s="80" t="s">
        <v>3</v>
      </c>
      <c r="T38" s="80" t="s">
        <v>3</v>
      </c>
      <c r="U38" s="80" t="s">
        <v>4</v>
      </c>
      <c r="V38" s="80" t="s">
        <v>3</v>
      </c>
      <c r="W38" s="80" t="s">
        <v>3</v>
      </c>
      <c r="X38" s="168" t="s">
        <v>2</v>
      </c>
      <c r="Y38" s="160">
        <f>COUNTIF(Table14[[#This Row],[Tch 1]:[Tch 20]],"*R*")</f>
        <v>3</v>
      </c>
      <c r="Z38" s="81">
        <f>COUNTIF(Table14[[#This Row],[Tch 1]:[Tch 20]],"*L*")</f>
        <v>7</v>
      </c>
      <c r="AA38" s="79">
        <f>COUNTIF(Table14[[#This Row],[Tch 1]:[Tch 20]],"*B*")</f>
        <v>10</v>
      </c>
      <c r="AB38" s="82">
        <f>SUM(Table14[[#This Row],[Right]]+Table14[[#This Row],[Left]]+Table14[[#This Row],[Both]])</f>
        <v>20</v>
      </c>
    </row>
    <row r="39" spans="1:30" x14ac:dyDescent="0.3">
      <c r="A39" s="60" t="s">
        <v>109</v>
      </c>
      <c r="B39" s="72">
        <v>2</v>
      </c>
      <c r="C39" s="72" t="s">
        <v>233</v>
      </c>
      <c r="D39" s="40" t="s">
        <v>194</v>
      </c>
      <c r="E39" s="165" t="s">
        <v>4</v>
      </c>
      <c r="F39" s="61" t="s">
        <v>3</v>
      </c>
      <c r="G39" s="61" t="s">
        <v>3</v>
      </c>
      <c r="H39" s="61" t="s">
        <v>3</v>
      </c>
      <c r="I39" s="61" t="s">
        <v>3</v>
      </c>
      <c r="J39" s="61" t="s">
        <v>3</v>
      </c>
      <c r="K39" s="61" t="s">
        <v>3</v>
      </c>
      <c r="L39" s="61" t="s">
        <v>3</v>
      </c>
      <c r="M39" s="61" t="s">
        <v>3</v>
      </c>
      <c r="N39" s="61" t="s">
        <v>3</v>
      </c>
      <c r="O39" s="61" t="s">
        <v>3</v>
      </c>
      <c r="P39" s="61" t="s">
        <v>3</v>
      </c>
      <c r="Q39" s="61" t="s">
        <v>3</v>
      </c>
      <c r="R39" s="61" t="s">
        <v>3</v>
      </c>
      <c r="S39" s="61" t="s">
        <v>3</v>
      </c>
      <c r="T39" s="61" t="s">
        <v>2</v>
      </c>
      <c r="U39" s="61" t="s">
        <v>3</v>
      </c>
      <c r="V39" s="61" t="s">
        <v>3</v>
      </c>
      <c r="W39" s="61" t="s">
        <v>3</v>
      </c>
      <c r="X39" s="166" t="s">
        <v>3</v>
      </c>
      <c r="Y39" s="159">
        <f>COUNTIF(Table14[[#This Row],[Tch 1]:[Tch 20]],"*R*")</f>
        <v>1</v>
      </c>
      <c r="Z39" s="62">
        <f>COUNTIF(Table14[[#This Row],[Tch 1]:[Tch 20]],"*L*")</f>
        <v>1</v>
      </c>
      <c r="AA39" s="60">
        <f>COUNTIF(Table14[[#This Row],[Tch 1]:[Tch 20]],"*B*")</f>
        <v>18</v>
      </c>
      <c r="AB39" s="63">
        <f>SUM(Table14[[#This Row],[Right]]+Table14[[#This Row],[Left]]+Table14[[#This Row],[Both]])</f>
        <v>20</v>
      </c>
    </row>
    <row r="40" spans="1:30" x14ac:dyDescent="0.3">
      <c r="A40" s="83" t="s">
        <v>109</v>
      </c>
      <c r="B40" s="76">
        <v>2</v>
      </c>
      <c r="C40" s="76" t="s">
        <v>233</v>
      </c>
      <c r="D40" s="78" t="s">
        <v>195</v>
      </c>
      <c r="E40" s="169" t="s">
        <v>3</v>
      </c>
      <c r="F40" s="84" t="s">
        <v>4</v>
      </c>
      <c r="G40" s="84" t="s">
        <v>4</v>
      </c>
      <c r="H40" s="84" t="s">
        <v>4</v>
      </c>
      <c r="I40" s="84" t="s">
        <v>4</v>
      </c>
      <c r="J40" s="84" t="s">
        <v>4</v>
      </c>
      <c r="K40" s="84" t="s">
        <v>3</v>
      </c>
      <c r="L40" s="84" t="s">
        <v>4</v>
      </c>
      <c r="M40" s="84" t="s">
        <v>4</v>
      </c>
      <c r="N40" s="84" t="s">
        <v>3</v>
      </c>
      <c r="O40" s="84" t="s">
        <v>4</v>
      </c>
      <c r="P40" s="84" t="s">
        <v>4</v>
      </c>
      <c r="Q40" s="84" t="s">
        <v>4</v>
      </c>
      <c r="R40" s="84" t="s">
        <v>3</v>
      </c>
      <c r="S40" s="84" t="s">
        <v>4</v>
      </c>
      <c r="T40" s="84" t="s">
        <v>4</v>
      </c>
      <c r="U40" s="84" t="s">
        <v>4</v>
      </c>
      <c r="V40" s="84" t="s">
        <v>4</v>
      </c>
      <c r="W40" s="84" t="s">
        <v>3</v>
      </c>
      <c r="X40" s="170" t="s">
        <v>3</v>
      </c>
      <c r="Y40" s="161">
        <f>COUNTIF(Table14[[#This Row],[Tch 1]:[Tch 20]],"*R*")</f>
        <v>0</v>
      </c>
      <c r="Z40" s="85">
        <f>COUNTIF(Table14[[#This Row],[Tch 1]:[Tch 20]],"*L*")</f>
        <v>14</v>
      </c>
      <c r="AA40" s="86">
        <f>COUNTIF(Table14[[#This Row],[Tch 1]:[Tch 20]],"*B*")</f>
        <v>6</v>
      </c>
      <c r="AB40" s="87">
        <f>SUM(Table14[[#This Row],[Right]]+Table14[[#This Row],[Left]]+Table14[[#This Row],[Both]])</f>
        <v>20</v>
      </c>
    </row>
    <row r="41" spans="1:30" x14ac:dyDescent="0.3">
      <c r="A41" s="60" t="s">
        <v>106</v>
      </c>
      <c r="B41" s="72">
        <v>1</v>
      </c>
      <c r="C41" s="72" t="s">
        <v>72</v>
      </c>
      <c r="D41" s="40" t="s">
        <v>193</v>
      </c>
      <c r="E41" s="165" t="s">
        <v>4</v>
      </c>
      <c r="F41" s="61" t="s">
        <v>4</v>
      </c>
      <c r="G41" s="61" t="s">
        <v>4</v>
      </c>
      <c r="H41" s="61" t="s">
        <v>4</v>
      </c>
      <c r="I41" s="61" t="s">
        <v>4</v>
      </c>
      <c r="J41" s="61" t="s">
        <v>3</v>
      </c>
      <c r="K41" s="61" t="s">
        <v>4</v>
      </c>
      <c r="L41" s="61" t="s">
        <v>3</v>
      </c>
      <c r="M41" s="61" t="s">
        <v>4</v>
      </c>
      <c r="N41" s="61" t="s">
        <v>4</v>
      </c>
      <c r="O41" s="61" t="s">
        <v>2</v>
      </c>
      <c r="P41" s="61" t="s">
        <v>4</v>
      </c>
      <c r="Q41" s="61" t="s">
        <v>3</v>
      </c>
      <c r="R41" s="61" t="s">
        <v>4</v>
      </c>
      <c r="S41" s="61" t="s">
        <v>3</v>
      </c>
      <c r="T41" s="61" t="s">
        <v>4</v>
      </c>
      <c r="U41" s="61" t="s">
        <v>3</v>
      </c>
      <c r="V41" s="61" t="s">
        <v>3</v>
      </c>
      <c r="W41" s="61" t="s">
        <v>3</v>
      </c>
      <c r="X41" s="166" t="s">
        <v>3</v>
      </c>
      <c r="Y41" s="159">
        <f>COUNTIF(Table14[[#This Row],[Tch 1]:[Tch 20]],"*R*")</f>
        <v>1</v>
      </c>
      <c r="Z41" s="62">
        <f>COUNTIF(Table14[[#This Row],[Tch 1]:[Tch 20]],"*L*")</f>
        <v>11</v>
      </c>
      <c r="AA41" s="60">
        <f>COUNTIF(Table14[[#This Row],[Tch 1]:[Tch 20]],"*B*")</f>
        <v>8</v>
      </c>
      <c r="AB41" s="63">
        <f>SUM(Table14[[#This Row],[Right]]+Table14[[#This Row],[Left]]+Table14[[#This Row],[Both]])</f>
        <v>20</v>
      </c>
    </row>
    <row r="42" spans="1:30" x14ac:dyDescent="0.3">
      <c r="A42" s="64" t="s">
        <v>106</v>
      </c>
      <c r="B42" s="60">
        <v>1</v>
      </c>
      <c r="C42" s="60" t="s">
        <v>72</v>
      </c>
      <c r="D42" s="40" t="s">
        <v>194</v>
      </c>
      <c r="E42" s="165" t="s">
        <v>4</v>
      </c>
      <c r="F42" s="61" t="s">
        <v>3</v>
      </c>
      <c r="G42" s="61" t="s">
        <v>3</v>
      </c>
      <c r="H42" s="61" t="s">
        <v>4</v>
      </c>
      <c r="I42" s="61" t="s">
        <v>4</v>
      </c>
      <c r="J42" s="61" t="s">
        <v>3</v>
      </c>
      <c r="K42" s="61" t="s">
        <v>4</v>
      </c>
      <c r="L42" s="61" t="s">
        <v>3</v>
      </c>
      <c r="M42" s="61" t="s">
        <v>4</v>
      </c>
      <c r="N42" s="61" t="s">
        <v>4</v>
      </c>
      <c r="O42" s="61" t="s">
        <v>3</v>
      </c>
      <c r="P42" s="61" t="s">
        <v>3</v>
      </c>
      <c r="Q42" s="61" t="s">
        <v>3</v>
      </c>
      <c r="R42" s="61" t="s">
        <v>4</v>
      </c>
      <c r="S42" s="61" t="s">
        <v>3</v>
      </c>
      <c r="T42" s="61" t="s">
        <v>3</v>
      </c>
      <c r="U42" s="61" t="s">
        <v>4</v>
      </c>
      <c r="V42" s="61" t="s">
        <v>4</v>
      </c>
      <c r="W42" s="61" t="s">
        <v>4</v>
      </c>
      <c r="X42" s="166" t="s">
        <v>3</v>
      </c>
      <c r="Y42" s="159">
        <f>COUNTIF(Table14[[#This Row],[Tch 1]:[Tch 20]],"*R*")</f>
        <v>0</v>
      </c>
      <c r="Z42" s="62">
        <f>COUNTIF(Table14[[#This Row],[Tch 1]:[Tch 20]],"*L*")</f>
        <v>10</v>
      </c>
      <c r="AA42" s="60">
        <f>COUNTIF(Table14[[#This Row],[Tch 1]:[Tch 20]],"*B*")</f>
        <v>10</v>
      </c>
      <c r="AB42" s="63">
        <f>SUM(Table14[[#This Row],[Right]]+Table14[[#This Row],[Left]]+Table14[[#This Row],[Both]])</f>
        <v>20</v>
      </c>
    </row>
    <row r="43" spans="1:30" x14ac:dyDescent="0.3">
      <c r="A43" s="89" t="s">
        <v>106</v>
      </c>
      <c r="B43" s="86">
        <v>1</v>
      </c>
      <c r="C43" s="86" t="s">
        <v>72</v>
      </c>
      <c r="D43" s="78" t="s">
        <v>195</v>
      </c>
      <c r="E43" s="169" t="s">
        <v>4</v>
      </c>
      <c r="F43" s="84" t="s">
        <v>4</v>
      </c>
      <c r="G43" s="84" t="s">
        <v>4</v>
      </c>
      <c r="H43" s="84" t="s">
        <v>4</v>
      </c>
      <c r="I43" s="84" t="s">
        <v>4</v>
      </c>
      <c r="J43" s="84" t="s">
        <v>4</v>
      </c>
      <c r="K43" s="84" t="s">
        <v>4</v>
      </c>
      <c r="L43" s="84" t="s">
        <v>4</v>
      </c>
      <c r="M43" s="84" t="s">
        <v>4</v>
      </c>
      <c r="N43" s="84" t="s">
        <v>4</v>
      </c>
      <c r="O43" s="84" t="s">
        <v>4</v>
      </c>
      <c r="P43" s="84" t="s">
        <v>4</v>
      </c>
      <c r="Q43" s="84" t="s">
        <v>3</v>
      </c>
      <c r="R43" s="84" t="s">
        <v>4</v>
      </c>
      <c r="S43" s="84" t="s">
        <v>4</v>
      </c>
      <c r="T43" s="84" t="s">
        <v>4</v>
      </c>
      <c r="U43" s="84" t="s">
        <v>4</v>
      </c>
      <c r="V43" s="84" t="s">
        <v>4</v>
      </c>
      <c r="W43" s="84" t="s">
        <v>4</v>
      </c>
      <c r="X43" s="170" t="s">
        <v>4</v>
      </c>
      <c r="Y43" s="161">
        <f>COUNTIF(Table14[[#This Row],[Tch 1]:[Tch 20]],"*R*")</f>
        <v>0</v>
      </c>
      <c r="Z43" s="85">
        <f>COUNTIF(Table14[[#This Row],[Tch 1]:[Tch 20]],"*L*")</f>
        <v>19</v>
      </c>
      <c r="AA43" s="86">
        <f>COUNTIF(Table14[[#This Row],[Tch 1]:[Tch 20]],"*B*")</f>
        <v>1</v>
      </c>
      <c r="AB43" s="87">
        <f>SUM(Table14[[#This Row],[Right]]+Table14[[#This Row],[Left]]+Table14[[#This Row],[Both]])</f>
        <v>20</v>
      </c>
      <c r="AC43" s="12"/>
      <c r="AD43" s="12"/>
    </row>
    <row r="44" spans="1:30" x14ac:dyDescent="0.3">
      <c r="A44" s="60" t="s">
        <v>110</v>
      </c>
      <c r="B44" s="60">
        <v>2</v>
      </c>
      <c r="C44" s="72" t="s">
        <v>233</v>
      </c>
      <c r="D44" s="40" t="s">
        <v>193</v>
      </c>
      <c r="E44" s="165" t="s">
        <v>3</v>
      </c>
      <c r="F44" s="61" t="s">
        <v>3</v>
      </c>
      <c r="G44" s="61" t="s">
        <v>3</v>
      </c>
      <c r="H44" s="61" t="s">
        <v>3</v>
      </c>
      <c r="I44" s="61" t="s">
        <v>3</v>
      </c>
      <c r="J44" s="61" t="s">
        <v>4</v>
      </c>
      <c r="K44" s="61" t="s">
        <v>3</v>
      </c>
      <c r="L44" s="61" t="s">
        <v>3</v>
      </c>
      <c r="M44" s="61" t="s">
        <v>4</v>
      </c>
      <c r="N44" s="61" t="s">
        <v>3</v>
      </c>
      <c r="O44" s="61" t="s">
        <v>3</v>
      </c>
      <c r="P44" s="61" t="s">
        <v>3</v>
      </c>
      <c r="Q44" s="61" t="s">
        <v>3</v>
      </c>
      <c r="R44" s="61" t="s">
        <v>3</v>
      </c>
      <c r="S44" s="61" t="s">
        <v>3</v>
      </c>
      <c r="T44" s="61" t="s">
        <v>3</v>
      </c>
      <c r="U44" s="61" t="s">
        <v>3</v>
      </c>
      <c r="V44" s="61" t="s">
        <v>3</v>
      </c>
      <c r="W44" s="61" t="s">
        <v>2</v>
      </c>
      <c r="X44" s="166"/>
      <c r="Y44" s="159">
        <f>COUNTIF(Table14[[#This Row],[Tch 1]:[Tch 20]],"*R*")</f>
        <v>1</v>
      </c>
      <c r="Z44" s="62">
        <f>COUNTIF(Table14[[#This Row],[Tch 1]:[Tch 20]],"*L*")</f>
        <v>2</v>
      </c>
      <c r="AA44" s="60">
        <f>COUNTIF(Table14[[#This Row],[Tch 1]:[Tch 20]],"*B*")</f>
        <v>16</v>
      </c>
      <c r="AB44" s="63">
        <f>SUM(Table14[[#This Row],[Right]]+Table14[[#This Row],[Left]]+Table14[[#This Row],[Both]])</f>
        <v>19</v>
      </c>
      <c r="AC44" s="12"/>
      <c r="AD44" s="12"/>
    </row>
    <row r="45" spans="1:30" x14ac:dyDescent="0.3">
      <c r="A45" s="64" t="s">
        <v>110</v>
      </c>
      <c r="B45" s="60">
        <v>2</v>
      </c>
      <c r="C45" s="72" t="s">
        <v>233</v>
      </c>
      <c r="D45" s="40" t="s">
        <v>194</v>
      </c>
      <c r="E45" s="165" t="s">
        <v>3</v>
      </c>
      <c r="F45" s="61" t="s">
        <v>4</v>
      </c>
      <c r="G45" s="61" t="s">
        <v>3</v>
      </c>
      <c r="H45" s="61" t="s">
        <v>4</v>
      </c>
      <c r="I45" s="61" t="s">
        <v>4</v>
      </c>
      <c r="J45" s="61" t="s">
        <v>3</v>
      </c>
      <c r="K45" s="61" t="s">
        <v>3</v>
      </c>
      <c r="L45" s="61" t="s">
        <v>2</v>
      </c>
      <c r="M45" s="61" t="s">
        <v>3</v>
      </c>
      <c r="N45" s="61" t="s">
        <v>2</v>
      </c>
      <c r="O45" s="61" t="s">
        <v>4</v>
      </c>
      <c r="P45" s="61" t="s">
        <v>3</v>
      </c>
      <c r="Q45" s="61" t="s">
        <v>4</v>
      </c>
      <c r="R45" s="61" t="s">
        <v>3</v>
      </c>
      <c r="S45" s="61" t="s">
        <v>3</v>
      </c>
      <c r="T45" s="61" t="s">
        <v>3</v>
      </c>
      <c r="U45" s="61" t="s">
        <v>2</v>
      </c>
      <c r="V45" s="61" t="s">
        <v>3</v>
      </c>
      <c r="W45" s="61" t="s">
        <v>3</v>
      </c>
      <c r="X45" s="166" t="s">
        <v>4</v>
      </c>
      <c r="Y45" s="159">
        <f>COUNTIF(Table14[[#This Row],[Tch 1]:[Tch 20]],"*R*")</f>
        <v>3</v>
      </c>
      <c r="Z45" s="62">
        <f>COUNTIF(Table14[[#This Row],[Tch 1]:[Tch 20]],"*L*")</f>
        <v>6</v>
      </c>
      <c r="AA45" s="60">
        <f>COUNTIF(Table14[[#This Row],[Tch 1]:[Tch 20]],"*B*")</f>
        <v>11</v>
      </c>
      <c r="AB45" s="63">
        <f>SUM(Table14[[#This Row],[Right]]+Table14[[#This Row],[Left]]+Table14[[#This Row],[Both]])</f>
        <v>20</v>
      </c>
      <c r="AC45" s="12"/>
      <c r="AD45" s="12"/>
    </row>
    <row r="46" spans="1:30" x14ac:dyDescent="0.3">
      <c r="A46" s="89" t="s">
        <v>110</v>
      </c>
      <c r="B46" s="86">
        <v>2</v>
      </c>
      <c r="C46" s="76" t="s">
        <v>233</v>
      </c>
      <c r="D46" s="78" t="s">
        <v>195</v>
      </c>
      <c r="E46" s="169" t="s">
        <v>4</v>
      </c>
      <c r="F46" s="84" t="s">
        <v>3</v>
      </c>
      <c r="G46" s="84" t="s">
        <v>3</v>
      </c>
      <c r="H46" s="84" t="s">
        <v>2</v>
      </c>
      <c r="I46" s="84" t="s">
        <v>4</v>
      </c>
      <c r="J46" s="84" t="s">
        <v>3</v>
      </c>
      <c r="K46" s="84" t="s">
        <v>4</v>
      </c>
      <c r="L46" s="84" t="s">
        <v>2</v>
      </c>
      <c r="M46" s="84" t="s">
        <v>2</v>
      </c>
      <c r="N46" s="84" t="s">
        <v>3</v>
      </c>
      <c r="O46" s="84" t="s">
        <v>3</v>
      </c>
      <c r="P46" s="84" t="s">
        <v>3</v>
      </c>
      <c r="Q46" s="84" t="s">
        <v>3</v>
      </c>
      <c r="R46" s="84" t="s">
        <v>3</v>
      </c>
      <c r="S46" s="84" t="s">
        <v>3</v>
      </c>
      <c r="T46" s="84" t="s">
        <v>4</v>
      </c>
      <c r="U46" s="84" t="s">
        <v>4</v>
      </c>
      <c r="V46" s="84" t="s">
        <v>4</v>
      </c>
      <c r="W46" s="84" t="s">
        <v>4</v>
      </c>
      <c r="X46" s="170" t="s">
        <v>2</v>
      </c>
      <c r="Y46" s="161">
        <f>COUNTIF(Table14[[#This Row],[Tch 1]:[Tch 20]],"*R*")</f>
        <v>4</v>
      </c>
      <c r="Z46" s="85">
        <f>COUNTIF(Table14[[#This Row],[Tch 1]:[Tch 20]],"*L*")</f>
        <v>7</v>
      </c>
      <c r="AA46" s="86">
        <f>COUNTIF(Table14[[#This Row],[Tch 1]:[Tch 20]],"*B*")</f>
        <v>9</v>
      </c>
      <c r="AB46" s="87">
        <f>SUM(Table14[[#This Row],[Right]]+Table14[[#This Row],[Left]]+Table14[[#This Row],[Both]])</f>
        <v>20</v>
      </c>
      <c r="AC46" s="12"/>
      <c r="AD46" s="12"/>
    </row>
    <row r="47" spans="1:30" x14ac:dyDescent="0.3">
      <c r="A47" s="60" t="s">
        <v>107</v>
      </c>
      <c r="B47" s="60">
        <v>1</v>
      </c>
      <c r="C47" s="60" t="s">
        <v>72</v>
      </c>
      <c r="D47" s="40" t="s">
        <v>193</v>
      </c>
      <c r="E47" s="165" t="s">
        <v>4</v>
      </c>
      <c r="F47" s="61" t="s">
        <v>3</v>
      </c>
      <c r="G47" s="61" t="s">
        <v>3</v>
      </c>
      <c r="H47" s="61" t="s">
        <v>3</v>
      </c>
      <c r="I47" s="61" t="s">
        <v>3</v>
      </c>
      <c r="J47" s="61" t="s">
        <v>4</v>
      </c>
      <c r="K47" s="61" t="s">
        <v>3</v>
      </c>
      <c r="L47" s="61" t="s">
        <v>3</v>
      </c>
      <c r="M47" s="61" t="s">
        <v>3</v>
      </c>
      <c r="N47" s="61" t="s">
        <v>3</v>
      </c>
      <c r="O47" s="61" t="s">
        <v>3</v>
      </c>
      <c r="P47" s="61" t="s">
        <v>3</v>
      </c>
      <c r="Q47" s="61" t="s">
        <v>3</v>
      </c>
      <c r="R47" s="61" t="s">
        <v>3</v>
      </c>
      <c r="S47" s="61" t="s">
        <v>3</v>
      </c>
      <c r="T47" s="61" t="s">
        <v>3</v>
      </c>
      <c r="U47" s="61" t="s">
        <v>2</v>
      </c>
      <c r="V47" s="61" t="s">
        <v>3</v>
      </c>
      <c r="W47" s="61" t="s">
        <v>3</v>
      </c>
      <c r="X47" s="166" t="s">
        <v>2</v>
      </c>
      <c r="Y47" s="159">
        <f>COUNTIF(Table14[[#This Row],[Tch 1]:[Tch 20]],"*R*")</f>
        <v>2</v>
      </c>
      <c r="Z47" s="62">
        <f>COUNTIF(Table14[[#This Row],[Tch 1]:[Tch 20]],"*L*")</f>
        <v>2</v>
      </c>
      <c r="AA47" s="60">
        <f>COUNTIF(Table14[[#This Row],[Tch 1]:[Tch 20]],"*B*")</f>
        <v>16</v>
      </c>
      <c r="AB47" s="63">
        <f>SUM(Table14[[#This Row],[Right]]+Table14[[#This Row],[Left]]+Table14[[#This Row],[Both]])</f>
        <v>20</v>
      </c>
      <c r="AC47" s="12"/>
      <c r="AD47" s="12"/>
    </row>
    <row r="48" spans="1:30" x14ac:dyDescent="0.3">
      <c r="A48" s="64" t="s">
        <v>107</v>
      </c>
      <c r="B48" s="60">
        <v>1</v>
      </c>
      <c r="C48" s="60" t="s">
        <v>72</v>
      </c>
      <c r="D48" s="40" t="s">
        <v>194</v>
      </c>
      <c r="E48" s="165" t="s">
        <v>4</v>
      </c>
      <c r="F48" s="61" t="s">
        <v>3</v>
      </c>
      <c r="G48" s="61" t="s">
        <v>4</v>
      </c>
      <c r="H48" s="61" t="s">
        <v>2</v>
      </c>
      <c r="I48" s="61" t="s">
        <v>3</v>
      </c>
      <c r="J48" s="61" t="s">
        <v>4</v>
      </c>
      <c r="K48" s="61" t="s">
        <v>3</v>
      </c>
      <c r="L48" s="61" t="s">
        <v>4</v>
      </c>
      <c r="M48" s="61" t="s">
        <v>4</v>
      </c>
      <c r="N48" s="61" t="s">
        <v>3</v>
      </c>
      <c r="O48" s="61" t="s">
        <v>4</v>
      </c>
      <c r="P48" s="61" t="s">
        <v>4</v>
      </c>
      <c r="Q48" s="61" t="s">
        <v>3</v>
      </c>
      <c r="R48" s="61" t="s">
        <v>4</v>
      </c>
      <c r="S48" s="61" t="s">
        <v>4</v>
      </c>
      <c r="T48" s="61" t="s">
        <v>4</v>
      </c>
      <c r="U48" s="61" t="s">
        <v>4</v>
      </c>
      <c r="V48" s="61" t="s">
        <v>4</v>
      </c>
      <c r="W48" s="61" t="s">
        <v>4</v>
      </c>
      <c r="X48" s="166" t="s">
        <v>4</v>
      </c>
      <c r="Y48" s="159">
        <f>COUNTIF(Table14[[#This Row],[Tch 1]:[Tch 20]],"*R*")</f>
        <v>1</v>
      </c>
      <c r="Z48" s="62">
        <f>COUNTIF(Table14[[#This Row],[Tch 1]:[Tch 20]],"*L*")</f>
        <v>14</v>
      </c>
      <c r="AA48" s="60">
        <f>COUNTIF(Table14[[#This Row],[Tch 1]:[Tch 20]],"*B*")</f>
        <v>5</v>
      </c>
      <c r="AB48" s="63">
        <f>SUM(Table14[[#This Row],[Right]]+Table14[[#This Row],[Left]]+Table14[[#This Row],[Both]])</f>
        <v>20</v>
      </c>
      <c r="AC48" s="12"/>
      <c r="AD48" s="12"/>
    </row>
    <row r="49" spans="1:30" x14ac:dyDescent="0.3">
      <c r="A49" s="64" t="s">
        <v>107</v>
      </c>
      <c r="B49" s="60">
        <v>1</v>
      </c>
      <c r="C49" s="60" t="s">
        <v>72</v>
      </c>
      <c r="D49" s="40" t="s">
        <v>195</v>
      </c>
      <c r="E49" s="165" t="s">
        <v>4</v>
      </c>
      <c r="F49" s="61" t="s">
        <v>4</v>
      </c>
      <c r="G49" s="61" t="s">
        <v>4</v>
      </c>
      <c r="H49" s="61" t="s">
        <v>4</v>
      </c>
      <c r="I49" s="61" t="s">
        <v>4</v>
      </c>
      <c r="J49" s="61" t="s">
        <v>4</v>
      </c>
      <c r="K49" s="61" t="s">
        <v>4</v>
      </c>
      <c r="L49" s="61" t="s">
        <v>4</v>
      </c>
      <c r="M49" s="61" t="s">
        <v>4</v>
      </c>
      <c r="N49" s="61" t="s">
        <v>4</v>
      </c>
      <c r="O49" s="61" t="s">
        <v>4</v>
      </c>
      <c r="P49" s="61" t="s">
        <v>4</v>
      </c>
      <c r="Q49" s="61" t="s">
        <v>2</v>
      </c>
      <c r="R49" s="61" t="s">
        <v>4</v>
      </c>
      <c r="S49" s="61" t="s">
        <v>4</v>
      </c>
      <c r="T49" s="61" t="s">
        <v>4</v>
      </c>
      <c r="U49" s="61" t="s">
        <v>4</v>
      </c>
      <c r="V49" s="61" t="s">
        <v>4</v>
      </c>
      <c r="W49" s="61" t="s">
        <v>4</v>
      </c>
      <c r="X49" s="166" t="s">
        <v>4</v>
      </c>
      <c r="Y49" s="159">
        <f>COUNTIF(Table14[[#This Row],[Tch 1]:[Tch 20]],"*R*")</f>
        <v>1</v>
      </c>
      <c r="Z49" s="62">
        <f>COUNTIF(Table14[[#This Row],[Tch 1]:[Tch 20]],"*L*")</f>
        <v>19</v>
      </c>
      <c r="AA49" s="60">
        <f>COUNTIF(Table14[[#This Row],[Tch 1]:[Tch 20]],"*B*")</f>
        <v>0</v>
      </c>
      <c r="AB49" s="63">
        <f>SUM(Table14[[#This Row],[Right]]+Table14[[#This Row],[Left]]+Table14[[#This Row],[Both]])</f>
        <v>20</v>
      </c>
      <c r="AC49" s="12"/>
      <c r="AD49" s="12"/>
    </row>
    <row r="50" spans="1:30" ht="16.5" customHeight="1" x14ac:dyDescent="0.3">
      <c r="A50" s="79" t="s">
        <v>76</v>
      </c>
      <c r="B50" s="79">
        <v>1</v>
      </c>
      <c r="C50" s="79" t="s">
        <v>72</v>
      </c>
      <c r="D50" s="75" t="s">
        <v>193</v>
      </c>
      <c r="E50" s="167" t="s">
        <v>4</v>
      </c>
      <c r="F50" s="80" t="s">
        <v>3</v>
      </c>
      <c r="G50" s="80" t="s">
        <v>2</v>
      </c>
      <c r="H50" s="80" t="s">
        <v>4</v>
      </c>
      <c r="I50" s="80" t="s">
        <v>2</v>
      </c>
      <c r="J50" s="80" t="s">
        <v>3</v>
      </c>
      <c r="K50" s="80" t="s">
        <v>2</v>
      </c>
      <c r="L50" s="80" t="s">
        <v>2</v>
      </c>
      <c r="M50" s="80" t="s">
        <v>3</v>
      </c>
      <c r="N50" s="80" t="s">
        <v>2</v>
      </c>
      <c r="O50" s="80" t="s">
        <v>4</v>
      </c>
      <c r="P50" s="80" t="s">
        <v>2</v>
      </c>
      <c r="Q50" s="80" t="s">
        <v>4</v>
      </c>
      <c r="R50" s="80" t="s">
        <v>2</v>
      </c>
      <c r="S50" s="80" t="s">
        <v>2</v>
      </c>
      <c r="T50" s="80" t="s">
        <v>4</v>
      </c>
      <c r="U50" s="80" t="s">
        <v>2</v>
      </c>
      <c r="V50" s="80" t="s">
        <v>3</v>
      </c>
      <c r="W50" s="80" t="s">
        <v>3</v>
      </c>
      <c r="X50" s="168" t="s">
        <v>4</v>
      </c>
      <c r="Y50" s="160">
        <f>COUNTIF(Table14[[#This Row],[Tch 1]:[Tch 20]],"*R*")</f>
        <v>9</v>
      </c>
      <c r="Z50" s="81">
        <f>COUNTIF(Table14[[#This Row],[Tch 1]:[Tch 20]],"*L*")</f>
        <v>6</v>
      </c>
      <c r="AA50" s="79">
        <f>COUNTIF(Table14[[#This Row],[Tch 1]:[Tch 20]],"*B*")</f>
        <v>5</v>
      </c>
      <c r="AB50" s="82">
        <f>SUM(Table14[[#This Row],[Right]]+Table14[[#This Row],[Left]]+Table14[[#This Row],[Both]])</f>
        <v>20</v>
      </c>
      <c r="AC50" s="12"/>
      <c r="AD50" s="12"/>
    </row>
    <row r="51" spans="1:30" x14ac:dyDescent="0.3">
      <c r="A51" s="60" t="s">
        <v>76</v>
      </c>
      <c r="B51" s="60">
        <v>1</v>
      </c>
      <c r="C51" s="60" t="s">
        <v>72</v>
      </c>
      <c r="D51" s="40" t="s">
        <v>194</v>
      </c>
      <c r="E51" s="165" t="s">
        <v>4</v>
      </c>
      <c r="F51" s="61" t="s">
        <v>3</v>
      </c>
      <c r="G51" s="61" t="s">
        <v>3</v>
      </c>
      <c r="H51" s="61" t="s">
        <v>4</v>
      </c>
      <c r="I51" s="61" t="s">
        <v>4</v>
      </c>
      <c r="J51" s="61" t="s">
        <v>3</v>
      </c>
      <c r="K51" s="61" t="s">
        <v>3</v>
      </c>
      <c r="L51" s="61" t="s">
        <v>4</v>
      </c>
      <c r="M51" s="61" t="s">
        <v>2</v>
      </c>
      <c r="N51" s="61" t="s">
        <v>3</v>
      </c>
      <c r="O51" s="61" t="s">
        <v>3</v>
      </c>
      <c r="P51" s="61" t="s">
        <v>4</v>
      </c>
      <c r="Q51" s="61" t="s">
        <v>2</v>
      </c>
      <c r="R51" s="61" t="s">
        <v>4</v>
      </c>
      <c r="S51" s="61" t="s">
        <v>3</v>
      </c>
      <c r="T51" s="61" t="s">
        <v>3</v>
      </c>
      <c r="U51" s="61" t="s">
        <v>2</v>
      </c>
      <c r="V51" s="61" t="s">
        <v>4</v>
      </c>
      <c r="W51" s="61" t="s">
        <v>2</v>
      </c>
      <c r="X51" s="166" t="s">
        <v>3</v>
      </c>
      <c r="Y51" s="159">
        <f>COUNTIF(Table14[[#This Row],[Tch 1]:[Tch 20]],"*R*")</f>
        <v>4</v>
      </c>
      <c r="Z51" s="62">
        <f>COUNTIF(Table14[[#This Row],[Tch 1]:[Tch 20]],"*L*")</f>
        <v>7</v>
      </c>
      <c r="AA51" s="60">
        <f>COUNTIF(Table14[[#This Row],[Tch 1]:[Tch 20]],"*B*")</f>
        <v>9</v>
      </c>
      <c r="AB51" s="63">
        <f>SUM(Table14[[#This Row],[Right]]+Table14[[#This Row],[Left]]+Table14[[#This Row],[Both]])</f>
        <v>20</v>
      </c>
      <c r="AC51" s="12"/>
      <c r="AD51" s="12"/>
    </row>
    <row r="52" spans="1:30" x14ac:dyDescent="0.3">
      <c r="A52" s="86" t="s">
        <v>76</v>
      </c>
      <c r="B52" s="86">
        <v>1</v>
      </c>
      <c r="C52" s="86" t="s">
        <v>72</v>
      </c>
      <c r="D52" s="78" t="s">
        <v>195</v>
      </c>
      <c r="E52" s="169" t="s">
        <v>4</v>
      </c>
      <c r="F52" s="84" t="s">
        <v>4</v>
      </c>
      <c r="G52" s="84" t="s">
        <v>4</v>
      </c>
      <c r="H52" s="84" t="s">
        <v>3</v>
      </c>
      <c r="I52" s="84" t="s">
        <v>4</v>
      </c>
      <c r="J52" s="84" t="s">
        <v>4</v>
      </c>
      <c r="K52" s="84" t="s">
        <v>3</v>
      </c>
      <c r="L52" s="84" t="s">
        <v>4</v>
      </c>
      <c r="M52" s="84" t="s">
        <v>4</v>
      </c>
      <c r="N52" s="84" t="s">
        <v>2</v>
      </c>
      <c r="O52" s="84" t="s">
        <v>4</v>
      </c>
      <c r="P52" s="84" t="s">
        <v>3</v>
      </c>
      <c r="Q52" s="84" t="s">
        <v>3</v>
      </c>
      <c r="R52" s="84" t="s">
        <v>3</v>
      </c>
      <c r="S52" s="84" t="s">
        <v>3</v>
      </c>
      <c r="T52" s="84" t="s">
        <v>2</v>
      </c>
      <c r="U52" s="84" t="s">
        <v>3</v>
      </c>
      <c r="V52" s="84" t="s">
        <v>3</v>
      </c>
      <c r="W52" s="84" t="s">
        <v>4</v>
      </c>
      <c r="X52" s="170" t="s">
        <v>4</v>
      </c>
      <c r="Y52" s="161">
        <f>COUNTIF(Table14[[#This Row],[Tch 1]:[Tch 20]],"*R*")</f>
        <v>2</v>
      </c>
      <c r="Z52" s="85">
        <f>COUNTIF(Table14[[#This Row],[Tch 1]:[Tch 20]],"*L*")</f>
        <v>10</v>
      </c>
      <c r="AA52" s="86">
        <f>COUNTIF(Table14[[#This Row],[Tch 1]:[Tch 20]],"*B*")</f>
        <v>8</v>
      </c>
      <c r="AB52" s="87">
        <f>SUM(Table14[[#This Row],[Right]]+Table14[[#This Row],[Left]]+Table14[[#This Row],[Both]])</f>
        <v>20</v>
      </c>
      <c r="AC52" s="12"/>
      <c r="AD52" s="12"/>
    </row>
    <row r="53" spans="1:30" x14ac:dyDescent="0.3">
      <c r="A53" s="79" t="s">
        <v>77</v>
      </c>
      <c r="B53" s="79">
        <v>1</v>
      </c>
      <c r="C53" s="79" t="s">
        <v>72</v>
      </c>
      <c r="D53" s="75" t="s">
        <v>193</v>
      </c>
      <c r="E53" s="167" t="s">
        <v>2</v>
      </c>
      <c r="F53" s="80" t="s">
        <v>4</v>
      </c>
      <c r="G53" s="80" t="s">
        <v>2</v>
      </c>
      <c r="H53" s="80" t="s">
        <v>4</v>
      </c>
      <c r="I53" s="80" t="s">
        <v>3</v>
      </c>
      <c r="J53" s="80" t="s">
        <v>3</v>
      </c>
      <c r="K53" s="80" t="s">
        <v>3</v>
      </c>
      <c r="L53" s="80" t="s">
        <v>3</v>
      </c>
      <c r="M53" s="80" t="s">
        <v>3</v>
      </c>
      <c r="N53" s="80" t="s">
        <v>3</v>
      </c>
      <c r="O53" s="80" t="s">
        <v>3</v>
      </c>
      <c r="P53" s="80" t="s">
        <v>3</v>
      </c>
      <c r="Q53" s="80" t="s">
        <v>3</v>
      </c>
      <c r="R53" s="80" t="s">
        <v>3</v>
      </c>
      <c r="S53" s="80" t="s">
        <v>3</v>
      </c>
      <c r="T53" s="80" t="s">
        <v>3</v>
      </c>
      <c r="U53" s="80" t="s">
        <v>3</v>
      </c>
      <c r="V53" s="80" t="s">
        <v>3</v>
      </c>
      <c r="W53" s="80" t="s">
        <v>3</v>
      </c>
      <c r="X53" s="168" t="s">
        <v>3</v>
      </c>
      <c r="Y53" s="160">
        <f>COUNTIF(Table14[[#This Row],[Tch 1]:[Tch 20]],"*R*")</f>
        <v>2</v>
      </c>
      <c r="Z53" s="81">
        <f>COUNTIF(Table14[[#This Row],[Tch 1]:[Tch 20]],"*L*")</f>
        <v>2</v>
      </c>
      <c r="AA53" s="79">
        <f>COUNTIF(Table14[[#This Row],[Tch 1]:[Tch 20]],"*B*")</f>
        <v>16</v>
      </c>
      <c r="AB53" s="82">
        <f>SUM(Table14[[#This Row],[Right]]+Table14[[#This Row],[Left]]+Table14[[#This Row],[Both]])</f>
        <v>20</v>
      </c>
      <c r="AC53" s="12"/>
      <c r="AD53" s="12"/>
    </row>
    <row r="54" spans="1:30" x14ac:dyDescent="0.3">
      <c r="A54" s="60" t="s">
        <v>77</v>
      </c>
      <c r="B54" s="60">
        <v>1</v>
      </c>
      <c r="C54" s="60" t="s">
        <v>72</v>
      </c>
      <c r="D54" s="40" t="s">
        <v>194</v>
      </c>
      <c r="E54" s="165" t="s">
        <v>3</v>
      </c>
      <c r="F54" s="61" t="s">
        <v>3</v>
      </c>
      <c r="G54" s="61" t="s">
        <v>2</v>
      </c>
      <c r="H54" s="61" t="s">
        <v>4</v>
      </c>
      <c r="I54" s="61" t="s">
        <v>3</v>
      </c>
      <c r="J54" s="61" t="s">
        <v>3</v>
      </c>
      <c r="K54" s="61" t="s">
        <v>3</v>
      </c>
      <c r="L54" s="61" t="s">
        <v>2</v>
      </c>
      <c r="M54" s="61" t="s">
        <v>2</v>
      </c>
      <c r="N54" s="61" t="s">
        <v>2</v>
      </c>
      <c r="O54" s="61" t="s">
        <v>4</v>
      </c>
      <c r="P54" s="61" t="s">
        <v>2</v>
      </c>
      <c r="Q54" s="61" t="s">
        <v>3</v>
      </c>
      <c r="R54" s="61" t="s">
        <v>3</v>
      </c>
      <c r="S54" s="61" t="s">
        <v>3</v>
      </c>
      <c r="T54" s="61" t="s">
        <v>4</v>
      </c>
      <c r="U54" s="61" t="s">
        <v>4</v>
      </c>
      <c r="V54" s="61" t="s">
        <v>3</v>
      </c>
      <c r="W54" s="61" t="s">
        <v>2</v>
      </c>
      <c r="X54" s="166" t="s">
        <v>2</v>
      </c>
      <c r="Y54" s="159">
        <f>COUNTIF(Table14[[#This Row],[Tch 1]:[Tch 20]],"*R*")</f>
        <v>7</v>
      </c>
      <c r="Z54" s="62">
        <f>COUNTIF(Table14[[#This Row],[Tch 1]:[Tch 20]],"*L*")</f>
        <v>4</v>
      </c>
      <c r="AA54" s="60">
        <f>COUNTIF(Table14[[#This Row],[Tch 1]:[Tch 20]],"*B*")</f>
        <v>9</v>
      </c>
      <c r="AB54" s="63">
        <f>SUM(Table14[[#This Row],[Right]]+Table14[[#This Row],[Left]]+Table14[[#This Row],[Both]])</f>
        <v>20</v>
      </c>
    </row>
    <row r="55" spans="1:30" x14ac:dyDescent="0.3">
      <c r="A55" s="60" t="s">
        <v>77</v>
      </c>
      <c r="B55" s="60">
        <v>1</v>
      </c>
      <c r="C55" s="60" t="s">
        <v>72</v>
      </c>
      <c r="D55" s="40" t="s">
        <v>195</v>
      </c>
      <c r="E55" s="165" t="s">
        <v>3</v>
      </c>
      <c r="F55" s="61" t="s">
        <v>4</v>
      </c>
      <c r="G55" s="61" t="s">
        <v>4</v>
      </c>
      <c r="H55" s="61" t="s">
        <v>4</v>
      </c>
      <c r="I55" s="61" t="s">
        <v>3</v>
      </c>
      <c r="J55" s="61" t="s">
        <v>4</v>
      </c>
      <c r="K55" s="61" t="s">
        <v>3</v>
      </c>
      <c r="L55" s="61" t="s">
        <v>3</v>
      </c>
      <c r="M55" s="61" t="s">
        <v>2</v>
      </c>
      <c r="N55" s="61" t="s">
        <v>4</v>
      </c>
      <c r="O55" s="61" t="s">
        <v>4</v>
      </c>
      <c r="P55" s="61" t="s">
        <v>4</v>
      </c>
      <c r="Q55" s="61" t="s">
        <v>2</v>
      </c>
      <c r="R55" s="61" t="s">
        <v>2</v>
      </c>
      <c r="S55" s="61" t="s">
        <v>4</v>
      </c>
      <c r="T55" s="61" t="s">
        <v>3</v>
      </c>
      <c r="U55" s="61" t="s">
        <v>3</v>
      </c>
      <c r="V55" s="61" t="s">
        <v>3</v>
      </c>
      <c r="W55" s="61" t="s">
        <v>4</v>
      </c>
      <c r="X55" s="166" t="s">
        <v>4</v>
      </c>
      <c r="Y55" s="159">
        <f>COUNTIF(Table14[[#This Row],[Tch 1]:[Tch 20]],"*R*")</f>
        <v>3</v>
      </c>
      <c r="Z55" s="62">
        <f>COUNTIF(Table14[[#This Row],[Tch 1]:[Tch 20]],"*L*")</f>
        <v>10</v>
      </c>
      <c r="AA55" s="60">
        <f>COUNTIF(Table14[[#This Row],[Tch 1]:[Tch 20]],"*B*")</f>
        <v>7</v>
      </c>
      <c r="AB55" s="63">
        <f>SUM(Table14[[#This Row],[Right]]+Table14[[#This Row],[Left]]+Table14[[#This Row],[Both]])</f>
        <v>20</v>
      </c>
      <c r="AC55" s="12"/>
      <c r="AD55" s="12"/>
    </row>
    <row r="56" spans="1:30" x14ac:dyDescent="0.3">
      <c r="A56" s="79" t="s">
        <v>78</v>
      </c>
      <c r="B56" s="79">
        <v>2</v>
      </c>
      <c r="C56" s="74" t="s">
        <v>233</v>
      </c>
      <c r="D56" s="75" t="s">
        <v>193</v>
      </c>
      <c r="E56" s="167" t="s">
        <v>3</v>
      </c>
      <c r="F56" s="80" t="s">
        <v>3</v>
      </c>
      <c r="G56" s="80" t="s">
        <v>3</v>
      </c>
      <c r="H56" s="80" t="s">
        <v>4</v>
      </c>
      <c r="I56" s="80" t="s">
        <v>2</v>
      </c>
      <c r="J56" s="80" t="s">
        <v>2</v>
      </c>
      <c r="K56" s="80" t="s">
        <v>2</v>
      </c>
      <c r="L56" s="80" t="s">
        <v>4</v>
      </c>
      <c r="M56" s="80" t="s">
        <v>3</v>
      </c>
      <c r="N56" s="80" t="s">
        <v>3</v>
      </c>
      <c r="O56" s="80" t="s">
        <v>3</v>
      </c>
      <c r="P56" s="80" t="s">
        <v>3</v>
      </c>
      <c r="Q56" s="80" t="s">
        <v>3</v>
      </c>
      <c r="R56" s="80" t="s">
        <v>3</v>
      </c>
      <c r="S56" s="80" t="s">
        <v>3</v>
      </c>
      <c r="T56" s="80" t="s">
        <v>4</v>
      </c>
      <c r="U56" s="80" t="s">
        <v>3</v>
      </c>
      <c r="V56" s="80" t="s">
        <v>3</v>
      </c>
      <c r="W56" s="80" t="s">
        <v>3</v>
      </c>
      <c r="X56" s="168" t="s">
        <v>3</v>
      </c>
      <c r="Y56" s="160">
        <f>COUNTIF(Table14[[#This Row],[Tch 1]:[Tch 20]],"*R*")</f>
        <v>3</v>
      </c>
      <c r="Z56" s="81">
        <f>COUNTIF(Table14[[#This Row],[Tch 1]:[Tch 20]],"*L*")</f>
        <v>3</v>
      </c>
      <c r="AA56" s="79">
        <f>COUNTIF(Table14[[#This Row],[Tch 1]:[Tch 20]],"*B*")</f>
        <v>14</v>
      </c>
      <c r="AB56" s="82">
        <f>SUM(Table14[[#This Row],[Right]]+Table14[[#This Row],[Left]]+Table14[[#This Row],[Both]])</f>
        <v>20</v>
      </c>
      <c r="AC56" s="12"/>
      <c r="AD56" s="12"/>
    </row>
    <row r="57" spans="1:30" x14ac:dyDescent="0.3">
      <c r="A57" s="60" t="s">
        <v>78</v>
      </c>
      <c r="B57" s="60">
        <v>2</v>
      </c>
      <c r="C57" s="72" t="s">
        <v>233</v>
      </c>
      <c r="D57" s="40" t="s">
        <v>194</v>
      </c>
      <c r="E57" s="165" t="s">
        <v>4</v>
      </c>
      <c r="F57" s="61" t="s">
        <v>4</v>
      </c>
      <c r="G57" s="61" t="s">
        <v>2</v>
      </c>
      <c r="H57" s="61" t="s">
        <v>3</v>
      </c>
      <c r="I57" s="61" t="s">
        <v>3</v>
      </c>
      <c r="J57" s="61" t="s">
        <v>3</v>
      </c>
      <c r="K57" s="61" t="s">
        <v>4</v>
      </c>
      <c r="L57" s="61" t="s">
        <v>2</v>
      </c>
      <c r="M57" s="61" t="s">
        <v>4</v>
      </c>
      <c r="N57" s="61" t="s">
        <v>4</v>
      </c>
      <c r="O57" s="61" t="s">
        <v>4</v>
      </c>
      <c r="P57" s="61" t="s">
        <v>4</v>
      </c>
      <c r="Q57" s="61" t="s">
        <v>3</v>
      </c>
      <c r="R57" s="61" t="s">
        <v>4</v>
      </c>
      <c r="S57" s="61" t="s">
        <v>4</v>
      </c>
      <c r="T57" s="61" t="s">
        <v>2</v>
      </c>
      <c r="U57" s="61" t="s">
        <v>4</v>
      </c>
      <c r="V57" s="61" t="s">
        <v>4</v>
      </c>
      <c r="W57" s="61" t="s">
        <v>3</v>
      </c>
      <c r="X57" s="166" t="s">
        <v>3</v>
      </c>
      <c r="Y57" s="159">
        <f>COUNTIF(Table14[[#This Row],[Tch 1]:[Tch 20]],"*R*")</f>
        <v>3</v>
      </c>
      <c r="Z57" s="62">
        <f>COUNTIF(Table14[[#This Row],[Tch 1]:[Tch 20]],"*L*")</f>
        <v>11</v>
      </c>
      <c r="AA57" s="60">
        <f>COUNTIF(Table14[[#This Row],[Tch 1]:[Tch 20]],"*B*")</f>
        <v>6</v>
      </c>
      <c r="AB57" s="63">
        <f>SUM(Table14[[#This Row],[Right]]+Table14[[#This Row],[Left]]+Table14[[#This Row],[Both]])</f>
        <v>20</v>
      </c>
      <c r="AC57" s="12"/>
      <c r="AD57" s="12"/>
    </row>
    <row r="58" spans="1:30" x14ac:dyDescent="0.3">
      <c r="A58" s="60" t="s">
        <v>78</v>
      </c>
      <c r="B58" s="60">
        <v>2</v>
      </c>
      <c r="C58" s="72" t="s">
        <v>233</v>
      </c>
      <c r="D58" s="40" t="s">
        <v>195</v>
      </c>
      <c r="E58" s="173" t="s">
        <v>2</v>
      </c>
      <c r="F58" s="66" t="s">
        <v>4</v>
      </c>
      <c r="G58" s="66" t="s">
        <v>3</v>
      </c>
      <c r="H58" s="66" t="s">
        <v>4</v>
      </c>
      <c r="I58" s="66" t="s">
        <v>2</v>
      </c>
      <c r="J58" s="66" t="s">
        <v>4</v>
      </c>
      <c r="K58" s="66" t="s">
        <v>3</v>
      </c>
      <c r="L58" s="66" t="s">
        <v>4</v>
      </c>
      <c r="M58" s="66" t="s">
        <v>4</v>
      </c>
      <c r="N58" s="66" t="s">
        <v>4</v>
      </c>
      <c r="O58" s="66" t="s">
        <v>4</v>
      </c>
      <c r="P58" s="66" t="s">
        <v>4</v>
      </c>
      <c r="Q58" s="66" t="s">
        <v>3</v>
      </c>
      <c r="R58" s="66" t="s">
        <v>4</v>
      </c>
      <c r="S58" s="66" t="s">
        <v>4</v>
      </c>
      <c r="T58" s="66" t="s">
        <v>4</v>
      </c>
      <c r="U58" s="66" t="s">
        <v>3</v>
      </c>
      <c r="V58" s="66" t="s">
        <v>3</v>
      </c>
      <c r="W58" s="66" t="s">
        <v>4</v>
      </c>
      <c r="X58" s="172" t="s">
        <v>4</v>
      </c>
      <c r="Y58" s="158">
        <f>COUNTIF(Table14[[#This Row],[Tch 1]:[Tch 20]],"*R*")</f>
        <v>2</v>
      </c>
      <c r="Z58" s="64">
        <f>COUNTIF(Table14[[#This Row],[Tch 1]:[Tch 20]],"*L*")</f>
        <v>13</v>
      </c>
      <c r="AA58" s="64">
        <f>COUNTIF(Table14[[#This Row],[Tch 1]:[Tch 20]],"*B*")</f>
        <v>5</v>
      </c>
      <c r="AB58" s="67">
        <f>SUM(Table14[[#This Row],[Right]]+Table14[[#This Row],[Left]]+Table14[[#This Row],[Both]])</f>
        <v>20</v>
      </c>
      <c r="AC58" s="12"/>
      <c r="AD58" s="12"/>
    </row>
    <row r="59" spans="1:30" x14ac:dyDescent="0.3">
      <c r="A59" s="79" t="s">
        <v>79</v>
      </c>
      <c r="B59" s="79">
        <v>1</v>
      </c>
      <c r="C59" s="79" t="s">
        <v>72</v>
      </c>
      <c r="D59" s="75" t="s">
        <v>193</v>
      </c>
      <c r="E59" s="167" t="s">
        <v>3</v>
      </c>
      <c r="F59" s="80" t="s">
        <v>4</v>
      </c>
      <c r="G59" s="80" t="s">
        <v>4</v>
      </c>
      <c r="H59" s="80" t="s">
        <v>4</v>
      </c>
      <c r="I59" s="80" t="s">
        <v>4</v>
      </c>
      <c r="J59" s="80" t="s">
        <v>2</v>
      </c>
      <c r="K59" s="80" t="s">
        <v>3</v>
      </c>
      <c r="L59" s="80" t="s">
        <v>3</v>
      </c>
      <c r="M59" s="80" t="s">
        <v>3</v>
      </c>
      <c r="N59" s="80" t="s">
        <v>2</v>
      </c>
      <c r="O59" s="80" t="s">
        <v>3</v>
      </c>
      <c r="P59" s="80" t="s">
        <v>2</v>
      </c>
      <c r="Q59" s="80" t="s">
        <v>4</v>
      </c>
      <c r="R59" s="80" t="s">
        <v>2</v>
      </c>
      <c r="S59" s="80" t="s">
        <v>4</v>
      </c>
      <c r="T59" s="80" t="s">
        <v>3</v>
      </c>
      <c r="U59" s="80" t="s">
        <v>3</v>
      </c>
      <c r="V59" s="80" t="s">
        <v>3</v>
      </c>
      <c r="W59" s="80" t="s">
        <v>2</v>
      </c>
      <c r="X59" s="168" t="s">
        <v>3</v>
      </c>
      <c r="Y59" s="160">
        <f>COUNTIF(Table14[[#This Row],[Tch 1]:[Tch 20]],"*R*")</f>
        <v>5</v>
      </c>
      <c r="Z59" s="81">
        <f>COUNTIF(Table14[[#This Row],[Tch 1]:[Tch 20]],"*L*")</f>
        <v>6</v>
      </c>
      <c r="AA59" s="79">
        <f>COUNTIF(Table14[[#This Row],[Tch 1]:[Tch 20]],"*B*")</f>
        <v>9</v>
      </c>
      <c r="AB59" s="82">
        <f>SUM(Table14[[#This Row],[Right]]+Table14[[#This Row],[Left]]+Table14[[#This Row],[Both]])</f>
        <v>20</v>
      </c>
      <c r="AC59" s="12"/>
      <c r="AD59" s="12"/>
    </row>
    <row r="60" spans="1:30" x14ac:dyDescent="0.3">
      <c r="A60" s="60" t="s">
        <v>79</v>
      </c>
      <c r="B60" s="60">
        <v>1</v>
      </c>
      <c r="C60" s="60" t="s">
        <v>72</v>
      </c>
      <c r="D60" s="40" t="s">
        <v>194</v>
      </c>
      <c r="E60" s="165" t="s">
        <v>4</v>
      </c>
      <c r="F60" s="61" t="s">
        <v>4</v>
      </c>
      <c r="G60" s="61" t="s">
        <v>4</v>
      </c>
      <c r="H60" s="61" t="s">
        <v>3</v>
      </c>
      <c r="I60" s="61" t="s">
        <v>3</v>
      </c>
      <c r="J60" s="61" t="s">
        <v>3</v>
      </c>
      <c r="K60" s="61" t="s">
        <v>4</v>
      </c>
      <c r="L60" s="61" t="s">
        <v>4</v>
      </c>
      <c r="M60" s="61" t="s">
        <v>4</v>
      </c>
      <c r="N60" s="61" t="s">
        <v>4</v>
      </c>
      <c r="O60" s="61" t="s">
        <v>3</v>
      </c>
      <c r="P60" s="61" t="s">
        <v>4</v>
      </c>
      <c r="Q60" s="61" t="s">
        <v>3</v>
      </c>
      <c r="R60" s="61" t="s">
        <v>4</v>
      </c>
      <c r="S60" s="61"/>
      <c r="T60" s="61"/>
      <c r="U60" s="61"/>
      <c r="V60" s="61"/>
      <c r="W60" s="61"/>
      <c r="X60" s="166"/>
      <c r="Y60" s="159">
        <f>COUNTIF(Table14[[#This Row],[Tch 1]:[Tch 20]],"*R*")</f>
        <v>0</v>
      </c>
      <c r="Z60" s="62">
        <f>COUNTIF(Table14[[#This Row],[Tch 1]:[Tch 20]],"*L*")</f>
        <v>9</v>
      </c>
      <c r="AA60" s="60">
        <f>COUNTIF(Table14[[#This Row],[Tch 1]:[Tch 20]],"*B*")</f>
        <v>5</v>
      </c>
      <c r="AB60" s="63">
        <f>SUM(Table14[[#This Row],[Right]]+Table14[[#This Row],[Left]]+Table14[[#This Row],[Both]])</f>
        <v>14</v>
      </c>
      <c r="AC60" s="12"/>
      <c r="AD60" s="12"/>
    </row>
    <row r="61" spans="1:30" x14ac:dyDescent="0.3">
      <c r="A61" s="60" t="s">
        <v>79</v>
      </c>
      <c r="B61" s="60">
        <v>1</v>
      </c>
      <c r="C61" s="60" t="s">
        <v>72</v>
      </c>
      <c r="D61" s="40" t="s">
        <v>195</v>
      </c>
      <c r="E61" s="165" t="s">
        <v>4</v>
      </c>
      <c r="F61" s="61" t="s">
        <v>3</v>
      </c>
      <c r="G61" s="61" t="s">
        <v>3</v>
      </c>
      <c r="H61" s="61" t="s">
        <v>4</v>
      </c>
      <c r="I61" s="61" t="s">
        <v>4</v>
      </c>
      <c r="J61" s="61" t="s">
        <v>4</v>
      </c>
      <c r="K61" s="61" t="s">
        <v>2</v>
      </c>
      <c r="L61" s="61" t="s">
        <v>4</v>
      </c>
      <c r="M61" s="61" t="s">
        <v>2</v>
      </c>
      <c r="N61" s="61" t="s">
        <v>4</v>
      </c>
      <c r="O61" s="61" t="s">
        <v>3</v>
      </c>
      <c r="P61" s="61" t="s">
        <v>3</v>
      </c>
      <c r="Q61" s="61" t="s">
        <v>3</v>
      </c>
      <c r="R61" s="61" t="s">
        <v>4</v>
      </c>
      <c r="S61" s="61" t="s">
        <v>4</v>
      </c>
      <c r="T61" s="61" t="s">
        <v>4</v>
      </c>
      <c r="U61" s="61" t="s">
        <v>3</v>
      </c>
      <c r="V61" s="61" t="s">
        <v>2</v>
      </c>
      <c r="W61" s="61" t="s">
        <v>3</v>
      </c>
      <c r="X61" s="166"/>
      <c r="Y61" s="159">
        <f>COUNTIF(Table14[[#This Row],[Tch 1]:[Tch 20]],"*R*")</f>
        <v>3</v>
      </c>
      <c r="Z61" s="62">
        <f>COUNTIF(Table14[[#This Row],[Tch 1]:[Tch 20]],"*L*")</f>
        <v>9</v>
      </c>
      <c r="AA61" s="60">
        <f>COUNTIF(Table14[[#This Row],[Tch 1]:[Tch 20]],"*B*")</f>
        <v>7</v>
      </c>
      <c r="AB61" s="63">
        <f>SUM(Table14[[#This Row],[Right]]+Table14[[#This Row],[Left]]+Table14[[#This Row],[Both]])</f>
        <v>19</v>
      </c>
      <c r="AC61" s="12"/>
      <c r="AD61" s="12"/>
    </row>
    <row r="62" spans="1:30" x14ac:dyDescent="0.3">
      <c r="A62" s="79" t="s">
        <v>80</v>
      </c>
      <c r="B62" s="79">
        <v>2</v>
      </c>
      <c r="C62" s="74" t="s">
        <v>233</v>
      </c>
      <c r="D62" s="75" t="s">
        <v>193</v>
      </c>
      <c r="E62" s="167" t="s">
        <v>3</v>
      </c>
      <c r="F62" s="80" t="s">
        <v>3</v>
      </c>
      <c r="G62" s="80" t="s">
        <v>3</v>
      </c>
      <c r="H62" s="80" t="s">
        <v>3</v>
      </c>
      <c r="I62" s="80" t="s">
        <v>3</v>
      </c>
      <c r="J62" s="80" t="s">
        <v>4</v>
      </c>
      <c r="K62" s="80" t="s">
        <v>2</v>
      </c>
      <c r="L62" s="80" t="s">
        <v>3</v>
      </c>
      <c r="M62" s="80" t="s">
        <v>3</v>
      </c>
      <c r="N62" s="80" t="s">
        <v>3</v>
      </c>
      <c r="O62" s="80" t="s">
        <v>3</v>
      </c>
      <c r="P62" s="80" t="s">
        <v>3</v>
      </c>
      <c r="Q62" s="80" t="s">
        <v>3</v>
      </c>
      <c r="R62" s="80" t="s">
        <v>3</v>
      </c>
      <c r="S62" s="80" t="s">
        <v>3</v>
      </c>
      <c r="T62" s="80" t="s">
        <v>3</v>
      </c>
      <c r="U62" s="80" t="s">
        <v>3</v>
      </c>
      <c r="V62" s="80" t="s">
        <v>3</v>
      </c>
      <c r="W62" s="80" t="s">
        <v>3</v>
      </c>
      <c r="X62" s="168" t="s">
        <v>3</v>
      </c>
      <c r="Y62" s="160">
        <f>COUNTIF(Table14[[#This Row],[Tch 1]:[Tch 20]],"*R*")</f>
        <v>1</v>
      </c>
      <c r="Z62" s="81">
        <f>COUNTIF(Table14[[#This Row],[Tch 1]:[Tch 20]],"*L*")</f>
        <v>1</v>
      </c>
      <c r="AA62" s="79">
        <f>COUNTIF(Table14[[#This Row],[Tch 1]:[Tch 20]],"*B*")</f>
        <v>18</v>
      </c>
      <c r="AB62" s="82">
        <f>SUM(Table14[[#This Row],[Right]]+Table14[[#This Row],[Left]]+Table14[[#This Row],[Both]])</f>
        <v>20</v>
      </c>
      <c r="AC62" s="12"/>
      <c r="AD62" s="12"/>
    </row>
    <row r="63" spans="1:30" x14ac:dyDescent="0.3">
      <c r="A63" s="60" t="s">
        <v>80</v>
      </c>
      <c r="B63" s="60">
        <v>2</v>
      </c>
      <c r="C63" s="72" t="s">
        <v>233</v>
      </c>
      <c r="D63" s="40" t="s">
        <v>194</v>
      </c>
      <c r="E63" s="165" t="s">
        <v>4</v>
      </c>
      <c r="F63" s="61" t="s">
        <v>4</v>
      </c>
      <c r="G63" s="61" t="s">
        <v>4</v>
      </c>
      <c r="H63" s="61" t="s">
        <v>3</v>
      </c>
      <c r="I63" s="61" t="s">
        <v>4</v>
      </c>
      <c r="J63" s="61" t="s">
        <v>4</v>
      </c>
      <c r="K63" s="61" t="s">
        <v>4</v>
      </c>
      <c r="L63" s="61" t="s">
        <v>4</v>
      </c>
      <c r="M63" s="61" t="s">
        <v>4</v>
      </c>
      <c r="N63" s="61" t="s">
        <v>2</v>
      </c>
      <c r="O63" s="61" t="s">
        <v>3</v>
      </c>
      <c r="P63" s="61" t="s">
        <v>4</v>
      </c>
      <c r="Q63" s="61" t="s">
        <v>2</v>
      </c>
      <c r="R63" s="61" t="s">
        <v>4</v>
      </c>
      <c r="S63" s="61" t="s">
        <v>4</v>
      </c>
      <c r="T63" s="61" t="s">
        <v>4</v>
      </c>
      <c r="U63" s="61" t="s">
        <v>4</v>
      </c>
      <c r="V63" s="61" t="s">
        <v>4</v>
      </c>
      <c r="W63" s="61" t="s">
        <v>4</v>
      </c>
      <c r="X63" s="166" t="s">
        <v>4</v>
      </c>
      <c r="Y63" s="159">
        <f>COUNTIF(Table14[[#This Row],[Tch 1]:[Tch 20]],"*R*")</f>
        <v>2</v>
      </c>
      <c r="Z63" s="62">
        <f>COUNTIF(Table14[[#This Row],[Tch 1]:[Tch 20]],"*L*")</f>
        <v>16</v>
      </c>
      <c r="AA63" s="60">
        <f>COUNTIF(Table14[[#This Row],[Tch 1]:[Tch 20]],"*B*")</f>
        <v>2</v>
      </c>
      <c r="AB63" s="63">
        <f>SUM(Table14[[#This Row],[Right]]+Table14[[#This Row],[Left]]+Table14[[#This Row],[Both]])</f>
        <v>20</v>
      </c>
      <c r="AC63" s="12"/>
      <c r="AD63" s="12"/>
    </row>
    <row r="64" spans="1:30" x14ac:dyDescent="0.3">
      <c r="A64" s="60" t="s">
        <v>80</v>
      </c>
      <c r="B64" s="60">
        <v>2</v>
      </c>
      <c r="C64" s="72" t="s">
        <v>233</v>
      </c>
      <c r="D64" s="40" t="s">
        <v>195</v>
      </c>
      <c r="E64" s="165" t="s">
        <v>3</v>
      </c>
      <c r="F64" s="61" t="s">
        <v>4</v>
      </c>
      <c r="G64" s="61" t="s">
        <v>2</v>
      </c>
      <c r="H64" s="61" t="s">
        <v>2</v>
      </c>
      <c r="I64" s="61" t="s">
        <v>4</v>
      </c>
      <c r="J64" s="61" t="s">
        <v>4</v>
      </c>
      <c r="K64" s="61" t="s">
        <v>3</v>
      </c>
      <c r="L64" s="61" t="s">
        <v>4</v>
      </c>
      <c r="M64" s="61" t="s">
        <v>3</v>
      </c>
      <c r="N64" s="61" t="s">
        <v>3</v>
      </c>
      <c r="O64" s="61" t="s">
        <v>4</v>
      </c>
      <c r="P64" s="61" t="s">
        <v>4</v>
      </c>
      <c r="Q64" s="61" t="s">
        <v>3</v>
      </c>
      <c r="R64" s="61" t="s">
        <v>4</v>
      </c>
      <c r="S64" s="61" t="s">
        <v>4</v>
      </c>
      <c r="T64" s="61" t="s">
        <v>4</v>
      </c>
      <c r="U64" s="61" t="s">
        <v>4</v>
      </c>
      <c r="V64" s="61" t="s">
        <v>4</v>
      </c>
      <c r="W64" s="61" t="s">
        <v>4</v>
      </c>
      <c r="X64" s="166" t="s">
        <v>4</v>
      </c>
      <c r="Y64" s="159">
        <f>COUNTIF(Table14[[#This Row],[Tch 1]:[Tch 20]],"*R*")</f>
        <v>2</v>
      </c>
      <c r="Z64" s="62">
        <f>COUNTIF(Table14[[#This Row],[Tch 1]:[Tch 20]],"*L*")</f>
        <v>13</v>
      </c>
      <c r="AA64" s="60">
        <f>COUNTIF(Table14[[#This Row],[Tch 1]:[Tch 20]],"*B*")</f>
        <v>5</v>
      </c>
      <c r="AB64" s="63">
        <f>SUM(Table14[[#This Row],[Right]]+Table14[[#This Row],[Left]]+Table14[[#This Row],[Both]])</f>
        <v>20</v>
      </c>
      <c r="AC64" s="12"/>
      <c r="AD64" s="12"/>
    </row>
    <row r="65" spans="1:30" x14ac:dyDescent="0.3">
      <c r="A65" s="79" t="s">
        <v>81</v>
      </c>
      <c r="B65" s="79">
        <v>1</v>
      </c>
      <c r="C65" s="79" t="s">
        <v>72</v>
      </c>
      <c r="D65" s="75" t="s">
        <v>193</v>
      </c>
      <c r="E65" s="167" t="s">
        <v>2</v>
      </c>
      <c r="F65" s="80" t="s">
        <v>2</v>
      </c>
      <c r="G65" s="80" t="s">
        <v>3</v>
      </c>
      <c r="H65" s="80" t="s">
        <v>3</v>
      </c>
      <c r="I65" s="80" t="s">
        <v>4</v>
      </c>
      <c r="J65" s="80" t="s">
        <v>2</v>
      </c>
      <c r="K65" s="80" t="s">
        <v>3</v>
      </c>
      <c r="L65" s="80" t="s">
        <v>3</v>
      </c>
      <c r="M65" s="80" t="s">
        <v>3</v>
      </c>
      <c r="N65" s="80" t="s">
        <v>4</v>
      </c>
      <c r="O65" s="80" t="s">
        <v>2</v>
      </c>
      <c r="P65" s="80" t="s">
        <v>3</v>
      </c>
      <c r="Q65" s="80" t="s">
        <v>3</v>
      </c>
      <c r="R65" s="80" t="s">
        <v>3</v>
      </c>
      <c r="S65" s="80" t="s">
        <v>3</v>
      </c>
      <c r="T65" s="80" t="s">
        <v>3</v>
      </c>
      <c r="U65" s="80" t="s">
        <v>3</v>
      </c>
      <c r="V65" s="80" t="s">
        <v>3</v>
      </c>
      <c r="W65" s="80" t="s">
        <v>3</v>
      </c>
      <c r="X65" s="168" t="s">
        <v>3</v>
      </c>
      <c r="Y65" s="160">
        <f>COUNTIF(Table14[[#This Row],[Tch 1]:[Tch 20]],"*R*")</f>
        <v>4</v>
      </c>
      <c r="Z65" s="81">
        <f>COUNTIF(Table14[[#This Row],[Tch 1]:[Tch 20]],"*L*")</f>
        <v>2</v>
      </c>
      <c r="AA65" s="79">
        <f>COUNTIF(Table14[[#This Row],[Tch 1]:[Tch 20]],"*B*")</f>
        <v>14</v>
      </c>
      <c r="AB65" s="82">
        <f>SUM(Table14[[#This Row],[Right]]+Table14[[#This Row],[Left]]+Table14[[#This Row],[Both]])</f>
        <v>20</v>
      </c>
      <c r="AC65" s="12"/>
      <c r="AD65" s="12"/>
    </row>
    <row r="66" spans="1:30" x14ac:dyDescent="0.3">
      <c r="A66" s="60" t="s">
        <v>81</v>
      </c>
      <c r="B66" s="60">
        <v>1</v>
      </c>
      <c r="C66" s="60" t="s">
        <v>72</v>
      </c>
      <c r="D66" s="40" t="s">
        <v>194</v>
      </c>
      <c r="E66" s="165" t="s">
        <v>4</v>
      </c>
      <c r="F66" s="61" t="s">
        <v>4</v>
      </c>
      <c r="G66" s="61" t="s">
        <v>2</v>
      </c>
      <c r="H66" s="61" t="s">
        <v>4</v>
      </c>
      <c r="I66" s="61" t="s">
        <v>4</v>
      </c>
      <c r="J66" s="61" t="s">
        <v>4</v>
      </c>
      <c r="K66" s="61" t="s">
        <v>4</v>
      </c>
      <c r="L66" s="61" t="s">
        <v>3</v>
      </c>
      <c r="M66" s="61" t="s">
        <v>3</v>
      </c>
      <c r="N66" s="61" t="s">
        <v>4</v>
      </c>
      <c r="O66" s="61" t="s">
        <v>3</v>
      </c>
      <c r="P66" s="61" t="s">
        <v>4</v>
      </c>
      <c r="Q66" s="61" t="s">
        <v>4</v>
      </c>
      <c r="R66" s="61" t="s">
        <v>4</v>
      </c>
      <c r="S66" s="61" t="s">
        <v>4</v>
      </c>
      <c r="T66" s="61" t="s">
        <v>2</v>
      </c>
      <c r="U66" s="61" t="s">
        <v>4</v>
      </c>
      <c r="V66" s="61" t="s">
        <v>3</v>
      </c>
      <c r="W66" s="61" t="s">
        <v>3</v>
      </c>
      <c r="X66" s="166" t="s">
        <v>4</v>
      </c>
      <c r="Y66" s="159">
        <f>COUNTIF(Table14[[#This Row],[Tch 1]:[Tch 20]],"*R*")</f>
        <v>2</v>
      </c>
      <c r="Z66" s="62">
        <f>COUNTIF(Table14[[#This Row],[Tch 1]:[Tch 20]],"*L*")</f>
        <v>13</v>
      </c>
      <c r="AA66" s="60">
        <f>COUNTIF(Table14[[#This Row],[Tch 1]:[Tch 20]],"*B*")</f>
        <v>5</v>
      </c>
      <c r="AB66" s="63">
        <f>SUM(Table14[[#This Row],[Right]]+Table14[[#This Row],[Left]]+Table14[[#This Row],[Both]])</f>
        <v>20</v>
      </c>
      <c r="AC66" s="12"/>
      <c r="AD66" s="12"/>
    </row>
    <row r="67" spans="1:30" x14ac:dyDescent="0.3">
      <c r="A67" s="86" t="s">
        <v>81</v>
      </c>
      <c r="B67" s="86">
        <v>1</v>
      </c>
      <c r="C67" s="86" t="s">
        <v>72</v>
      </c>
      <c r="D67" s="78" t="s">
        <v>195</v>
      </c>
      <c r="E67" s="169" t="s">
        <v>3</v>
      </c>
      <c r="F67" s="84" t="s">
        <v>4</v>
      </c>
      <c r="G67" s="84" t="s">
        <v>3</v>
      </c>
      <c r="H67" s="84" t="s">
        <v>4</v>
      </c>
      <c r="I67" s="84" t="s">
        <v>4</v>
      </c>
      <c r="J67" s="84" t="s">
        <v>2</v>
      </c>
      <c r="K67" s="84" t="s">
        <v>4</v>
      </c>
      <c r="L67" s="84" t="s">
        <v>4</v>
      </c>
      <c r="M67" s="84" t="s">
        <v>4</v>
      </c>
      <c r="N67" s="84" t="s">
        <v>4</v>
      </c>
      <c r="O67" s="84" t="s">
        <v>3</v>
      </c>
      <c r="P67" s="84" t="s">
        <v>3</v>
      </c>
      <c r="Q67" s="84" t="s">
        <v>4</v>
      </c>
      <c r="R67" s="84" t="s">
        <v>4</v>
      </c>
      <c r="S67" s="84" t="s">
        <v>4</v>
      </c>
      <c r="T67" s="84" t="s">
        <v>4</v>
      </c>
      <c r="U67" s="84" t="s">
        <v>3</v>
      </c>
      <c r="V67" s="84" t="s">
        <v>3</v>
      </c>
      <c r="W67" s="84" t="s">
        <v>3</v>
      </c>
      <c r="X67" s="170" t="s">
        <v>3</v>
      </c>
      <c r="Y67" s="161">
        <f>COUNTIF(Table14[[#This Row],[Tch 1]:[Tch 20]],"*R*")</f>
        <v>1</v>
      </c>
      <c r="Z67" s="85">
        <f>COUNTIF(Table14[[#This Row],[Tch 1]:[Tch 20]],"*L*")</f>
        <v>11</v>
      </c>
      <c r="AA67" s="86">
        <f>COUNTIF(Table14[[#This Row],[Tch 1]:[Tch 20]],"*B*")</f>
        <v>8</v>
      </c>
      <c r="AB67" s="87">
        <f>SUM(Table14[[#This Row],[Right]]+Table14[[#This Row],[Left]]+Table14[[#This Row],[Both]])</f>
        <v>20</v>
      </c>
      <c r="AC67" s="12"/>
      <c r="AD67" s="12"/>
    </row>
    <row r="68" spans="1:30" x14ac:dyDescent="0.3">
      <c r="A68" s="60" t="s">
        <v>82</v>
      </c>
      <c r="B68" s="60">
        <v>2</v>
      </c>
      <c r="C68" s="72" t="s">
        <v>233</v>
      </c>
      <c r="D68" s="40" t="s">
        <v>193</v>
      </c>
      <c r="E68" s="165" t="s">
        <v>4</v>
      </c>
      <c r="F68" s="61" t="s">
        <v>4</v>
      </c>
      <c r="G68" s="61" t="s">
        <v>2</v>
      </c>
      <c r="H68" s="61" t="s">
        <v>3</v>
      </c>
      <c r="I68" s="61" t="s">
        <v>4</v>
      </c>
      <c r="J68" s="61" t="s">
        <v>4</v>
      </c>
      <c r="K68" s="61" t="s">
        <v>2</v>
      </c>
      <c r="L68" s="61" t="s">
        <v>3</v>
      </c>
      <c r="M68" s="61" t="s">
        <v>4</v>
      </c>
      <c r="N68" s="61" t="s">
        <v>2</v>
      </c>
      <c r="O68" s="61" t="s">
        <v>3</v>
      </c>
      <c r="P68" s="61" t="s">
        <v>4</v>
      </c>
      <c r="Q68" s="61" t="s">
        <v>2</v>
      </c>
      <c r="R68" s="61" t="s">
        <v>3</v>
      </c>
      <c r="S68" s="61" t="s">
        <v>3</v>
      </c>
      <c r="T68" s="61" t="s">
        <v>3</v>
      </c>
      <c r="U68" s="61" t="s">
        <v>3</v>
      </c>
      <c r="V68" s="61" t="s">
        <v>3</v>
      </c>
      <c r="W68" s="61" t="s">
        <v>3</v>
      </c>
      <c r="X68" s="166" t="s">
        <v>3</v>
      </c>
      <c r="Y68" s="159">
        <f>COUNTIF(Table14[[#This Row],[Tch 1]:[Tch 20]],"*R*")</f>
        <v>4</v>
      </c>
      <c r="Z68" s="62">
        <f>COUNTIF(Table14[[#This Row],[Tch 1]:[Tch 20]],"*L*")</f>
        <v>6</v>
      </c>
      <c r="AA68" s="60">
        <f>COUNTIF(Table14[[#This Row],[Tch 1]:[Tch 20]],"*B*")</f>
        <v>10</v>
      </c>
      <c r="AB68" s="63">
        <f>SUM(Table14[[#This Row],[Right]]+Table14[[#This Row],[Left]]+Table14[[#This Row],[Both]])</f>
        <v>20</v>
      </c>
      <c r="AC68" s="12"/>
      <c r="AD68" s="12"/>
    </row>
    <row r="69" spans="1:30" x14ac:dyDescent="0.3">
      <c r="A69" s="60" t="s">
        <v>82</v>
      </c>
      <c r="B69" s="60">
        <v>2</v>
      </c>
      <c r="C69" s="72" t="s">
        <v>233</v>
      </c>
      <c r="D69" s="40" t="s">
        <v>194</v>
      </c>
      <c r="E69" s="165" t="s">
        <v>4</v>
      </c>
      <c r="F69" s="61" t="s">
        <v>2</v>
      </c>
      <c r="G69" s="61" t="s">
        <v>4</v>
      </c>
      <c r="H69" s="61" t="s">
        <v>3</v>
      </c>
      <c r="I69" s="61" t="s">
        <v>3</v>
      </c>
      <c r="J69" s="61" t="s">
        <v>4</v>
      </c>
      <c r="K69" s="61" t="s">
        <v>4</v>
      </c>
      <c r="L69" s="61" t="s">
        <v>4</v>
      </c>
      <c r="M69" s="61" t="s">
        <v>4</v>
      </c>
      <c r="N69" s="61" t="s">
        <v>3</v>
      </c>
      <c r="O69" s="61" t="s">
        <v>3</v>
      </c>
      <c r="P69" s="61" t="s">
        <v>4</v>
      </c>
      <c r="Q69" s="61" t="s">
        <v>4</v>
      </c>
      <c r="R69" s="61" t="s">
        <v>3</v>
      </c>
      <c r="S69" s="61" t="s">
        <v>3</v>
      </c>
      <c r="T69" s="61" t="s">
        <v>3</v>
      </c>
      <c r="U69" s="61" t="s">
        <v>4</v>
      </c>
      <c r="V69" s="61" t="s">
        <v>4</v>
      </c>
      <c r="W69" s="61" t="s">
        <v>4</v>
      </c>
      <c r="X69" s="166" t="s">
        <v>3</v>
      </c>
      <c r="Y69" s="159">
        <f>COUNTIF(Table14[[#This Row],[Tch 1]:[Tch 20]],"*R*")</f>
        <v>1</v>
      </c>
      <c r="Z69" s="62">
        <f>COUNTIF(Table14[[#This Row],[Tch 1]:[Tch 20]],"*L*")</f>
        <v>11</v>
      </c>
      <c r="AA69" s="60">
        <f>COUNTIF(Table14[[#This Row],[Tch 1]:[Tch 20]],"*B*")</f>
        <v>8</v>
      </c>
      <c r="AB69" s="63">
        <f>SUM(Table14[[#This Row],[Right]]+Table14[[#This Row],[Left]]+Table14[[#This Row],[Both]])</f>
        <v>20</v>
      </c>
      <c r="AC69" s="12"/>
      <c r="AD69" s="12"/>
    </row>
    <row r="70" spans="1:30" x14ac:dyDescent="0.3">
      <c r="A70" s="86" t="s">
        <v>82</v>
      </c>
      <c r="B70" s="86">
        <v>2</v>
      </c>
      <c r="C70" s="76" t="s">
        <v>233</v>
      </c>
      <c r="D70" s="78" t="s">
        <v>195</v>
      </c>
      <c r="E70" s="169" t="s">
        <v>4</v>
      </c>
      <c r="F70" s="84" t="s">
        <v>4</v>
      </c>
      <c r="G70" s="84" t="s">
        <v>4</v>
      </c>
      <c r="H70" s="84" t="s">
        <v>3</v>
      </c>
      <c r="I70" s="84" t="s">
        <v>4</v>
      </c>
      <c r="J70" s="84" t="s">
        <v>4</v>
      </c>
      <c r="K70" s="84" t="s">
        <v>4</v>
      </c>
      <c r="L70" s="84" t="s">
        <v>3</v>
      </c>
      <c r="M70" s="84" t="s">
        <v>4</v>
      </c>
      <c r="N70" s="84" t="s">
        <v>2</v>
      </c>
      <c r="O70" s="84" t="s">
        <v>4</v>
      </c>
      <c r="P70" s="84" t="s">
        <v>4</v>
      </c>
      <c r="Q70" s="84" t="s">
        <v>4</v>
      </c>
      <c r="R70" s="84" t="s">
        <v>4</v>
      </c>
      <c r="S70" s="84" t="s">
        <v>3</v>
      </c>
      <c r="T70" s="84" t="s">
        <v>4</v>
      </c>
      <c r="U70" s="84" t="s">
        <v>3</v>
      </c>
      <c r="V70" s="84" t="s">
        <v>4</v>
      </c>
      <c r="W70" s="84" t="s">
        <v>3</v>
      </c>
      <c r="X70" s="170"/>
      <c r="Y70" s="161">
        <f>COUNTIF(Table14[[#This Row],[Tch 1]:[Tch 20]],"*R*")</f>
        <v>1</v>
      </c>
      <c r="Z70" s="85">
        <f>COUNTIF(Table14[[#This Row],[Tch 1]:[Tch 20]],"*L*")</f>
        <v>13</v>
      </c>
      <c r="AA70" s="86">
        <f>COUNTIF(Table14[[#This Row],[Tch 1]:[Tch 20]],"*B*")</f>
        <v>5</v>
      </c>
      <c r="AB70" s="87">
        <f>SUM(Table14[[#This Row],[Right]]+Table14[[#This Row],[Left]]+Table14[[#This Row],[Both]])</f>
        <v>19</v>
      </c>
      <c r="AC70" s="12"/>
      <c r="AD70" s="12"/>
    </row>
    <row r="71" spans="1:30" x14ac:dyDescent="0.3">
      <c r="A71" s="60" t="s">
        <v>83</v>
      </c>
      <c r="B71" s="60">
        <v>2</v>
      </c>
      <c r="C71" s="72" t="s">
        <v>233</v>
      </c>
      <c r="D71" s="40" t="s">
        <v>193</v>
      </c>
      <c r="E71" s="165" t="s">
        <v>2</v>
      </c>
      <c r="F71" s="61" t="s">
        <v>3</v>
      </c>
      <c r="G71" s="61" t="s">
        <v>3</v>
      </c>
      <c r="H71" s="61" t="s">
        <v>3</v>
      </c>
      <c r="I71" s="61" t="s">
        <v>3</v>
      </c>
      <c r="J71" s="61" t="s">
        <v>3</v>
      </c>
      <c r="K71" s="61" t="s">
        <v>3</v>
      </c>
      <c r="L71" s="61" t="s">
        <v>3</v>
      </c>
      <c r="M71" s="61" t="s">
        <v>3</v>
      </c>
      <c r="N71" s="61" t="s">
        <v>3</v>
      </c>
      <c r="O71" s="61" t="s">
        <v>3</v>
      </c>
      <c r="P71" s="61" t="s">
        <v>4</v>
      </c>
      <c r="Q71" s="61" t="s">
        <v>3</v>
      </c>
      <c r="R71" s="61" t="s">
        <v>4</v>
      </c>
      <c r="S71" s="61" t="s">
        <v>3</v>
      </c>
      <c r="T71" s="61" t="s">
        <v>2</v>
      </c>
      <c r="U71" s="61" t="s">
        <v>3</v>
      </c>
      <c r="V71" s="61" t="s">
        <v>3</v>
      </c>
      <c r="W71" s="61" t="s">
        <v>3</v>
      </c>
      <c r="X71" s="166" t="s">
        <v>3</v>
      </c>
      <c r="Y71" s="159">
        <f>COUNTIF(Table14[[#This Row],[Tch 1]:[Tch 20]],"*R*")</f>
        <v>2</v>
      </c>
      <c r="Z71" s="62">
        <f>COUNTIF(Table14[[#This Row],[Tch 1]:[Tch 20]],"*L*")</f>
        <v>2</v>
      </c>
      <c r="AA71" s="60">
        <f>COUNTIF(Table14[[#This Row],[Tch 1]:[Tch 20]],"*B*")</f>
        <v>16</v>
      </c>
      <c r="AB71" s="63">
        <f>SUM(Table14[[#This Row],[Right]]+Table14[[#This Row],[Left]]+Table14[[#This Row],[Both]])</f>
        <v>20</v>
      </c>
      <c r="AC71" s="12"/>
      <c r="AD71" s="12"/>
    </row>
    <row r="72" spans="1:30" x14ac:dyDescent="0.3">
      <c r="A72" s="60" t="s">
        <v>83</v>
      </c>
      <c r="B72" s="60">
        <v>2</v>
      </c>
      <c r="C72" s="72" t="s">
        <v>233</v>
      </c>
      <c r="D72" s="40" t="s">
        <v>194</v>
      </c>
      <c r="E72" s="165" t="s">
        <v>3</v>
      </c>
      <c r="F72" s="61" t="s">
        <v>3</v>
      </c>
      <c r="G72" s="61" t="s">
        <v>4</v>
      </c>
      <c r="H72" s="61" t="s">
        <v>3</v>
      </c>
      <c r="I72" s="61" t="s">
        <v>3</v>
      </c>
      <c r="J72" s="61" t="s">
        <v>4</v>
      </c>
      <c r="K72" s="61" t="s">
        <v>4</v>
      </c>
      <c r="L72" s="61" t="s">
        <v>3</v>
      </c>
      <c r="M72" s="61" t="s">
        <v>4</v>
      </c>
      <c r="N72" s="61" t="s">
        <v>3</v>
      </c>
      <c r="O72" s="61" t="s">
        <v>3</v>
      </c>
      <c r="P72" s="61" t="s">
        <v>3</v>
      </c>
      <c r="Q72" s="61" t="s">
        <v>4</v>
      </c>
      <c r="R72" s="61" t="s">
        <v>4</v>
      </c>
      <c r="S72" s="61" t="s">
        <v>3</v>
      </c>
      <c r="T72" s="61" t="s">
        <v>3</v>
      </c>
      <c r="U72" s="61" t="s">
        <v>3</v>
      </c>
      <c r="V72" s="61" t="s">
        <v>3</v>
      </c>
      <c r="W72" s="61" t="s">
        <v>4</v>
      </c>
      <c r="X72" s="166" t="s">
        <v>3</v>
      </c>
      <c r="Y72" s="159">
        <f>COUNTIF(Table14[[#This Row],[Tch 1]:[Tch 20]],"*R*")</f>
        <v>0</v>
      </c>
      <c r="Z72" s="62">
        <f>COUNTIF(Table14[[#This Row],[Tch 1]:[Tch 20]],"*L*")</f>
        <v>7</v>
      </c>
      <c r="AA72" s="60">
        <f>COUNTIF(Table14[[#This Row],[Tch 1]:[Tch 20]],"*B*")</f>
        <v>13</v>
      </c>
      <c r="AB72" s="63">
        <f>SUM(Table14[[#This Row],[Right]]+Table14[[#This Row],[Left]]+Table14[[#This Row],[Both]])</f>
        <v>20</v>
      </c>
      <c r="AC72" s="12"/>
      <c r="AD72" s="12"/>
    </row>
    <row r="73" spans="1:30" x14ac:dyDescent="0.3">
      <c r="A73" s="86" t="s">
        <v>83</v>
      </c>
      <c r="B73" s="86">
        <v>2</v>
      </c>
      <c r="C73" s="76" t="s">
        <v>233</v>
      </c>
      <c r="D73" s="78" t="s">
        <v>195</v>
      </c>
      <c r="E73" s="169" t="s">
        <v>4</v>
      </c>
      <c r="F73" s="84" t="s">
        <v>2</v>
      </c>
      <c r="G73" s="84" t="s">
        <v>3</v>
      </c>
      <c r="H73" s="84" t="s">
        <v>4</v>
      </c>
      <c r="I73" s="84" t="s">
        <v>2</v>
      </c>
      <c r="J73" s="84" t="s">
        <v>2</v>
      </c>
      <c r="K73" s="84" t="s">
        <v>4</v>
      </c>
      <c r="L73" s="84" t="s">
        <v>4</v>
      </c>
      <c r="M73" s="84" t="s">
        <v>2</v>
      </c>
      <c r="N73" s="84" t="s">
        <v>3</v>
      </c>
      <c r="O73" s="84" t="s">
        <v>3</v>
      </c>
      <c r="P73" s="84" t="s">
        <v>4</v>
      </c>
      <c r="Q73" s="84" t="s">
        <v>4</v>
      </c>
      <c r="R73" s="84" t="s">
        <v>4</v>
      </c>
      <c r="S73" s="84" t="s">
        <v>4</v>
      </c>
      <c r="T73" s="84" t="s">
        <v>4</v>
      </c>
      <c r="U73" s="84" t="s">
        <v>3</v>
      </c>
      <c r="V73" s="84" t="s">
        <v>3</v>
      </c>
      <c r="W73" s="84" t="s">
        <v>4</v>
      </c>
      <c r="X73" s="170" t="s">
        <v>3</v>
      </c>
      <c r="Y73" s="161">
        <f>COUNTIF(Table14[[#This Row],[Tch 1]:[Tch 20]],"*R*")</f>
        <v>4</v>
      </c>
      <c r="Z73" s="85">
        <f>COUNTIF(Table14[[#This Row],[Tch 1]:[Tch 20]],"*L*")</f>
        <v>10</v>
      </c>
      <c r="AA73" s="86">
        <f>COUNTIF(Table14[[#This Row],[Tch 1]:[Tch 20]],"*B*")</f>
        <v>6</v>
      </c>
      <c r="AB73" s="87">
        <f>SUM(Table14[[#This Row],[Right]]+Table14[[#This Row],[Left]]+Table14[[#This Row],[Both]])</f>
        <v>20</v>
      </c>
      <c r="AC73" s="12"/>
      <c r="AD73" s="12"/>
    </row>
    <row r="74" spans="1:30" x14ac:dyDescent="0.3">
      <c r="A74" s="60" t="s">
        <v>84</v>
      </c>
      <c r="B74" s="60">
        <v>1</v>
      </c>
      <c r="C74" s="60" t="s">
        <v>72</v>
      </c>
      <c r="D74" s="40" t="s">
        <v>193</v>
      </c>
      <c r="E74" s="165" t="s">
        <v>3</v>
      </c>
      <c r="F74" s="61" t="s">
        <v>3</v>
      </c>
      <c r="G74" s="61" t="s">
        <v>3</v>
      </c>
      <c r="H74" s="61" t="s">
        <v>3</v>
      </c>
      <c r="I74" s="61" t="s">
        <v>3</v>
      </c>
      <c r="J74" s="61" t="s">
        <v>3</v>
      </c>
      <c r="K74" s="61" t="s">
        <v>2</v>
      </c>
      <c r="L74" s="61" t="s">
        <v>3</v>
      </c>
      <c r="M74" s="61" t="s">
        <v>3</v>
      </c>
      <c r="N74" s="61" t="s">
        <v>3</v>
      </c>
      <c r="O74" s="61" t="s">
        <v>3</v>
      </c>
      <c r="P74" s="61" t="s">
        <v>3</v>
      </c>
      <c r="Q74" s="61" t="s">
        <v>3</v>
      </c>
      <c r="R74" s="61" t="s">
        <v>3</v>
      </c>
      <c r="S74" s="61" t="s">
        <v>3</v>
      </c>
      <c r="T74" s="61" t="s">
        <v>3</v>
      </c>
      <c r="U74" s="61" t="s">
        <v>3</v>
      </c>
      <c r="V74" s="61" t="s">
        <v>3</v>
      </c>
      <c r="W74" s="61" t="s">
        <v>3</v>
      </c>
      <c r="X74" s="166" t="s">
        <v>3</v>
      </c>
      <c r="Y74" s="159">
        <f>COUNTIF(Table14[[#This Row],[Tch 1]:[Tch 20]],"*R*")</f>
        <v>1</v>
      </c>
      <c r="Z74" s="62">
        <f>COUNTIF(Table14[[#This Row],[Tch 1]:[Tch 20]],"*L*")</f>
        <v>0</v>
      </c>
      <c r="AA74" s="60">
        <f>COUNTIF(Table14[[#This Row],[Tch 1]:[Tch 20]],"*B*")</f>
        <v>19</v>
      </c>
      <c r="AB74" s="63">
        <f>SUM(Table14[[#This Row],[Right]]+Table14[[#This Row],[Left]]+Table14[[#This Row],[Both]])</f>
        <v>20</v>
      </c>
      <c r="AC74" s="12"/>
      <c r="AD74" s="12"/>
    </row>
    <row r="75" spans="1:30" x14ac:dyDescent="0.3">
      <c r="A75" s="60" t="s">
        <v>84</v>
      </c>
      <c r="B75" s="60">
        <v>1</v>
      </c>
      <c r="C75" s="60" t="s">
        <v>72</v>
      </c>
      <c r="D75" s="40" t="s">
        <v>194</v>
      </c>
      <c r="E75" s="165" t="s">
        <v>4</v>
      </c>
      <c r="F75" s="61" t="s">
        <v>3</v>
      </c>
      <c r="G75" s="61" t="s">
        <v>4</v>
      </c>
      <c r="H75" s="61" t="s">
        <v>4</v>
      </c>
      <c r="I75" s="61" t="s">
        <v>3</v>
      </c>
      <c r="J75" s="61" t="s">
        <v>4</v>
      </c>
      <c r="K75" s="61" t="s">
        <v>3</v>
      </c>
      <c r="L75" s="61" t="s">
        <v>4</v>
      </c>
      <c r="M75" s="61" t="s">
        <v>4</v>
      </c>
      <c r="N75" s="61" t="s">
        <v>2</v>
      </c>
      <c r="O75" s="61" t="s">
        <v>2</v>
      </c>
      <c r="P75" s="61" t="s">
        <v>4</v>
      </c>
      <c r="Q75" s="61" t="s">
        <v>4</v>
      </c>
      <c r="R75" s="61" t="s">
        <v>3</v>
      </c>
      <c r="S75" s="61" t="s">
        <v>4</v>
      </c>
      <c r="T75" s="61" t="s">
        <v>4</v>
      </c>
      <c r="U75" s="61" t="s">
        <v>4</v>
      </c>
      <c r="V75" s="61" t="s">
        <v>4</v>
      </c>
      <c r="W75" s="61" t="s">
        <v>2</v>
      </c>
      <c r="X75" s="166" t="s">
        <v>4</v>
      </c>
      <c r="Y75" s="159">
        <f>COUNTIF(Table14[[#This Row],[Tch 1]:[Tch 20]],"*R*")</f>
        <v>3</v>
      </c>
      <c r="Z75" s="62">
        <f>COUNTIF(Table14[[#This Row],[Tch 1]:[Tch 20]],"*L*")</f>
        <v>13</v>
      </c>
      <c r="AA75" s="60">
        <f>COUNTIF(Table14[[#This Row],[Tch 1]:[Tch 20]],"*B*")</f>
        <v>4</v>
      </c>
      <c r="AB75" s="63">
        <f>SUM(Table14[[#This Row],[Right]]+Table14[[#This Row],[Left]]+Table14[[#This Row],[Both]])</f>
        <v>20</v>
      </c>
      <c r="AC75" s="12"/>
      <c r="AD75" s="12"/>
    </row>
    <row r="76" spans="1:30" x14ac:dyDescent="0.3">
      <c r="A76" s="60" t="s">
        <v>84</v>
      </c>
      <c r="B76" s="60">
        <v>1</v>
      </c>
      <c r="C76" s="60" t="s">
        <v>72</v>
      </c>
      <c r="D76" s="40" t="s">
        <v>195</v>
      </c>
      <c r="E76" s="173" t="s">
        <v>4</v>
      </c>
      <c r="F76" s="66" t="s">
        <v>3</v>
      </c>
      <c r="G76" s="66" t="s">
        <v>4</v>
      </c>
      <c r="H76" s="66" t="s">
        <v>3</v>
      </c>
      <c r="I76" s="66" t="s">
        <v>2</v>
      </c>
      <c r="J76" s="66" t="s">
        <v>3</v>
      </c>
      <c r="K76" s="66" t="s">
        <v>3</v>
      </c>
      <c r="L76" s="66" t="s">
        <v>4</v>
      </c>
      <c r="M76" s="66" t="s">
        <v>3</v>
      </c>
      <c r="N76" s="66" t="s">
        <v>4</v>
      </c>
      <c r="O76" s="66" t="s">
        <v>3</v>
      </c>
      <c r="P76" s="66" t="s">
        <v>2</v>
      </c>
      <c r="Q76" s="61" t="s">
        <v>4</v>
      </c>
      <c r="R76" s="61" t="s">
        <v>3</v>
      </c>
      <c r="S76" s="61" t="s">
        <v>4</v>
      </c>
      <c r="T76" s="61" t="s">
        <v>4</v>
      </c>
      <c r="U76" s="61" t="s">
        <v>4</v>
      </c>
      <c r="V76" s="61" t="s">
        <v>2</v>
      </c>
      <c r="W76" s="61" t="s">
        <v>3</v>
      </c>
      <c r="X76" s="172" t="s">
        <v>3</v>
      </c>
      <c r="Y76" s="158">
        <f>COUNTIF(Table14[[#This Row],[Tch 1]:[Tch 20]],"*R*")</f>
        <v>3</v>
      </c>
      <c r="Z76" s="64">
        <f>COUNTIF(Table14[[#This Row],[Tch 1]:[Tch 20]],"*L*")</f>
        <v>8</v>
      </c>
      <c r="AA76" s="64">
        <f>COUNTIF(Table14[[#This Row],[Tch 1]:[Tch 20]],"*B*")</f>
        <v>9</v>
      </c>
      <c r="AB76" s="67">
        <f>SUM(Table14[[#This Row],[Right]]+Table14[[#This Row],[Left]]+Table14[[#This Row],[Both]])</f>
        <v>20</v>
      </c>
      <c r="AC76" s="12"/>
      <c r="AD76" s="12"/>
    </row>
    <row r="77" spans="1:30" x14ac:dyDescent="0.3">
      <c r="A77" s="79" t="s">
        <v>86</v>
      </c>
      <c r="B77" s="79">
        <v>1</v>
      </c>
      <c r="C77" s="79" t="s">
        <v>72</v>
      </c>
      <c r="D77" s="75" t="s">
        <v>193</v>
      </c>
      <c r="E77" s="167" t="s">
        <v>2</v>
      </c>
      <c r="F77" s="80" t="s">
        <v>4</v>
      </c>
      <c r="G77" s="80" t="s">
        <v>3</v>
      </c>
      <c r="H77" s="80" t="s">
        <v>3</v>
      </c>
      <c r="I77" s="80" t="s">
        <v>3</v>
      </c>
      <c r="J77" s="80" t="s">
        <v>4</v>
      </c>
      <c r="K77" s="80" t="s">
        <v>2</v>
      </c>
      <c r="L77" s="80" t="s">
        <v>3</v>
      </c>
      <c r="M77" s="80" t="s">
        <v>3</v>
      </c>
      <c r="N77" s="80" t="s">
        <v>3</v>
      </c>
      <c r="O77" s="80" t="s">
        <v>3</v>
      </c>
      <c r="P77" s="80" t="s">
        <v>3</v>
      </c>
      <c r="Q77" s="80" t="s">
        <v>2</v>
      </c>
      <c r="R77" s="80" t="s">
        <v>4</v>
      </c>
      <c r="S77" s="80" t="s">
        <v>3</v>
      </c>
      <c r="T77" s="80" t="s">
        <v>3</v>
      </c>
      <c r="U77" s="80" t="s">
        <v>4</v>
      </c>
      <c r="V77" s="80" t="s">
        <v>2</v>
      </c>
      <c r="W77" s="80" t="s">
        <v>2</v>
      </c>
      <c r="X77" s="168" t="s">
        <v>3</v>
      </c>
      <c r="Y77" s="160">
        <f>COUNTIF(Table14[[#This Row],[Tch 1]:[Tch 20]],"*R*")</f>
        <v>5</v>
      </c>
      <c r="Z77" s="81">
        <f>COUNTIF(Table14[[#This Row],[Tch 1]:[Tch 20]],"*L*")</f>
        <v>4</v>
      </c>
      <c r="AA77" s="79">
        <f>COUNTIF(Table14[[#This Row],[Tch 1]:[Tch 20]],"*B*")</f>
        <v>11</v>
      </c>
      <c r="AB77" s="82">
        <f>SUM(Table14[[#This Row],[Right]]+Table14[[#This Row],[Left]]+Table14[[#This Row],[Both]])</f>
        <v>20</v>
      </c>
      <c r="AC77" s="12"/>
      <c r="AD77" s="12"/>
    </row>
    <row r="78" spans="1:30" x14ac:dyDescent="0.3">
      <c r="A78" s="60" t="s">
        <v>86</v>
      </c>
      <c r="B78" s="60">
        <v>1</v>
      </c>
      <c r="C78" s="60" t="s">
        <v>72</v>
      </c>
      <c r="D78" s="40" t="s">
        <v>194</v>
      </c>
      <c r="E78" s="165" t="s">
        <v>4</v>
      </c>
      <c r="F78" s="61" t="s">
        <v>4</v>
      </c>
      <c r="G78" s="61" t="s">
        <v>3</v>
      </c>
      <c r="H78" s="61" t="s">
        <v>2</v>
      </c>
      <c r="I78" s="61" t="s">
        <v>3</v>
      </c>
      <c r="J78" s="61" t="s">
        <v>3</v>
      </c>
      <c r="K78" s="61" t="s">
        <v>3</v>
      </c>
      <c r="L78" s="61" t="s">
        <v>3</v>
      </c>
      <c r="M78" s="61" t="s">
        <v>3</v>
      </c>
      <c r="N78" s="61" t="s">
        <v>4</v>
      </c>
      <c r="O78" s="61" t="s">
        <v>3</v>
      </c>
      <c r="P78" s="61" t="s">
        <v>4</v>
      </c>
      <c r="Q78" s="61" t="s">
        <v>4</v>
      </c>
      <c r="R78" s="61"/>
      <c r="S78" s="61"/>
      <c r="T78" s="61"/>
      <c r="U78" s="61"/>
      <c r="V78" s="61"/>
      <c r="W78" s="61"/>
      <c r="X78" s="166"/>
      <c r="Y78" s="159">
        <f>COUNTIF(Table14[[#This Row],[Tch 1]:[Tch 20]],"*R*")</f>
        <v>1</v>
      </c>
      <c r="Z78" s="62">
        <f>COUNTIF(Table14[[#This Row],[Tch 1]:[Tch 20]],"*L*")</f>
        <v>5</v>
      </c>
      <c r="AA78" s="60">
        <f>COUNTIF(Table14[[#This Row],[Tch 1]:[Tch 20]],"*B*")</f>
        <v>7</v>
      </c>
      <c r="AB78" s="63">
        <f>SUM(Table14[[#This Row],[Right]]+Table14[[#This Row],[Left]]+Table14[[#This Row],[Both]])</f>
        <v>13</v>
      </c>
      <c r="AC78" s="12"/>
      <c r="AD78" s="12"/>
    </row>
    <row r="79" spans="1:30" x14ac:dyDescent="0.3">
      <c r="A79" s="86" t="s">
        <v>86</v>
      </c>
      <c r="B79" s="86">
        <v>1</v>
      </c>
      <c r="C79" s="86" t="s">
        <v>72</v>
      </c>
      <c r="D79" s="78" t="s">
        <v>195</v>
      </c>
      <c r="E79" s="169" t="s">
        <v>3</v>
      </c>
      <c r="F79" s="84" t="s">
        <v>4</v>
      </c>
      <c r="G79" s="84" t="s">
        <v>3</v>
      </c>
      <c r="H79" s="84" t="s">
        <v>3</v>
      </c>
      <c r="I79" s="84" t="s">
        <v>3</v>
      </c>
      <c r="J79" s="84" t="s">
        <v>2</v>
      </c>
      <c r="K79" s="84" t="s">
        <v>2</v>
      </c>
      <c r="L79" s="84" t="s">
        <v>4</v>
      </c>
      <c r="M79" s="84" t="s">
        <v>3</v>
      </c>
      <c r="N79" s="84" t="s">
        <v>3</v>
      </c>
      <c r="O79" s="84" t="s">
        <v>3</v>
      </c>
      <c r="P79" s="84" t="s">
        <v>2</v>
      </c>
      <c r="Q79" s="84" t="s">
        <v>3</v>
      </c>
      <c r="R79" s="84" t="s">
        <v>3</v>
      </c>
      <c r="S79" s="84" t="s">
        <v>4</v>
      </c>
      <c r="T79" s="84" t="s">
        <v>4</v>
      </c>
      <c r="U79" s="84" t="s">
        <v>3</v>
      </c>
      <c r="V79" s="84" t="s">
        <v>4</v>
      </c>
      <c r="W79" s="84"/>
      <c r="X79" s="170"/>
      <c r="Y79" s="161">
        <f>COUNTIF(Table14[[#This Row],[Tch 1]:[Tch 20]],"*R*")</f>
        <v>3</v>
      </c>
      <c r="Z79" s="85">
        <f>COUNTIF(Table14[[#This Row],[Tch 1]:[Tch 20]],"*L*")</f>
        <v>5</v>
      </c>
      <c r="AA79" s="86">
        <f>COUNTIF(Table14[[#This Row],[Tch 1]:[Tch 20]],"*B*")</f>
        <v>10</v>
      </c>
      <c r="AB79" s="87">
        <f>SUM(Table14[[#This Row],[Right]]+Table14[[#This Row],[Left]]+Table14[[#This Row],[Both]])</f>
        <v>18</v>
      </c>
      <c r="AC79" s="12"/>
      <c r="AD79" s="12"/>
    </row>
    <row r="80" spans="1:30" x14ac:dyDescent="0.3">
      <c r="A80" s="60" t="s">
        <v>87</v>
      </c>
      <c r="B80" s="60">
        <v>2</v>
      </c>
      <c r="C80" s="72" t="s">
        <v>233</v>
      </c>
      <c r="D80" s="40" t="s">
        <v>193</v>
      </c>
      <c r="E80" s="165" t="s">
        <v>2</v>
      </c>
      <c r="F80" s="61" t="s">
        <v>2</v>
      </c>
      <c r="G80" s="61" t="s">
        <v>4</v>
      </c>
      <c r="H80" s="61" t="s">
        <v>4</v>
      </c>
      <c r="I80" s="61" t="s">
        <v>3</v>
      </c>
      <c r="J80" s="61" t="s">
        <v>3</v>
      </c>
      <c r="K80" s="61" t="s">
        <v>3</v>
      </c>
      <c r="L80" s="61" t="s">
        <v>3</v>
      </c>
      <c r="M80" s="61" t="s">
        <v>3</v>
      </c>
      <c r="N80" s="61" t="s">
        <v>3</v>
      </c>
      <c r="O80" s="61" t="s">
        <v>3</v>
      </c>
      <c r="P80" s="61" t="s">
        <v>3</v>
      </c>
      <c r="Q80" s="61" t="s">
        <v>4</v>
      </c>
      <c r="R80" s="61" t="s">
        <v>3</v>
      </c>
      <c r="S80" s="61" t="s">
        <v>4</v>
      </c>
      <c r="T80" s="61" t="s">
        <v>3</v>
      </c>
      <c r="U80" s="61" t="s">
        <v>3</v>
      </c>
      <c r="V80" s="61" t="s">
        <v>3</v>
      </c>
      <c r="W80" s="61" t="s">
        <v>3</v>
      </c>
      <c r="X80" s="166" t="s">
        <v>3</v>
      </c>
      <c r="Y80" s="159">
        <f>COUNTIF(Table14[[#This Row],[Tch 1]:[Tch 20]],"*R*")</f>
        <v>2</v>
      </c>
      <c r="Z80" s="62">
        <f>COUNTIF(Table14[[#This Row],[Tch 1]:[Tch 20]],"*L*")</f>
        <v>4</v>
      </c>
      <c r="AA80" s="60">
        <f>COUNTIF(Table14[[#This Row],[Tch 1]:[Tch 20]],"*B*")</f>
        <v>14</v>
      </c>
      <c r="AB80" s="63">
        <f>SUM(Table14[[#This Row],[Right]]+Table14[[#This Row],[Left]]+Table14[[#This Row],[Both]])</f>
        <v>20</v>
      </c>
      <c r="AC80" s="12"/>
      <c r="AD80" s="12"/>
    </row>
    <row r="81" spans="1:31" x14ac:dyDescent="0.3">
      <c r="A81" s="60" t="s">
        <v>87</v>
      </c>
      <c r="B81" s="60">
        <v>2</v>
      </c>
      <c r="C81" s="72" t="s">
        <v>233</v>
      </c>
      <c r="D81" s="40" t="s">
        <v>194</v>
      </c>
      <c r="E81" s="165" t="s">
        <v>3</v>
      </c>
      <c r="F81" s="61" t="s">
        <v>2</v>
      </c>
      <c r="G81" s="61" t="s">
        <v>4</v>
      </c>
      <c r="H81" s="61" t="s">
        <v>4</v>
      </c>
      <c r="I81" s="61" t="s">
        <v>4</v>
      </c>
      <c r="J81" s="61" t="s">
        <v>3</v>
      </c>
      <c r="K81" s="61" t="s">
        <v>2</v>
      </c>
      <c r="L81" s="61" t="s">
        <v>3</v>
      </c>
      <c r="M81" s="61" t="s">
        <v>3</v>
      </c>
      <c r="N81" s="61" t="s">
        <v>3</v>
      </c>
      <c r="O81" s="61" t="s">
        <v>3</v>
      </c>
      <c r="P81" s="61" t="s">
        <v>2</v>
      </c>
      <c r="Q81" s="61" t="s">
        <v>3</v>
      </c>
      <c r="R81" s="61" t="s">
        <v>2</v>
      </c>
      <c r="S81" s="61" t="s">
        <v>4</v>
      </c>
      <c r="T81" s="61" t="s">
        <v>2</v>
      </c>
      <c r="U81" s="61" t="s">
        <v>4</v>
      </c>
      <c r="V81" s="61" t="s">
        <v>3</v>
      </c>
      <c r="W81" s="61" t="s">
        <v>4</v>
      </c>
      <c r="X81" s="166" t="s">
        <v>3</v>
      </c>
      <c r="Y81" s="159">
        <f>COUNTIF(Table14[[#This Row],[Tch 1]:[Tch 20]],"*R*")</f>
        <v>5</v>
      </c>
      <c r="Z81" s="62">
        <f>COUNTIF(Table14[[#This Row],[Tch 1]:[Tch 20]],"*L*")</f>
        <v>6</v>
      </c>
      <c r="AA81" s="60">
        <f>COUNTIF(Table14[[#This Row],[Tch 1]:[Tch 20]],"*B*")</f>
        <v>9</v>
      </c>
      <c r="AB81" s="63">
        <f>SUM(Table14[[#This Row],[Right]]+Table14[[#This Row],[Left]]+Table14[[#This Row],[Both]])</f>
        <v>20</v>
      </c>
      <c r="AC81" s="12"/>
      <c r="AD81" s="12"/>
    </row>
    <row r="82" spans="1:31" x14ac:dyDescent="0.3">
      <c r="A82" s="86" t="s">
        <v>87</v>
      </c>
      <c r="B82" s="86">
        <v>2</v>
      </c>
      <c r="C82" s="76" t="s">
        <v>233</v>
      </c>
      <c r="D82" s="78" t="s">
        <v>195</v>
      </c>
      <c r="E82" s="169" t="s">
        <v>3</v>
      </c>
      <c r="F82" s="84" t="s">
        <v>4</v>
      </c>
      <c r="G82" s="84" t="s">
        <v>4</v>
      </c>
      <c r="H82" s="84" t="s">
        <v>3</v>
      </c>
      <c r="I82" s="84" t="s">
        <v>3</v>
      </c>
      <c r="J82" s="84" t="s">
        <v>4</v>
      </c>
      <c r="K82" s="84" t="s">
        <v>3</v>
      </c>
      <c r="L82" s="84" t="s">
        <v>3</v>
      </c>
      <c r="M82" s="84" t="s">
        <v>2</v>
      </c>
      <c r="N82" s="84" t="s">
        <v>3</v>
      </c>
      <c r="O82" s="84" t="s">
        <v>3</v>
      </c>
      <c r="P82" s="84" t="s">
        <v>2</v>
      </c>
      <c r="Q82" s="84" t="s">
        <v>3</v>
      </c>
      <c r="R82" s="84" t="s">
        <v>3</v>
      </c>
      <c r="S82" s="84" t="s">
        <v>4</v>
      </c>
      <c r="T82" s="84" t="s">
        <v>4</v>
      </c>
      <c r="U82" s="84" t="s">
        <v>3</v>
      </c>
      <c r="V82" s="84" t="s">
        <v>4</v>
      </c>
      <c r="W82" s="84" t="s">
        <v>3</v>
      </c>
      <c r="X82" s="170" t="s">
        <v>4</v>
      </c>
      <c r="Y82" s="161">
        <f>COUNTIF(Table14[[#This Row],[Tch 1]:[Tch 20]],"*R*")</f>
        <v>2</v>
      </c>
      <c r="Z82" s="85">
        <f>COUNTIF(Table14[[#This Row],[Tch 1]:[Tch 20]],"*L*")</f>
        <v>7</v>
      </c>
      <c r="AA82" s="86">
        <f>COUNTIF(Table14[[#This Row],[Tch 1]:[Tch 20]],"*B*")</f>
        <v>11</v>
      </c>
      <c r="AB82" s="87">
        <f>SUM(Table14[[#This Row],[Right]]+Table14[[#This Row],[Left]]+Table14[[#This Row],[Both]])</f>
        <v>20</v>
      </c>
      <c r="AC82" s="12"/>
      <c r="AD82" s="12"/>
    </row>
    <row r="83" spans="1:31" x14ac:dyDescent="0.3">
      <c r="A83" s="60" t="s">
        <v>88</v>
      </c>
      <c r="B83" s="60">
        <v>2</v>
      </c>
      <c r="C83" s="72" t="s">
        <v>233</v>
      </c>
      <c r="D83" s="40" t="s">
        <v>193</v>
      </c>
      <c r="E83" s="174" t="s">
        <v>3</v>
      </c>
      <c r="F83" s="61" t="s">
        <v>3</v>
      </c>
      <c r="G83" s="61" t="s">
        <v>3</v>
      </c>
      <c r="H83" s="61" t="s">
        <v>3</v>
      </c>
      <c r="I83" s="61" t="s">
        <v>3</v>
      </c>
      <c r="J83" s="61" t="s">
        <v>3</v>
      </c>
      <c r="K83" s="61" t="s">
        <v>3</v>
      </c>
      <c r="L83" s="61" t="s">
        <v>3</v>
      </c>
      <c r="M83" s="61" t="s">
        <v>3</v>
      </c>
      <c r="N83" s="61" t="s">
        <v>3</v>
      </c>
      <c r="O83" s="61" t="s">
        <v>3</v>
      </c>
      <c r="P83" s="61" t="s">
        <v>3</v>
      </c>
      <c r="Q83" s="61" t="s">
        <v>3</v>
      </c>
      <c r="R83" s="61" t="s">
        <v>2</v>
      </c>
      <c r="S83" s="61" t="s">
        <v>2</v>
      </c>
      <c r="T83" s="61" t="s">
        <v>4</v>
      </c>
      <c r="U83" s="61" t="s">
        <v>4</v>
      </c>
      <c r="V83" s="61" t="s">
        <v>3</v>
      </c>
      <c r="W83" s="61" t="s">
        <v>3</v>
      </c>
      <c r="X83" s="166" t="s">
        <v>2</v>
      </c>
      <c r="Y83" s="159">
        <f>COUNTIF(Table14[[#This Row],[Tch 1]:[Tch 20]],"*R*")</f>
        <v>3</v>
      </c>
      <c r="Z83" s="62">
        <f>COUNTIF(Table14[[#This Row],[Tch 1]:[Tch 20]],"*L*")</f>
        <v>2</v>
      </c>
      <c r="AA83" s="60">
        <f>COUNTIF(Table14[[#This Row],[Tch 1]:[Tch 20]],"*B*")</f>
        <v>15</v>
      </c>
      <c r="AB83" s="63">
        <f>SUM(Table14[[#This Row],[Right]]+Table14[[#This Row],[Left]]+Table14[[#This Row],[Both]])</f>
        <v>20</v>
      </c>
      <c r="AC83" s="12"/>
      <c r="AD83" s="12"/>
    </row>
    <row r="84" spans="1:31" x14ac:dyDescent="0.3">
      <c r="A84" s="60" t="s">
        <v>88</v>
      </c>
      <c r="B84" s="60">
        <v>2</v>
      </c>
      <c r="C84" s="72" t="s">
        <v>233</v>
      </c>
      <c r="D84" s="40" t="s">
        <v>194</v>
      </c>
      <c r="E84" s="165" t="s">
        <v>3</v>
      </c>
      <c r="F84" s="61" t="s">
        <v>3</v>
      </c>
      <c r="G84" s="61" t="s">
        <v>4</v>
      </c>
      <c r="H84" s="61" t="s">
        <v>3</v>
      </c>
      <c r="I84" s="61" t="s">
        <v>3</v>
      </c>
      <c r="J84" s="61" t="s">
        <v>2</v>
      </c>
      <c r="K84" s="61" t="s">
        <v>4</v>
      </c>
      <c r="L84" s="61" t="s">
        <v>3</v>
      </c>
      <c r="M84" s="61" t="s">
        <v>3</v>
      </c>
      <c r="N84" s="61" t="s">
        <v>2</v>
      </c>
      <c r="O84" s="61" t="s">
        <v>4</v>
      </c>
      <c r="P84" s="61" t="s">
        <v>4</v>
      </c>
      <c r="Q84" s="61" t="s">
        <v>4</v>
      </c>
      <c r="R84" s="61" t="s">
        <v>3</v>
      </c>
      <c r="S84" s="61" t="s">
        <v>3</v>
      </c>
      <c r="T84" s="61" t="s">
        <v>4</v>
      </c>
      <c r="U84" s="61" t="s">
        <v>4</v>
      </c>
      <c r="V84" s="61" t="s">
        <v>3</v>
      </c>
      <c r="W84" s="61" t="s">
        <v>3</v>
      </c>
      <c r="X84" s="166" t="s">
        <v>4</v>
      </c>
      <c r="Y84" s="159">
        <f>COUNTIF(Table14[[#This Row],[Tch 1]:[Tch 20]],"*R*")</f>
        <v>2</v>
      </c>
      <c r="Z84" s="62">
        <f>COUNTIF(Table14[[#This Row],[Tch 1]:[Tch 20]],"*L*")</f>
        <v>8</v>
      </c>
      <c r="AA84" s="60">
        <f>COUNTIF(Table14[[#This Row],[Tch 1]:[Tch 20]],"*B*")</f>
        <v>10</v>
      </c>
      <c r="AB84" s="63">
        <f>SUM(Table14[[#This Row],[Right]]+Table14[[#This Row],[Left]]+Table14[[#This Row],[Both]])</f>
        <v>20</v>
      </c>
      <c r="AC84" s="12"/>
      <c r="AD84" s="12"/>
    </row>
    <row r="85" spans="1:31" x14ac:dyDescent="0.3">
      <c r="A85" s="60" t="s">
        <v>88</v>
      </c>
      <c r="B85" s="60">
        <v>2</v>
      </c>
      <c r="C85" s="72" t="s">
        <v>233</v>
      </c>
      <c r="D85" s="40" t="s">
        <v>195</v>
      </c>
      <c r="E85" s="165" t="s">
        <v>3</v>
      </c>
      <c r="F85" s="61" t="s">
        <v>3</v>
      </c>
      <c r="G85" s="61" t="s">
        <v>3</v>
      </c>
      <c r="H85" s="61" t="s">
        <v>3</v>
      </c>
      <c r="I85" s="61" t="s">
        <v>4</v>
      </c>
      <c r="J85" s="61" t="s">
        <v>3</v>
      </c>
      <c r="K85" s="61" t="s">
        <v>3</v>
      </c>
      <c r="L85" s="61" t="s">
        <v>2</v>
      </c>
      <c r="M85" s="61" t="s">
        <v>3</v>
      </c>
      <c r="N85" s="61" t="s">
        <v>3</v>
      </c>
      <c r="O85" s="61" t="s">
        <v>2</v>
      </c>
      <c r="P85" s="61" t="s">
        <v>4</v>
      </c>
      <c r="Q85" s="61" t="s">
        <v>3</v>
      </c>
      <c r="R85" s="61" t="s">
        <v>3</v>
      </c>
      <c r="S85" s="61" t="s">
        <v>4</v>
      </c>
      <c r="T85" s="61" t="s">
        <v>3</v>
      </c>
      <c r="U85" s="61" t="s">
        <v>4</v>
      </c>
      <c r="V85" s="61" t="s">
        <v>2</v>
      </c>
      <c r="W85" s="61" t="s">
        <v>2</v>
      </c>
      <c r="X85" s="166" t="s">
        <v>4</v>
      </c>
      <c r="Y85" s="159">
        <f>COUNTIF(Table14[[#This Row],[Tch 1]:[Tch 20]],"*R*")</f>
        <v>4</v>
      </c>
      <c r="Z85" s="62">
        <f>COUNTIF(Table14[[#This Row],[Tch 1]:[Tch 20]],"*L*")</f>
        <v>5</v>
      </c>
      <c r="AA85" s="60">
        <f>COUNTIF(Table14[[#This Row],[Tch 1]:[Tch 20]],"*B*")</f>
        <v>11</v>
      </c>
      <c r="AB85" s="63">
        <f>SUM(Table14[[#This Row],[Right]]+Table14[[#This Row],[Left]]+Table14[[#This Row],[Both]])</f>
        <v>20</v>
      </c>
      <c r="AC85" s="12"/>
      <c r="AD85" s="12"/>
    </row>
    <row r="86" spans="1:31" x14ac:dyDescent="0.3">
      <c r="A86" s="79" t="s">
        <v>89</v>
      </c>
      <c r="B86" s="79">
        <v>1</v>
      </c>
      <c r="C86" s="79" t="s">
        <v>72</v>
      </c>
      <c r="D86" s="75" t="s">
        <v>193</v>
      </c>
      <c r="E86" s="167" t="s">
        <v>4</v>
      </c>
      <c r="F86" s="80" t="s">
        <v>2</v>
      </c>
      <c r="G86" s="80" t="s">
        <v>2</v>
      </c>
      <c r="H86" s="80" t="s">
        <v>3</v>
      </c>
      <c r="I86" s="80" t="s">
        <v>3</v>
      </c>
      <c r="J86" s="80" t="s">
        <v>3</v>
      </c>
      <c r="K86" s="80" t="s">
        <v>3</v>
      </c>
      <c r="L86" s="80" t="s">
        <v>3</v>
      </c>
      <c r="M86" s="80" t="s">
        <v>3</v>
      </c>
      <c r="N86" s="80" t="s">
        <v>3</v>
      </c>
      <c r="O86" s="80" t="s">
        <v>3</v>
      </c>
      <c r="P86" s="80" t="s">
        <v>3</v>
      </c>
      <c r="Q86" s="80" t="s">
        <v>3</v>
      </c>
      <c r="R86" s="80" t="s">
        <v>3</v>
      </c>
      <c r="S86" s="80" t="s">
        <v>3</v>
      </c>
      <c r="T86" s="80" t="s">
        <v>3</v>
      </c>
      <c r="U86" s="80" t="s">
        <v>3</v>
      </c>
      <c r="V86" s="80" t="s">
        <v>3</v>
      </c>
      <c r="W86" s="80" t="s">
        <v>3</v>
      </c>
      <c r="X86" s="168" t="s">
        <v>3</v>
      </c>
      <c r="Y86" s="160">
        <f>COUNTIF(Table14[[#This Row],[Tch 1]:[Tch 20]],"*R*")</f>
        <v>2</v>
      </c>
      <c r="Z86" s="81">
        <f>COUNTIF(Table14[[#This Row],[Tch 1]:[Tch 20]],"*L*")</f>
        <v>1</v>
      </c>
      <c r="AA86" s="79">
        <f>COUNTIF(Table14[[#This Row],[Tch 1]:[Tch 20]],"*B*")</f>
        <v>17</v>
      </c>
      <c r="AB86" s="82">
        <f>SUM(Table14[[#This Row],[Right]]+Table14[[#This Row],[Left]]+Table14[[#This Row],[Both]])</f>
        <v>20</v>
      </c>
      <c r="AC86" s="12"/>
      <c r="AD86" s="12"/>
    </row>
    <row r="87" spans="1:31" x14ac:dyDescent="0.3">
      <c r="A87" s="60" t="s">
        <v>89</v>
      </c>
      <c r="B87" s="60">
        <v>1</v>
      </c>
      <c r="C87" s="60" t="s">
        <v>72</v>
      </c>
      <c r="D87" s="40" t="s">
        <v>194</v>
      </c>
      <c r="E87" s="165" t="s">
        <v>4</v>
      </c>
      <c r="F87" s="61" t="s">
        <v>4</v>
      </c>
      <c r="G87" s="61" t="s">
        <v>3</v>
      </c>
      <c r="H87" s="61" t="s">
        <v>3</v>
      </c>
      <c r="I87" s="61" t="s">
        <v>3</v>
      </c>
      <c r="J87" s="61" t="s">
        <v>4</v>
      </c>
      <c r="K87" s="61" t="s">
        <v>4</v>
      </c>
      <c r="L87" s="61" t="s">
        <v>3</v>
      </c>
      <c r="M87" s="61" t="s">
        <v>4</v>
      </c>
      <c r="N87" s="61" t="s">
        <v>3</v>
      </c>
      <c r="O87" s="61" t="s">
        <v>3</v>
      </c>
      <c r="P87" s="61" t="s">
        <v>4</v>
      </c>
      <c r="Q87" s="61" t="s">
        <v>4</v>
      </c>
      <c r="R87" s="61" t="s">
        <v>3</v>
      </c>
      <c r="S87" s="61" t="s">
        <v>2</v>
      </c>
      <c r="T87" s="61" t="s">
        <v>4</v>
      </c>
      <c r="U87" s="61" t="s">
        <v>4</v>
      </c>
      <c r="V87" s="61" t="s">
        <v>4</v>
      </c>
      <c r="W87" s="61" t="s">
        <v>2</v>
      </c>
      <c r="X87" s="166" t="s">
        <v>4</v>
      </c>
      <c r="Y87" s="159">
        <f>COUNTIF(Table14[[#This Row],[Tch 1]:[Tch 20]],"*R*")</f>
        <v>2</v>
      </c>
      <c r="Z87" s="62">
        <f>COUNTIF(Table14[[#This Row],[Tch 1]:[Tch 20]],"*L*")</f>
        <v>11</v>
      </c>
      <c r="AA87" s="60">
        <f>COUNTIF(Table14[[#This Row],[Tch 1]:[Tch 20]],"*B*")</f>
        <v>7</v>
      </c>
      <c r="AB87" s="63">
        <f>SUM(Table14[[#This Row],[Right]]+Table14[[#This Row],[Left]]+Table14[[#This Row],[Both]])</f>
        <v>20</v>
      </c>
      <c r="AC87" s="12"/>
      <c r="AD87" s="12"/>
    </row>
    <row r="88" spans="1:31" x14ac:dyDescent="0.3">
      <c r="A88" s="60" t="s">
        <v>89</v>
      </c>
      <c r="B88" s="60">
        <v>1</v>
      </c>
      <c r="C88" s="60" t="s">
        <v>72</v>
      </c>
      <c r="D88" s="40" t="s">
        <v>195</v>
      </c>
      <c r="E88" s="165" t="s">
        <v>4</v>
      </c>
      <c r="F88" s="61" t="s">
        <v>2</v>
      </c>
      <c r="G88" s="61" t="s">
        <v>3</v>
      </c>
      <c r="H88" s="61" t="s">
        <v>3</v>
      </c>
      <c r="I88" s="61" t="s">
        <v>3</v>
      </c>
      <c r="J88" s="61" t="s">
        <v>3</v>
      </c>
      <c r="K88" s="61" t="s">
        <v>3</v>
      </c>
      <c r="L88" s="61" t="s">
        <v>4</v>
      </c>
      <c r="M88" s="61" t="s">
        <v>2</v>
      </c>
      <c r="N88" s="61" t="s">
        <v>2</v>
      </c>
      <c r="O88" s="61" t="s">
        <v>4</v>
      </c>
      <c r="P88" s="61" t="s">
        <v>3</v>
      </c>
      <c r="Q88" s="61" t="s">
        <v>4</v>
      </c>
      <c r="R88" s="61" t="s">
        <v>2</v>
      </c>
      <c r="S88" s="61" t="s">
        <v>2</v>
      </c>
      <c r="T88" s="61" t="s">
        <v>2</v>
      </c>
      <c r="U88" s="61" t="s">
        <v>3</v>
      </c>
      <c r="V88" s="61" t="s">
        <v>3</v>
      </c>
      <c r="W88" s="61" t="s">
        <v>4</v>
      </c>
      <c r="X88" s="166" t="s">
        <v>4</v>
      </c>
      <c r="Y88" s="159">
        <f>COUNTIF(Table14[[#This Row],[Tch 1]:[Tch 20]],"*R*")</f>
        <v>6</v>
      </c>
      <c r="Z88" s="62">
        <f>COUNTIF(Table14[[#This Row],[Tch 1]:[Tch 20]],"*L*")</f>
        <v>6</v>
      </c>
      <c r="AA88" s="60">
        <f>COUNTIF(Table14[[#This Row],[Tch 1]:[Tch 20]],"*B*")</f>
        <v>8</v>
      </c>
      <c r="AB88" s="63">
        <f>SUM(Table14[[#This Row],[Right]]+Table14[[#This Row],[Left]]+Table14[[#This Row],[Both]])</f>
        <v>20</v>
      </c>
      <c r="AC88" s="12"/>
      <c r="AD88" s="12"/>
    </row>
    <row r="89" spans="1:31" x14ac:dyDescent="0.3">
      <c r="A89" s="79" t="s">
        <v>90</v>
      </c>
      <c r="B89" s="79">
        <v>1</v>
      </c>
      <c r="C89" s="79" t="s">
        <v>72</v>
      </c>
      <c r="D89" s="75" t="s">
        <v>193</v>
      </c>
      <c r="E89" s="167" t="s">
        <v>3</v>
      </c>
      <c r="F89" s="80" t="s">
        <v>3</v>
      </c>
      <c r="G89" s="80" t="s">
        <v>2</v>
      </c>
      <c r="H89" s="80" t="s">
        <v>3</v>
      </c>
      <c r="I89" s="80" t="s">
        <v>4</v>
      </c>
      <c r="J89" s="80" t="s">
        <v>2</v>
      </c>
      <c r="K89" s="80" t="s">
        <v>4</v>
      </c>
      <c r="L89" s="80" t="s">
        <v>2</v>
      </c>
      <c r="M89" s="80" t="s">
        <v>3</v>
      </c>
      <c r="N89" s="80" t="s">
        <v>3</v>
      </c>
      <c r="O89" s="80" t="s">
        <v>3</v>
      </c>
      <c r="P89" s="80" t="s">
        <v>2</v>
      </c>
      <c r="Q89" s="80" t="s">
        <v>4</v>
      </c>
      <c r="R89" s="80" t="s">
        <v>3</v>
      </c>
      <c r="S89" s="80" t="s">
        <v>3</v>
      </c>
      <c r="T89" s="80" t="s">
        <v>3</v>
      </c>
      <c r="U89" s="80" t="s">
        <v>3</v>
      </c>
      <c r="V89" s="80" t="s">
        <v>3</v>
      </c>
      <c r="W89" s="80" t="s">
        <v>3</v>
      </c>
      <c r="X89" s="168" t="s">
        <v>3</v>
      </c>
      <c r="Y89" s="160">
        <f>COUNTIF(Table14[[#This Row],[Tch 1]:[Tch 20]],"*R*")</f>
        <v>4</v>
      </c>
      <c r="Z89" s="81">
        <f>COUNTIF(Table14[[#This Row],[Tch 1]:[Tch 20]],"*L*")</f>
        <v>3</v>
      </c>
      <c r="AA89" s="79">
        <f>COUNTIF(Table14[[#This Row],[Tch 1]:[Tch 20]],"*B*")</f>
        <v>13</v>
      </c>
      <c r="AB89" s="82">
        <f>SUM(Table14[[#This Row],[Right]]+Table14[[#This Row],[Left]]+Table14[[#This Row],[Both]])</f>
        <v>20</v>
      </c>
      <c r="AC89" s="12"/>
      <c r="AD89" s="12"/>
    </row>
    <row r="90" spans="1:31" x14ac:dyDescent="0.3">
      <c r="A90" s="60" t="s">
        <v>90</v>
      </c>
      <c r="B90" s="60">
        <v>1</v>
      </c>
      <c r="C90" s="60" t="s">
        <v>72</v>
      </c>
      <c r="D90" s="40" t="s">
        <v>194</v>
      </c>
      <c r="E90" s="165" t="s">
        <v>3</v>
      </c>
      <c r="F90" s="61" t="s">
        <v>4</v>
      </c>
      <c r="G90" s="61" t="s">
        <v>3</v>
      </c>
      <c r="H90" s="61" t="s">
        <v>2</v>
      </c>
      <c r="I90" s="61" t="s">
        <v>3</v>
      </c>
      <c r="J90" s="61" t="s">
        <v>2</v>
      </c>
      <c r="K90" s="61" t="s">
        <v>3</v>
      </c>
      <c r="L90" s="61" t="s">
        <v>4</v>
      </c>
      <c r="M90" s="61" t="s">
        <v>3</v>
      </c>
      <c r="N90" s="61" t="s">
        <v>4</v>
      </c>
      <c r="O90" s="61" t="s">
        <v>4</v>
      </c>
      <c r="P90" s="61" t="s">
        <v>3</v>
      </c>
      <c r="Q90" s="61" t="s">
        <v>3</v>
      </c>
      <c r="R90" s="61" t="s">
        <v>4</v>
      </c>
      <c r="S90" s="61" t="s">
        <v>3</v>
      </c>
      <c r="T90" s="61" t="s">
        <v>2</v>
      </c>
      <c r="U90" s="61" t="s">
        <v>2</v>
      </c>
      <c r="V90" s="61" t="s">
        <v>3</v>
      </c>
      <c r="W90" s="61" t="s">
        <v>2</v>
      </c>
      <c r="X90" s="166" t="s">
        <v>2</v>
      </c>
      <c r="Y90" s="159">
        <f>COUNTIF(Table14[[#This Row],[Tch 1]:[Tch 20]],"*R*")</f>
        <v>6</v>
      </c>
      <c r="Z90" s="62">
        <f>COUNTIF(Table14[[#This Row],[Tch 1]:[Tch 20]],"*L*")</f>
        <v>5</v>
      </c>
      <c r="AA90" s="60">
        <f>COUNTIF(Table14[[#This Row],[Tch 1]:[Tch 20]],"*B*")</f>
        <v>9</v>
      </c>
      <c r="AB90" s="63">
        <f>SUM(Table14[[#This Row],[Right]]+Table14[[#This Row],[Left]]+Table14[[#This Row],[Both]])</f>
        <v>20</v>
      </c>
      <c r="AC90" s="12"/>
      <c r="AD90" s="12"/>
    </row>
    <row r="91" spans="1:31" x14ac:dyDescent="0.3">
      <c r="A91" s="86" t="s">
        <v>90</v>
      </c>
      <c r="B91" s="86">
        <v>1</v>
      </c>
      <c r="C91" s="86" t="s">
        <v>72</v>
      </c>
      <c r="D91" s="78" t="s">
        <v>195</v>
      </c>
      <c r="E91" s="169" t="s">
        <v>3</v>
      </c>
      <c r="F91" s="84" t="s">
        <v>4</v>
      </c>
      <c r="G91" s="84" t="s">
        <v>2</v>
      </c>
      <c r="H91" s="84" t="s">
        <v>3</v>
      </c>
      <c r="I91" s="84" t="s">
        <v>3</v>
      </c>
      <c r="J91" s="84" t="s">
        <v>4</v>
      </c>
      <c r="K91" s="84" t="s">
        <v>3</v>
      </c>
      <c r="L91" s="84" t="s">
        <v>4</v>
      </c>
      <c r="M91" s="84" t="s">
        <v>4</v>
      </c>
      <c r="N91" s="84" t="s">
        <v>4</v>
      </c>
      <c r="O91" s="84" t="s">
        <v>4</v>
      </c>
      <c r="P91" s="84" t="s">
        <v>4</v>
      </c>
      <c r="Q91" s="84" t="s">
        <v>4</v>
      </c>
      <c r="R91" s="84" t="s">
        <v>3</v>
      </c>
      <c r="S91" s="84" t="s">
        <v>2</v>
      </c>
      <c r="T91" s="84" t="s">
        <v>3</v>
      </c>
      <c r="U91" s="84" t="s">
        <v>3</v>
      </c>
      <c r="V91" s="84" t="s">
        <v>2</v>
      </c>
      <c r="W91" s="84" t="s">
        <v>2</v>
      </c>
      <c r="X91" s="170" t="s">
        <v>2</v>
      </c>
      <c r="Y91" s="161">
        <f>COUNTIF(Table14[[#This Row],[Tch 1]:[Tch 20]],"*R*")</f>
        <v>5</v>
      </c>
      <c r="Z91" s="85">
        <f>COUNTIF(Table14[[#This Row],[Tch 1]:[Tch 20]],"*L*")</f>
        <v>8</v>
      </c>
      <c r="AA91" s="86">
        <f>COUNTIF(Table14[[#This Row],[Tch 1]:[Tch 20]],"*B*")</f>
        <v>7</v>
      </c>
      <c r="AB91" s="87">
        <f>SUM(Table14[[#This Row],[Right]]+Table14[[#This Row],[Left]]+Table14[[#This Row],[Both]])</f>
        <v>20</v>
      </c>
      <c r="AC91" s="12"/>
      <c r="AD91" s="12"/>
    </row>
    <row r="92" spans="1:31" x14ac:dyDescent="0.3">
      <c r="A92" s="60" t="s">
        <v>91</v>
      </c>
      <c r="B92" s="60">
        <v>2</v>
      </c>
      <c r="C92" s="72" t="s">
        <v>233</v>
      </c>
      <c r="D92" s="40" t="s">
        <v>193</v>
      </c>
      <c r="E92" s="165" t="s">
        <v>2</v>
      </c>
      <c r="F92" s="61" t="s">
        <v>4</v>
      </c>
      <c r="G92" s="61" t="s">
        <v>3</v>
      </c>
      <c r="H92" s="61" t="s">
        <v>2</v>
      </c>
      <c r="I92" s="61" t="s">
        <v>3</v>
      </c>
      <c r="J92" s="61" t="s">
        <v>3</v>
      </c>
      <c r="K92" s="61" t="s">
        <v>3</v>
      </c>
      <c r="L92" s="61" t="s">
        <v>3</v>
      </c>
      <c r="M92" s="61" t="s">
        <v>3</v>
      </c>
      <c r="N92" s="61" t="s">
        <v>4</v>
      </c>
      <c r="O92" s="61" t="s">
        <v>3</v>
      </c>
      <c r="P92" s="61" t="s">
        <v>3</v>
      </c>
      <c r="Q92" s="61" t="s">
        <v>3</v>
      </c>
      <c r="R92" s="61" t="s">
        <v>3</v>
      </c>
      <c r="S92" s="61" t="s">
        <v>3</v>
      </c>
      <c r="T92" s="61" t="s">
        <v>3</v>
      </c>
      <c r="U92" s="61" t="s">
        <v>3</v>
      </c>
      <c r="V92" s="61" t="s">
        <v>3</v>
      </c>
      <c r="W92" s="61" t="s">
        <v>2</v>
      </c>
      <c r="X92" s="166"/>
      <c r="Y92" s="159">
        <f>COUNTIF(Table14[[#This Row],[Tch 1]:[Tch 20]],"*R*")</f>
        <v>3</v>
      </c>
      <c r="Z92" s="62">
        <f>COUNTIF(Table14[[#This Row],[Tch 1]:[Tch 20]],"*L*")</f>
        <v>2</v>
      </c>
      <c r="AA92" s="60">
        <f>COUNTIF(Table14[[#This Row],[Tch 1]:[Tch 20]],"*B*")</f>
        <v>14</v>
      </c>
      <c r="AB92" s="63">
        <f>SUM(Table14[[#This Row],[Right]]+Table14[[#This Row],[Left]]+Table14[[#This Row],[Both]])</f>
        <v>19</v>
      </c>
      <c r="AC92" s="12"/>
      <c r="AD92" s="12"/>
    </row>
    <row r="93" spans="1:31" x14ac:dyDescent="0.3">
      <c r="A93" s="60" t="s">
        <v>91</v>
      </c>
      <c r="B93" s="60">
        <v>2</v>
      </c>
      <c r="C93" s="72" t="s">
        <v>233</v>
      </c>
      <c r="D93" s="40" t="s">
        <v>194</v>
      </c>
      <c r="E93" s="165" t="s">
        <v>3</v>
      </c>
      <c r="F93" s="61" t="s">
        <v>3</v>
      </c>
      <c r="G93" s="61" t="s">
        <v>3</v>
      </c>
      <c r="H93" s="61" t="s">
        <v>3</v>
      </c>
      <c r="I93" s="61" t="s">
        <v>2</v>
      </c>
      <c r="J93" s="61" t="s">
        <v>4</v>
      </c>
      <c r="K93" s="61" t="s">
        <v>3</v>
      </c>
      <c r="L93" s="61" t="s">
        <v>4</v>
      </c>
      <c r="M93" s="61" t="s">
        <v>3</v>
      </c>
      <c r="N93" s="61" t="s">
        <v>3</v>
      </c>
      <c r="O93" s="61" t="s">
        <v>3</v>
      </c>
      <c r="P93" s="61" t="s">
        <v>3</v>
      </c>
      <c r="Q93" s="61" t="s">
        <v>3</v>
      </c>
      <c r="R93" s="61" t="s">
        <v>3</v>
      </c>
      <c r="S93" s="61" t="s">
        <v>4</v>
      </c>
      <c r="T93" s="61" t="s">
        <v>3</v>
      </c>
      <c r="U93" s="61"/>
      <c r="V93" s="61"/>
      <c r="W93" s="61"/>
      <c r="X93" s="166"/>
      <c r="Y93" s="159">
        <f>COUNTIF(Table14[[#This Row],[Tch 1]:[Tch 20]],"*R*")</f>
        <v>1</v>
      </c>
      <c r="Z93" s="62">
        <f>COUNTIF(Table14[[#This Row],[Tch 1]:[Tch 20]],"*L*")</f>
        <v>3</v>
      </c>
      <c r="AA93" s="60">
        <f>COUNTIF(Table14[[#This Row],[Tch 1]:[Tch 20]],"*B*")</f>
        <v>12</v>
      </c>
      <c r="AB93" s="63">
        <f>SUM(Table14[[#This Row],[Right]]+Table14[[#This Row],[Left]]+Table14[[#This Row],[Both]])</f>
        <v>16</v>
      </c>
      <c r="AC93" s="12"/>
      <c r="AD93" s="12"/>
    </row>
    <row r="94" spans="1:31" x14ac:dyDescent="0.3">
      <c r="A94" s="60" t="s">
        <v>91</v>
      </c>
      <c r="B94" s="60">
        <v>2</v>
      </c>
      <c r="C94" s="72" t="s">
        <v>233</v>
      </c>
      <c r="D94" s="40" t="s">
        <v>195</v>
      </c>
      <c r="E94" s="165" t="s">
        <v>2</v>
      </c>
      <c r="F94" s="61" t="s">
        <v>4</v>
      </c>
      <c r="G94" s="61" t="s">
        <v>3</v>
      </c>
      <c r="H94" s="61" t="s">
        <v>3</v>
      </c>
      <c r="I94" s="61" t="s">
        <v>3</v>
      </c>
      <c r="J94" s="61" t="s">
        <v>3</v>
      </c>
      <c r="K94" s="61" t="s">
        <v>2</v>
      </c>
      <c r="L94" s="61" t="s">
        <v>4</v>
      </c>
      <c r="M94" s="61" t="s">
        <v>4</v>
      </c>
      <c r="N94" s="61" t="s">
        <v>4</v>
      </c>
      <c r="O94" s="61" t="s">
        <v>4</v>
      </c>
      <c r="P94" s="61" t="s">
        <v>4</v>
      </c>
      <c r="Q94" s="61" t="s">
        <v>3</v>
      </c>
      <c r="R94" s="61" t="s">
        <v>3</v>
      </c>
      <c r="S94" s="61" t="s">
        <v>4</v>
      </c>
      <c r="T94" s="61" t="s">
        <v>4</v>
      </c>
      <c r="U94" s="61" t="s">
        <v>4</v>
      </c>
      <c r="V94" s="61" t="s">
        <v>3</v>
      </c>
      <c r="W94" s="61" t="s">
        <v>3</v>
      </c>
      <c r="X94" s="166"/>
      <c r="Y94" s="159">
        <f>COUNTIF(Table14[[#This Row],[Tch 1]:[Tch 20]],"*R*")</f>
        <v>2</v>
      </c>
      <c r="Z94" s="62">
        <f>COUNTIF(Table14[[#This Row],[Tch 1]:[Tch 20]],"*L*")</f>
        <v>9</v>
      </c>
      <c r="AA94" s="60">
        <f>COUNTIF(Table14[[#This Row],[Tch 1]:[Tch 20]],"*B*")</f>
        <v>8</v>
      </c>
      <c r="AB94" s="63">
        <f>SUM(Table14[[#This Row],[Right]]+Table14[[#This Row],[Left]]+Table14[[#This Row],[Both]])</f>
        <v>19</v>
      </c>
      <c r="AC94" s="12"/>
      <c r="AD94" s="12"/>
    </row>
    <row r="95" spans="1:31" x14ac:dyDescent="0.3">
      <c r="A95" s="12"/>
      <c r="B95" s="12"/>
      <c r="C95" s="12"/>
      <c r="D95" s="1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7"/>
      <c r="Z95" s="7"/>
      <c r="AA95" s="12"/>
      <c r="AB95" s="12"/>
      <c r="AC95" s="7"/>
      <c r="AD95" s="12"/>
      <c r="AE95" s="12"/>
    </row>
    <row r="96" spans="1:31" x14ac:dyDescent="0.3">
      <c r="A96" s="11"/>
      <c r="B96" s="11"/>
      <c r="C96" s="11"/>
      <c r="D96" s="1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7"/>
      <c r="Z96" s="7"/>
      <c r="AA96" s="12"/>
      <c r="AB96" s="12"/>
      <c r="AC96" s="7"/>
      <c r="AD96" s="12"/>
      <c r="AE96" s="12"/>
    </row>
    <row r="97" spans="1:31" x14ac:dyDescent="0.3">
      <c r="A97" s="11"/>
      <c r="B97" s="11"/>
      <c r="C97" s="11"/>
      <c r="D97" s="14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7"/>
      <c r="Z97" s="7"/>
      <c r="AA97" s="12"/>
      <c r="AB97" s="12"/>
      <c r="AC97" s="7"/>
      <c r="AD97" s="12"/>
      <c r="AE97" s="12"/>
    </row>
    <row r="98" spans="1:31" x14ac:dyDescent="0.3">
      <c r="A98" s="11"/>
      <c r="B98" s="11"/>
      <c r="C98" s="11"/>
      <c r="D98" s="14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7"/>
      <c r="Z98" s="7"/>
      <c r="AA98" s="12"/>
      <c r="AB98" s="12"/>
      <c r="AC98" s="7"/>
    </row>
    <row r="99" spans="1:31" x14ac:dyDescent="0.3">
      <c r="A99" s="11"/>
      <c r="B99" s="11"/>
      <c r="C99" s="11"/>
      <c r="D99" s="14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7"/>
      <c r="Z99" s="7"/>
      <c r="AA99" s="12"/>
      <c r="AB99" s="12"/>
      <c r="AC99" s="7"/>
      <c r="AD99" s="12"/>
      <c r="AE99" s="12"/>
    </row>
    <row r="100" spans="1:31" x14ac:dyDescent="0.3">
      <c r="A100" s="11"/>
      <c r="B100" s="11"/>
      <c r="C100" s="11"/>
      <c r="D100" s="1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AC100" s="12"/>
      <c r="AD100" s="12"/>
      <c r="AE100" s="12"/>
    </row>
    <row r="101" spans="1:31" x14ac:dyDescent="0.3">
      <c r="A101" s="11"/>
      <c r="B101" s="11"/>
      <c r="C101" s="11"/>
      <c r="D101" s="14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7"/>
      <c r="Z101" s="7"/>
      <c r="AA101" s="12"/>
      <c r="AB101" s="12"/>
      <c r="AC101" s="7"/>
      <c r="AD101" s="12"/>
      <c r="AE101" s="12"/>
    </row>
    <row r="102" spans="1:31" x14ac:dyDescent="0.3">
      <c r="A102" s="11"/>
      <c r="B102" s="11"/>
      <c r="C102" s="11"/>
      <c r="D102" s="14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7"/>
      <c r="Z102" s="7"/>
      <c r="AA102" s="12"/>
      <c r="AB102" s="12"/>
      <c r="AC102" s="7"/>
      <c r="AD102" s="12"/>
      <c r="AE102" s="12"/>
    </row>
    <row r="103" spans="1:31" x14ac:dyDescent="0.3">
      <c r="A103" s="1"/>
      <c r="B103" s="1"/>
      <c r="C103" s="1"/>
      <c r="D103" s="14"/>
      <c r="E103" s="6"/>
      <c r="F103" s="6"/>
      <c r="G103" s="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AC103" s="12"/>
      <c r="AD103" s="12"/>
      <c r="AE103" s="12"/>
    </row>
    <row r="104" spans="1:31" x14ac:dyDescent="0.3">
      <c r="A104" s="1"/>
      <c r="B104" s="1"/>
      <c r="C104" s="1"/>
      <c r="D104" s="14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7"/>
      <c r="Z104" s="7"/>
      <c r="AA104" s="12"/>
      <c r="AB104" s="12"/>
      <c r="AC104" s="7"/>
      <c r="AD104" s="12"/>
      <c r="AE104" s="12"/>
    </row>
    <row r="105" spans="1:31" x14ac:dyDescent="0.3">
      <c r="A105" s="1"/>
      <c r="B105" s="1"/>
      <c r="C105" s="1"/>
      <c r="D105" s="14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7"/>
      <c r="Z105" s="7"/>
      <c r="AA105" s="12"/>
      <c r="AB105" s="12"/>
      <c r="AC105" s="7"/>
      <c r="AD105" s="12"/>
      <c r="AE105" s="12"/>
    </row>
    <row r="106" spans="1:31" x14ac:dyDescent="0.3">
      <c r="A106" s="1"/>
      <c r="B106" s="1"/>
      <c r="C106" s="1"/>
      <c r="D106" s="14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7"/>
      <c r="Z106" s="7"/>
      <c r="AA106" s="12"/>
      <c r="AB106" s="12"/>
      <c r="AC106" s="7"/>
      <c r="AD106" s="12"/>
      <c r="AE106" s="12"/>
    </row>
    <row r="107" spans="1:31" x14ac:dyDescent="0.3">
      <c r="A107" s="1"/>
      <c r="B107" s="1"/>
      <c r="C107" s="1"/>
      <c r="D107" s="14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7"/>
      <c r="Z107" s="7"/>
      <c r="AA107" s="12"/>
      <c r="AB107" s="12"/>
      <c r="AC107" s="7"/>
      <c r="AD107" s="12"/>
      <c r="AE107" s="12"/>
    </row>
    <row r="108" spans="1:31" x14ac:dyDescent="0.3">
      <c r="A108" s="1"/>
      <c r="B108" s="1"/>
      <c r="C108" s="1"/>
      <c r="D108" s="14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7"/>
      <c r="Z108" s="7"/>
      <c r="AA108" s="12"/>
      <c r="AB108" s="12"/>
      <c r="AC108" s="7"/>
      <c r="AD108" s="5"/>
      <c r="AE108" s="12"/>
    </row>
    <row r="109" spans="1:31" x14ac:dyDescent="0.3">
      <c r="A109" s="1"/>
      <c r="B109" s="1"/>
      <c r="C109" s="1"/>
      <c r="D109" s="14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7"/>
      <c r="Z109" s="7"/>
      <c r="AA109" s="12"/>
      <c r="AB109" s="12"/>
      <c r="AC109" s="7"/>
      <c r="AD109" s="12"/>
      <c r="AE109" s="12"/>
    </row>
    <row r="110" spans="1:31" x14ac:dyDescent="0.3">
      <c r="A110" s="1"/>
      <c r="B110" s="1"/>
      <c r="C110" s="1"/>
      <c r="D110" s="14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7"/>
      <c r="Z110" s="7"/>
      <c r="AA110" s="12"/>
      <c r="AB110" s="12"/>
      <c r="AC110" s="7"/>
      <c r="AD110" s="12"/>
      <c r="AE110" s="12"/>
    </row>
    <row r="111" spans="1:31" x14ac:dyDescent="0.3">
      <c r="A111" s="1"/>
      <c r="B111" s="1"/>
      <c r="C111" s="1"/>
      <c r="D111" s="14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7"/>
      <c r="Z111" s="7"/>
      <c r="AA111" s="12"/>
      <c r="AB111" s="12"/>
      <c r="AC111" s="7"/>
      <c r="AD111" s="12"/>
      <c r="AE111" s="12"/>
    </row>
    <row r="112" spans="1:31" x14ac:dyDescent="0.3">
      <c r="A112" s="1"/>
      <c r="B112" s="1"/>
      <c r="C112" s="1"/>
      <c r="D112" s="1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AC112" s="12"/>
      <c r="AD112" s="12"/>
      <c r="AE112" s="12"/>
    </row>
    <row r="113" spans="1:31" x14ac:dyDescent="0.3">
      <c r="A113" s="1"/>
      <c r="B113" s="1"/>
      <c r="C113" s="1"/>
      <c r="D113" s="14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7"/>
      <c r="Z113" s="7"/>
      <c r="AA113" s="12"/>
      <c r="AB113" s="12"/>
      <c r="AC113" s="7"/>
      <c r="AD113" s="12"/>
      <c r="AE113" s="12"/>
    </row>
    <row r="114" spans="1:31" x14ac:dyDescent="0.3">
      <c r="A114" s="1"/>
      <c r="B114" s="1"/>
      <c r="C114" s="1"/>
      <c r="D114" s="14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7"/>
      <c r="Z114" s="7"/>
      <c r="AA114" s="12"/>
      <c r="AB114" s="12"/>
      <c r="AC114" s="7"/>
      <c r="AD114" s="12"/>
      <c r="AE114" s="12"/>
    </row>
    <row r="115" spans="1:31" x14ac:dyDescent="0.3">
      <c r="A115" s="11"/>
      <c r="B115" s="11"/>
      <c r="C115" s="11"/>
      <c r="D115" s="14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7"/>
      <c r="Z115" s="7"/>
      <c r="AA115" s="12"/>
      <c r="AB115" s="12"/>
      <c r="AC115" s="7"/>
      <c r="AD115" s="12"/>
      <c r="AE115" s="12"/>
    </row>
    <row r="116" spans="1:31" x14ac:dyDescent="0.3">
      <c r="A116" s="11"/>
      <c r="B116" s="11"/>
      <c r="C116" s="11"/>
      <c r="D116" s="14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7"/>
      <c r="Z116" s="7"/>
      <c r="AA116" s="12"/>
      <c r="AB116" s="12"/>
      <c r="AC116" s="7"/>
      <c r="AD116" s="12"/>
      <c r="AE116" s="12"/>
    </row>
    <row r="117" spans="1:31" ht="15" customHeight="1" x14ac:dyDescent="0.3">
      <c r="A117" s="11"/>
      <c r="B117" s="11"/>
      <c r="C117" s="11"/>
      <c r="D117" s="14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7"/>
      <c r="Z117" s="7"/>
      <c r="AA117" s="12"/>
      <c r="AB117" s="12"/>
      <c r="AC117" s="7"/>
      <c r="AD117" s="12"/>
      <c r="AE117" s="12"/>
    </row>
    <row r="118" spans="1:31" x14ac:dyDescent="0.3">
      <c r="A118" s="11"/>
      <c r="B118" s="11"/>
      <c r="C118" s="11"/>
      <c r="D118" s="14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7"/>
      <c r="Z118" s="7"/>
      <c r="AA118" s="12"/>
      <c r="AB118" s="12"/>
      <c r="AC118" s="7"/>
      <c r="AD118" s="12"/>
      <c r="AE118" s="12"/>
    </row>
    <row r="119" spans="1:31" x14ac:dyDescent="0.3">
      <c r="A119" s="11"/>
      <c r="B119" s="11"/>
      <c r="C119" s="11"/>
      <c r="D119" s="14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7"/>
      <c r="Z119" s="7"/>
      <c r="AA119" s="12"/>
      <c r="AB119" s="12"/>
      <c r="AC119" s="7"/>
      <c r="AD119" s="12"/>
      <c r="AE119" s="12"/>
    </row>
    <row r="120" spans="1:31" x14ac:dyDescent="0.3">
      <c r="A120" s="11"/>
      <c r="B120" s="11"/>
      <c r="C120" s="11"/>
      <c r="D120" s="14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7"/>
      <c r="Z120" s="7"/>
      <c r="AA120" s="12"/>
      <c r="AB120" s="12"/>
      <c r="AC120" s="7"/>
      <c r="AD120" s="12"/>
      <c r="AE120" s="12"/>
    </row>
    <row r="121" spans="1:31" x14ac:dyDescent="0.3">
      <c r="A121" s="11"/>
      <c r="B121" s="11"/>
      <c r="C121" s="11"/>
      <c r="D121" s="14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7"/>
      <c r="Z121" s="7"/>
      <c r="AA121" s="12"/>
      <c r="AB121" s="12"/>
      <c r="AC121" s="7"/>
      <c r="AD121" s="12"/>
      <c r="AE121" s="12"/>
    </row>
    <row r="122" spans="1:31" x14ac:dyDescent="0.3">
      <c r="A122" s="11"/>
      <c r="B122" s="11"/>
      <c r="C122" s="11"/>
      <c r="D122" s="14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7"/>
      <c r="Z122" s="7"/>
      <c r="AA122" s="12"/>
      <c r="AB122" s="12"/>
      <c r="AC122" s="7"/>
    </row>
    <row r="123" spans="1:31" x14ac:dyDescent="0.3">
      <c r="A123" s="11"/>
      <c r="B123" s="11"/>
      <c r="C123" s="11"/>
      <c r="D123" s="14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7"/>
      <c r="Z123" s="7"/>
      <c r="AA123" s="12"/>
      <c r="AB123" s="12"/>
      <c r="AC123" s="7"/>
    </row>
    <row r="124" spans="1:31" x14ac:dyDescent="0.3">
      <c r="A124" s="11"/>
      <c r="B124" s="11"/>
      <c r="C124" s="11"/>
      <c r="D124" s="14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7"/>
      <c r="Z124" s="7"/>
      <c r="AA124" s="12"/>
      <c r="AB124" s="12"/>
      <c r="AC124" s="7"/>
    </row>
    <row r="125" spans="1:31" x14ac:dyDescent="0.3">
      <c r="A125" s="11"/>
      <c r="B125" s="11"/>
      <c r="C125" s="11"/>
      <c r="D125" s="14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7"/>
      <c r="Z125" s="7"/>
      <c r="AA125" s="12"/>
      <c r="AB125" s="12"/>
      <c r="AC125" s="7"/>
      <c r="AD125" s="12"/>
      <c r="AE125" s="12"/>
    </row>
    <row r="126" spans="1:31" x14ac:dyDescent="0.3">
      <c r="A126" s="11"/>
      <c r="B126" s="11"/>
      <c r="C126" s="11"/>
      <c r="D126" s="14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7"/>
      <c r="Z126" s="7"/>
      <c r="AA126" s="12"/>
      <c r="AB126" s="12"/>
      <c r="AC126" s="7"/>
      <c r="AD126" s="12"/>
      <c r="AE126" s="12"/>
    </row>
    <row r="127" spans="1:31" x14ac:dyDescent="0.3">
      <c r="A127" s="1"/>
      <c r="B127" s="1"/>
      <c r="C127" s="1"/>
      <c r="D127" s="14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7"/>
      <c r="Z127" s="7"/>
      <c r="AA127" s="12"/>
      <c r="AB127" s="12"/>
      <c r="AC127" s="7"/>
      <c r="AD127" s="12"/>
      <c r="AE127" s="12"/>
    </row>
    <row r="128" spans="1:31" x14ac:dyDescent="0.3">
      <c r="A128" s="1"/>
      <c r="B128" s="1"/>
      <c r="C128" s="1"/>
      <c r="D128" s="14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7"/>
      <c r="Z128" s="7"/>
      <c r="AA128" s="12"/>
      <c r="AB128" s="12"/>
      <c r="AC128" s="7"/>
      <c r="AD128" s="12"/>
      <c r="AE128" s="12"/>
    </row>
    <row r="129" spans="1:31" x14ac:dyDescent="0.3">
      <c r="A129" s="1"/>
      <c r="B129" s="1"/>
      <c r="C129" s="1"/>
      <c r="D129" s="14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7"/>
      <c r="Z129" s="7"/>
      <c r="AA129" s="12"/>
      <c r="AB129" s="12"/>
      <c r="AC129" s="7"/>
      <c r="AD129" s="12"/>
      <c r="AE129" s="12"/>
    </row>
    <row r="130" spans="1:31" x14ac:dyDescent="0.3">
      <c r="A130" s="11"/>
      <c r="B130" s="11"/>
      <c r="C130" s="11"/>
      <c r="D130" s="14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7"/>
      <c r="Z130" s="7"/>
      <c r="AA130" s="12"/>
      <c r="AB130" s="12"/>
      <c r="AC130" s="7"/>
      <c r="AD130" s="12"/>
      <c r="AE130" s="12"/>
    </row>
    <row r="131" spans="1:31" x14ac:dyDescent="0.3">
      <c r="A131" s="1"/>
      <c r="B131" s="1"/>
      <c r="C131" s="1"/>
      <c r="D131" s="14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7"/>
      <c r="Z131" s="7"/>
      <c r="AA131" s="12"/>
      <c r="AB131" s="12"/>
      <c r="AC131" s="7"/>
      <c r="AD131" s="12"/>
      <c r="AE131" s="12"/>
    </row>
    <row r="132" spans="1:31" x14ac:dyDescent="0.3">
      <c r="A132" s="1"/>
      <c r="B132" s="1"/>
      <c r="C132" s="1"/>
      <c r="D132" s="14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7"/>
      <c r="Z132" s="7"/>
      <c r="AA132" s="12"/>
      <c r="AB132" s="12"/>
      <c r="AC132" s="7"/>
      <c r="AD132" s="12"/>
      <c r="AE132" s="12"/>
    </row>
    <row r="133" spans="1:31" x14ac:dyDescent="0.3">
      <c r="A133" s="11"/>
      <c r="B133" s="11"/>
      <c r="C133" s="1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AC133" s="7"/>
      <c r="AD133" s="12"/>
      <c r="AE133" s="12"/>
    </row>
    <row r="134" spans="1:31" x14ac:dyDescent="0.3">
      <c r="A134" s="11"/>
      <c r="B134" s="11"/>
      <c r="C134" s="11"/>
      <c r="D134" s="8"/>
      <c r="E134" s="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AD134" s="12"/>
      <c r="AE134" s="12"/>
    </row>
    <row r="135" spans="1:31" x14ac:dyDescent="0.3">
      <c r="A135" s="11"/>
      <c r="B135" s="11"/>
      <c r="C135" s="11"/>
      <c r="D135" s="1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AC135" s="7"/>
      <c r="AD135" s="12"/>
      <c r="AE135" s="12"/>
    </row>
    <row r="136" spans="1:31" x14ac:dyDescent="0.3">
      <c r="A136" s="11"/>
      <c r="B136" s="11"/>
      <c r="C136" s="11"/>
      <c r="D136" s="1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AC136" s="7"/>
      <c r="AD136" s="12"/>
      <c r="AE136" s="12"/>
    </row>
    <row r="137" spans="1:31" x14ac:dyDescent="0.3">
      <c r="A137" s="11"/>
      <c r="B137" s="11"/>
      <c r="C137" s="11"/>
      <c r="D137" s="8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12"/>
      <c r="AC137" s="12"/>
      <c r="AD137" s="12"/>
      <c r="AE137" s="12"/>
    </row>
    <row r="138" spans="1:31" x14ac:dyDescent="0.3">
      <c r="A138" s="11"/>
      <c r="B138" s="11"/>
      <c r="C138" s="11"/>
      <c r="D138" s="1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AC138" s="7"/>
      <c r="AD138" s="12"/>
      <c r="AE138" s="12"/>
    </row>
    <row r="139" spans="1:31" x14ac:dyDescent="0.3">
      <c r="A139" s="12"/>
      <c r="B139" s="12"/>
      <c r="C139" s="12"/>
      <c r="D139" s="1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AC139" s="7"/>
      <c r="AD139" s="12"/>
      <c r="AE139" s="12"/>
    </row>
    <row r="140" spans="1:31" x14ac:dyDescent="0.3">
      <c r="A140" s="12"/>
      <c r="B140" s="12"/>
      <c r="C140" s="1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AC140" s="12"/>
      <c r="AD140" s="12"/>
      <c r="AE140" s="12"/>
    </row>
    <row r="141" spans="1:31" x14ac:dyDescent="0.3">
      <c r="A141" s="12"/>
      <c r="B141" s="12"/>
      <c r="C141" s="1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AC141" s="12"/>
      <c r="AD141" s="12"/>
      <c r="AE141" s="12"/>
    </row>
    <row r="142" spans="1:31" x14ac:dyDescent="0.3">
      <c r="A142" s="12"/>
      <c r="B142" s="12"/>
      <c r="C142" s="1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AC142" s="7"/>
      <c r="AD142" s="12"/>
      <c r="AE142" s="12"/>
    </row>
    <row r="143" spans="1:31" x14ac:dyDescent="0.3">
      <c r="A143" s="12"/>
      <c r="B143" s="12"/>
      <c r="C143" s="1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AC143" s="12"/>
      <c r="AD143" s="12"/>
      <c r="AE143" s="12"/>
    </row>
    <row r="144" spans="1:31" x14ac:dyDescent="0.3">
      <c r="A144" s="11"/>
      <c r="B144" s="11"/>
      <c r="C144" s="1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AC144" s="7"/>
      <c r="AD144" s="12"/>
      <c r="AE144" s="12"/>
    </row>
    <row r="145" spans="1:29" x14ac:dyDescent="0.3">
      <c r="A145" s="12"/>
      <c r="B145" s="12"/>
      <c r="C145" s="1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AC145" s="7"/>
    </row>
    <row r="146" spans="1:29" x14ac:dyDescent="0.3">
      <c r="A146" s="3"/>
      <c r="B146" s="3"/>
      <c r="C146" s="3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2"/>
      <c r="Z146" s="12"/>
      <c r="AA146" s="12"/>
      <c r="AB146" s="12"/>
      <c r="AC146" s="7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2"/>
  <sheetViews>
    <sheetView zoomScale="134" zoomScaleNormal="120" workbookViewId="0">
      <selection sqref="A1:A1048576"/>
    </sheetView>
  </sheetViews>
  <sheetFormatPr defaultColWidth="11.19921875" defaultRowHeight="15.6" x14ac:dyDescent="0.3"/>
  <cols>
    <col min="1" max="1" width="11.796875" style="14" customWidth="1"/>
    <col min="2" max="2" width="11.69921875" style="14" customWidth="1"/>
    <col min="3" max="3" width="18.796875" style="14" customWidth="1"/>
    <col min="4" max="4" width="11.796875" style="14" customWidth="1"/>
    <col min="5" max="6" width="8.19921875" style="14" customWidth="1"/>
    <col min="7" max="7" width="7.19921875" style="14" customWidth="1"/>
    <col min="8" max="16384" width="11.19921875" style="14"/>
  </cols>
  <sheetData>
    <row r="1" spans="1:7" s="13" customFormat="1" ht="34.950000000000003" customHeight="1" thickBot="1" x14ac:dyDescent="0.35">
      <c r="A1" s="38" t="s">
        <v>1</v>
      </c>
      <c r="B1" s="38" t="s">
        <v>188</v>
      </c>
      <c r="C1" s="38" t="s">
        <v>189</v>
      </c>
      <c r="D1" s="38" t="s">
        <v>192</v>
      </c>
      <c r="E1" s="38" t="s">
        <v>209</v>
      </c>
      <c r="F1" s="38" t="s">
        <v>210</v>
      </c>
      <c r="G1" s="39" t="s">
        <v>0</v>
      </c>
    </row>
    <row r="2" spans="1:7" x14ac:dyDescent="0.3">
      <c r="A2" s="27" t="s">
        <v>92</v>
      </c>
      <c r="B2" s="25">
        <v>2</v>
      </c>
      <c r="C2" s="68" t="s">
        <v>233</v>
      </c>
      <c r="D2" s="40" t="s">
        <v>193</v>
      </c>
      <c r="E2" s="215">
        <v>4</v>
      </c>
      <c r="F2" s="216">
        <v>3</v>
      </c>
      <c r="G2" s="217">
        <v>100</v>
      </c>
    </row>
    <row r="3" spans="1:7" x14ac:dyDescent="0.3">
      <c r="A3" s="27" t="s">
        <v>92</v>
      </c>
      <c r="B3" s="25">
        <v>2</v>
      </c>
      <c r="C3" s="68" t="s">
        <v>233</v>
      </c>
      <c r="D3" s="40" t="s">
        <v>194</v>
      </c>
      <c r="E3" s="218">
        <v>13</v>
      </c>
      <c r="F3" s="27">
        <v>6</v>
      </c>
      <c r="G3" s="40">
        <v>100</v>
      </c>
    </row>
    <row r="4" spans="1:7" x14ac:dyDescent="0.3">
      <c r="A4" s="25" t="s">
        <v>92</v>
      </c>
      <c r="B4" s="25">
        <v>2</v>
      </c>
      <c r="C4" s="68" t="s">
        <v>233</v>
      </c>
      <c r="D4" s="40" t="s">
        <v>195</v>
      </c>
      <c r="E4" s="218">
        <v>10</v>
      </c>
      <c r="F4" s="27">
        <v>5</v>
      </c>
      <c r="G4" s="40">
        <v>100</v>
      </c>
    </row>
    <row r="5" spans="1:7" x14ac:dyDescent="0.3">
      <c r="A5" s="73" t="s">
        <v>93</v>
      </c>
      <c r="B5" s="74">
        <v>1</v>
      </c>
      <c r="C5" s="74" t="s">
        <v>72</v>
      </c>
      <c r="D5" s="75" t="s">
        <v>193</v>
      </c>
      <c r="E5" s="219">
        <v>2</v>
      </c>
      <c r="F5" s="73">
        <v>4</v>
      </c>
      <c r="G5" s="75">
        <v>100</v>
      </c>
    </row>
    <row r="6" spans="1:7" x14ac:dyDescent="0.3">
      <c r="A6" s="27" t="s">
        <v>93</v>
      </c>
      <c r="B6" s="68">
        <v>1</v>
      </c>
      <c r="C6" s="68" t="s">
        <v>72</v>
      </c>
      <c r="D6" s="40" t="s">
        <v>194</v>
      </c>
      <c r="E6" s="218">
        <v>8</v>
      </c>
      <c r="F6" s="27">
        <v>7</v>
      </c>
      <c r="G6" s="40">
        <v>100</v>
      </c>
    </row>
    <row r="7" spans="1:7" x14ac:dyDescent="0.3">
      <c r="A7" s="27" t="s">
        <v>93</v>
      </c>
      <c r="B7" s="68">
        <v>1</v>
      </c>
      <c r="C7" s="68" t="s">
        <v>72</v>
      </c>
      <c r="D7" s="40" t="s">
        <v>195</v>
      </c>
      <c r="E7" s="218">
        <v>9</v>
      </c>
      <c r="F7" s="27">
        <v>2</v>
      </c>
      <c r="G7" s="40">
        <v>100</v>
      </c>
    </row>
    <row r="8" spans="1:7" x14ac:dyDescent="0.3">
      <c r="A8" s="73" t="s">
        <v>96</v>
      </c>
      <c r="B8" s="74">
        <v>2</v>
      </c>
      <c r="C8" s="74" t="s">
        <v>233</v>
      </c>
      <c r="D8" s="75" t="s">
        <v>193</v>
      </c>
      <c r="E8" s="219">
        <v>4</v>
      </c>
      <c r="F8" s="73">
        <v>6</v>
      </c>
      <c r="G8" s="75">
        <v>100</v>
      </c>
    </row>
    <row r="9" spans="1:7" x14ac:dyDescent="0.3">
      <c r="A9" s="27" t="s">
        <v>96</v>
      </c>
      <c r="B9" s="68">
        <v>2</v>
      </c>
      <c r="C9" s="68" t="s">
        <v>233</v>
      </c>
      <c r="D9" s="40" t="s">
        <v>194</v>
      </c>
      <c r="E9" s="218">
        <v>10</v>
      </c>
      <c r="F9" s="27">
        <v>3</v>
      </c>
      <c r="G9" s="40">
        <v>100</v>
      </c>
    </row>
    <row r="10" spans="1:7" x14ac:dyDescent="0.3">
      <c r="A10" s="77" t="s">
        <v>96</v>
      </c>
      <c r="B10" s="76">
        <v>2</v>
      </c>
      <c r="C10" s="76" t="s">
        <v>233</v>
      </c>
      <c r="D10" s="78" t="s">
        <v>195</v>
      </c>
      <c r="E10" s="220">
        <v>12</v>
      </c>
      <c r="F10" s="77">
        <v>4</v>
      </c>
      <c r="G10" s="78">
        <v>100</v>
      </c>
    </row>
    <row r="11" spans="1:7" x14ac:dyDescent="0.3">
      <c r="A11" s="27" t="s">
        <v>97</v>
      </c>
      <c r="B11" s="68">
        <v>1</v>
      </c>
      <c r="C11" s="68" t="s">
        <v>72</v>
      </c>
      <c r="D11" s="40" t="s">
        <v>193</v>
      </c>
      <c r="E11" s="218">
        <v>7</v>
      </c>
      <c r="F11" s="27">
        <v>7</v>
      </c>
      <c r="G11" s="40">
        <v>100</v>
      </c>
    </row>
    <row r="12" spans="1:7" x14ac:dyDescent="0.3">
      <c r="A12" s="27" t="s">
        <v>97</v>
      </c>
      <c r="B12" s="68">
        <v>1</v>
      </c>
      <c r="C12" s="68" t="s">
        <v>72</v>
      </c>
      <c r="D12" s="40" t="s">
        <v>194</v>
      </c>
      <c r="E12" s="218">
        <v>7</v>
      </c>
      <c r="F12" s="27">
        <v>4</v>
      </c>
      <c r="G12" s="40">
        <v>100</v>
      </c>
    </row>
    <row r="13" spans="1:7" x14ac:dyDescent="0.3">
      <c r="A13" s="77" t="s">
        <v>97</v>
      </c>
      <c r="B13" s="76">
        <v>1</v>
      </c>
      <c r="C13" s="76" t="s">
        <v>72</v>
      </c>
      <c r="D13" s="78" t="s">
        <v>195</v>
      </c>
      <c r="E13" s="221">
        <v>9</v>
      </c>
      <c r="F13" s="76">
        <v>3</v>
      </c>
      <c r="G13" s="78">
        <v>100</v>
      </c>
    </row>
    <row r="14" spans="1:7" x14ac:dyDescent="0.3">
      <c r="A14" s="27" t="s">
        <v>98</v>
      </c>
      <c r="B14" s="25">
        <v>2</v>
      </c>
      <c r="C14" s="68" t="s">
        <v>233</v>
      </c>
      <c r="D14" s="40" t="s">
        <v>193</v>
      </c>
      <c r="E14" s="218">
        <v>6</v>
      </c>
      <c r="F14" s="27">
        <v>7</v>
      </c>
      <c r="G14" s="40">
        <v>100</v>
      </c>
    </row>
    <row r="15" spans="1:7" x14ac:dyDescent="0.3">
      <c r="A15" s="27" t="s">
        <v>98</v>
      </c>
      <c r="B15" s="25">
        <v>2</v>
      </c>
      <c r="C15" s="68" t="s">
        <v>233</v>
      </c>
      <c r="D15" s="40" t="s">
        <v>194</v>
      </c>
      <c r="E15" s="222">
        <v>12</v>
      </c>
      <c r="F15" s="72">
        <v>7</v>
      </c>
      <c r="G15" s="40">
        <v>100</v>
      </c>
    </row>
    <row r="16" spans="1:7" x14ac:dyDescent="0.3">
      <c r="A16" s="27" t="s">
        <v>98</v>
      </c>
      <c r="B16" s="25">
        <v>2</v>
      </c>
      <c r="C16" s="68" t="s">
        <v>233</v>
      </c>
      <c r="D16" s="40" t="s">
        <v>195</v>
      </c>
      <c r="E16" s="222">
        <v>12</v>
      </c>
      <c r="F16" s="72">
        <v>6</v>
      </c>
      <c r="G16" s="40">
        <v>100</v>
      </c>
    </row>
    <row r="17" spans="1:7" x14ac:dyDescent="0.3">
      <c r="A17" s="73" t="s">
        <v>99</v>
      </c>
      <c r="B17" s="74">
        <v>1</v>
      </c>
      <c r="C17" s="74" t="s">
        <v>72</v>
      </c>
      <c r="D17" s="75" t="s">
        <v>193</v>
      </c>
      <c r="E17" s="219">
        <v>5</v>
      </c>
      <c r="F17" s="73">
        <v>5</v>
      </c>
      <c r="G17" s="75">
        <v>100</v>
      </c>
    </row>
    <row r="18" spans="1:7" x14ac:dyDescent="0.3">
      <c r="A18" s="27" t="s">
        <v>99</v>
      </c>
      <c r="B18" s="68">
        <v>1</v>
      </c>
      <c r="C18" s="68" t="s">
        <v>72</v>
      </c>
      <c r="D18" s="40" t="s">
        <v>194</v>
      </c>
      <c r="E18" s="218">
        <v>9</v>
      </c>
      <c r="F18" s="27">
        <v>5</v>
      </c>
      <c r="G18" s="40">
        <v>100</v>
      </c>
    </row>
    <row r="19" spans="1:7" x14ac:dyDescent="0.3">
      <c r="A19" s="77" t="s">
        <v>99</v>
      </c>
      <c r="B19" s="76">
        <v>1</v>
      </c>
      <c r="C19" s="76" t="s">
        <v>72</v>
      </c>
      <c r="D19" s="78" t="s">
        <v>195</v>
      </c>
      <c r="E19" s="220">
        <v>12</v>
      </c>
      <c r="F19" s="77">
        <v>6</v>
      </c>
      <c r="G19" s="78">
        <v>100</v>
      </c>
    </row>
    <row r="20" spans="1:7" x14ac:dyDescent="0.3">
      <c r="A20" s="25" t="s">
        <v>100</v>
      </c>
      <c r="B20" s="25">
        <v>2</v>
      </c>
      <c r="C20" s="68" t="s">
        <v>233</v>
      </c>
      <c r="D20" s="40" t="s">
        <v>193</v>
      </c>
      <c r="E20" s="218">
        <v>7</v>
      </c>
      <c r="F20" s="27">
        <v>6</v>
      </c>
      <c r="G20" s="40">
        <v>100</v>
      </c>
    </row>
    <row r="21" spans="1:7" x14ac:dyDescent="0.3">
      <c r="A21" s="27" t="s">
        <v>100</v>
      </c>
      <c r="B21" s="25">
        <v>2</v>
      </c>
      <c r="C21" s="68" t="s">
        <v>233</v>
      </c>
      <c r="D21" s="40" t="s">
        <v>194</v>
      </c>
      <c r="E21" s="218">
        <v>9</v>
      </c>
      <c r="F21" s="27">
        <v>2</v>
      </c>
      <c r="G21" s="40">
        <v>100</v>
      </c>
    </row>
    <row r="22" spans="1:7" x14ac:dyDescent="0.3">
      <c r="A22" s="27" t="s">
        <v>100</v>
      </c>
      <c r="B22" s="25">
        <v>2</v>
      </c>
      <c r="C22" s="68" t="s">
        <v>233</v>
      </c>
      <c r="D22" s="40" t="s">
        <v>195</v>
      </c>
      <c r="E22" s="218">
        <v>8</v>
      </c>
      <c r="F22" s="27">
        <v>6</v>
      </c>
      <c r="G22" s="40">
        <v>100</v>
      </c>
    </row>
    <row r="23" spans="1:7" x14ac:dyDescent="0.3">
      <c r="A23" s="74" t="s">
        <v>101</v>
      </c>
      <c r="B23" s="74">
        <v>1</v>
      </c>
      <c r="C23" s="74" t="s">
        <v>72</v>
      </c>
      <c r="D23" s="75" t="s">
        <v>193</v>
      </c>
      <c r="E23" s="219">
        <v>11</v>
      </c>
      <c r="F23" s="73">
        <v>2</v>
      </c>
      <c r="G23" s="75">
        <v>100</v>
      </c>
    </row>
    <row r="24" spans="1:7" x14ac:dyDescent="0.3">
      <c r="A24" s="27" t="s">
        <v>101</v>
      </c>
      <c r="B24" s="68">
        <v>1</v>
      </c>
      <c r="C24" s="68" t="s">
        <v>72</v>
      </c>
      <c r="D24" s="40" t="s">
        <v>194</v>
      </c>
      <c r="E24" s="218">
        <v>15</v>
      </c>
      <c r="F24" s="27">
        <v>7</v>
      </c>
      <c r="G24" s="40">
        <v>100</v>
      </c>
    </row>
    <row r="25" spans="1:7" x14ac:dyDescent="0.3">
      <c r="A25" s="77" t="s">
        <v>101</v>
      </c>
      <c r="B25" s="76">
        <v>1</v>
      </c>
      <c r="C25" s="76" t="s">
        <v>72</v>
      </c>
      <c r="D25" s="78" t="s">
        <v>195</v>
      </c>
      <c r="E25" s="220">
        <v>10</v>
      </c>
      <c r="F25" s="77">
        <v>1</v>
      </c>
      <c r="G25" s="78">
        <v>100</v>
      </c>
    </row>
    <row r="26" spans="1:7" x14ac:dyDescent="0.3">
      <c r="A26" s="74" t="s">
        <v>103</v>
      </c>
      <c r="B26" s="74">
        <v>2</v>
      </c>
      <c r="C26" s="74" t="s">
        <v>233</v>
      </c>
      <c r="D26" s="75" t="s">
        <v>193</v>
      </c>
      <c r="E26" s="219">
        <v>10</v>
      </c>
      <c r="F26" s="73">
        <v>5</v>
      </c>
      <c r="G26" s="75">
        <v>100</v>
      </c>
    </row>
    <row r="27" spans="1:7" x14ac:dyDescent="0.3">
      <c r="A27" s="27" t="s">
        <v>103</v>
      </c>
      <c r="B27" s="68">
        <v>2</v>
      </c>
      <c r="C27" s="68" t="s">
        <v>233</v>
      </c>
      <c r="D27" s="40" t="s">
        <v>194</v>
      </c>
      <c r="E27" s="218">
        <v>10</v>
      </c>
      <c r="F27" s="27">
        <v>4</v>
      </c>
      <c r="G27" s="40">
        <v>100</v>
      </c>
    </row>
    <row r="28" spans="1:7" x14ac:dyDescent="0.3">
      <c r="A28" s="77" t="s">
        <v>103</v>
      </c>
      <c r="B28" s="76">
        <v>2</v>
      </c>
      <c r="C28" s="76" t="s">
        <v>233</v>
      </c>
      <c r="D28" s="78" t="s">
        <v>195</v>
      </c>
      <c r="E28" s="220">
        <v>9</v>
      </c>
      <c r="F28" s="77">
        <v>8</v>
      </c>
      <c r="G28" s="78">
        <v>100</v>
      </c>
    </row>
    <row r="29" spans="1:7" x14ac:dyDescent="0.3">
      <c r="A29" s="27" t="s">
        <v>104</v>
      </c>
      <c r="B29" s="25">
        <v>1</v>
      </c>
      <c r="C29" s="25" t="s">
        <v>72</v>
      </c>
      <c r="D29" s="40" t="s">
        <v>193</v>
      </c>
      <c r="E29" s="218">
        <v>14</v>
      </c>
      <c r="F29" s="27">
        <v>10</v>
      </c>
      <c r="G29" s="40">
        <v>100</v>
      </c>
    </row>
    <row r="30" spans="1:7" x14ac:dyDescent="0.3">
      <c r="A30" s="27" t="s">
        <v>104</v>
      </c>
      <c r="B30" s="25">
        <v>1</v>
      </c>
      <c r="C30" s="25" t="s">
        <v>72</v>
      </c>
      <c r="D30" s="40" t="s">
        <v>194</v>
      </c>
      <c r="E30" s="222">
        <v>9</v>
      </c>
      <c r="F30" s="72">
        <v>5</v>
      </c>
      <c r="G30" s="40">
        <v>100</v>
      </c>
    </row>
    <row r="31" spans="1:7" x14ac:dyDescent="0.3">
      <c r="A31" s="27" t="s">
        <v>104</v>
      </c>
      <c r="B31" s="25">
        <v>1</v>
      </c>
      <c r="C31" s="25" t="s">
        <v>72</v>
      </c>
      <c r="D31" s="40" t="s">
        <v>195</v>
      </c>
      <c r="E31" s="218">
        <v>15</v>
      </c>
      <c r="F31" s="27">
        <v>10</v>
      </c>
      <c r="G31" s="40">
        <v>100</v>
      </c>
    </row>
    <row r="32" spans="1:7" x14ac:dyDescent="0.3">
      <c r="A32" s="73" t="s">
        <v>105</v>
      </c>
      <c r="B32" s="74">
        <v>1</v>
      </c>
      <c r="C32" s="74" t="s">
        <v>72</v>
      </c>
      <c r="D32" s="75" t="s">
        <v>193</v>
      </c>
      <c r="E32" s="219">
        <v>7</v>
      </c>
      <c r="F32" s="73">
        <v>5</v>
      </c>
      <c r="G32" s="75">
        <v>100</v>
      </c>
    </row>
    <row r="33" spans="1:7" x14ac:dyDescent="0.3">
      <c r="A33" s="27" t="s">
        <v>105</v>
      </c>
      <c r="B33" s="68">
        <v>1</v>
      </c>
      <c r="C33" s="68" t="s">
        <v>72</v>
      </c>
      <c r="D33" s="40" t="s">
        <v>194</v>
      </c>
      <c r="E33" s="218">
        <v>12</v>
      </c>
      <c r="F33" s="27">
        <v>4</v>
      </c>
      <c r="G33" s="40">
        <v>100</v>
      </c>
    </row>
    <row r="34" spans="1:7" x14ac:dyDescent="0.3">
      <c r="A34" s="27" t="s">
        <v>105</v>
      </c>
      <c r="B34" s="68">
        <v>1</v>
      </c>
      <c r="C34" s="68" t="s">
        <v>72</v>
      </c>
      <c r="D34" s="40" t="s">
        <v>195</v>
      </c>
      <c r="E34" s="218">
        <v>10</v>
      </c>
      <c r="F34" s="27">
        <v>8</v>
      </c>
      <c r="G34" s="40">
        <v>100</v>
      </c>
    </row>
    <row r="35" spans="1:7" x14ac:dyDescent="0.3">
      <c r="A35" s="73" t="s">
        <v>108</v>
      </c>
      <c r="B35" s="74">
        <v>2</v>
      </c>
      <c r="C35" s="74" t="s">
        <v>233</v>
      </c>
      <c r="D35" s="75" t="s">
        <v>193</v>
      </c>
      <c r="E35" s="219">
        <v>9</v>
      </c>
      <c r="F35" s="73">
        <v>5</v>
      </c>
      <c r="G35" s="75">
        <v>100</v>
      </c>
    </row>
    <row r="36" spans="1:7" x14ac:dyDescent="0.3">
      <c r="A36" s="27" t="s">
        <v>108</v>
      </c>
      <c r="B36" s="68">
        <v>2</v>
      </c>
      <c r="C36" s="68" t="s">
        <v>233</v>
      </c>
      <c r="D36" s="40" t="s">
        <v>194</v>
      </c>
      <c r="E36" s="218">
        <v>12</v>
      </c>
      <c r="F36" s="27">
        <v>10</v>
      </c>
      <c r="G36" s="40">
        <v>100</v>
      </c>
    </row>
    <row r="37" spans="1:7" x14ac:dyDescent="0.3">
      <c r="A37" s="77" t="s">
        <v>108</v>
      </c>
      <c r="B37" s="76">
        <v>2</v>
      </c>
      <c r="C37" s="76" t="s">
        <v>233</v>
      </c>
      <c r="D37" s="78" t="s">
        <v>195</v>
      </c>
      <c r="E37" s="220">
        <v>10</v>
      </c>
      <c r="F37" s="77">
        <v>9</v>
      </c>
      <c r="G37" s="78">
        <v>100</v>
      </c>
    </row>
    <row r="38" spans="1:7" x14ac:dyDescent="0.3">
      <c r="A38" s="27" t="s">
        <v>109</v>
      </c>
      <c r="B38" s="68">
        <v>2</v>
      </c>
      <c r="C38" s="68" t="s">
        <v>233</v>
      </c>
      <c r="D38" s="40" t="s">
        <v>193</v>
      </c>
      <c r="E38" s="218">
        <v>8</v>
      </c>
      <c r="F38" s="27">
        <v>6</v>
      </c>
      <c r="G38" s="40">
        <v>100</v>
      </c>
    </row>
    <row r="39" spans="1:7" x14ac:dyDescent="0.3">
      <c r="A39" s="27" t="s">
        <v>109</v>
      </c>
      <c r="B39" s="68">
        <v>2</v>
      </c>
      <c r="C39" s="68" t="s">
        <v>233</v>
      </c>
      <c r="D39" s="40" t="s">
        <v>194</v>
      </c>
      <c r="E39" s="222">
        <v>8</v>
      </c>
      <c r="F39" s="72">
        <v>6</v>
      </c>
      <c r="G39" s="40">
        <v>100</v>
      </c>
    </row>
    <row r="40" spans="1:7" x14ac:dyDescent="0.3">
      <c r="A40" s="27" t="s">
        <v>109</v>
      </c>
      <c r="B40" s="68">
        <v>2</v>
      </c>
      <c r="C40" s="68" t="s">
        <v>233</v>
      </c>
      <c r="D40" s="40" t="s">
        <v>195</v>
      </c>
      <c r="E40" s="218">
        <v>10</v>
      </c>
      <c r="F40" s="27">
        <v>7</v>
      </c>
      <c r="G40" s="40">
        <v>100</v>
      </c>
    </row>
    <row r="41" spans="1:7" x14ac:dyDescent="0.3">
      <c r="A41" s="73" t="s">
        <v>106</v>
      </c>
      <c r="B41" s="74">
        <v>1</v>
      </c>
      <c r="C41" s="74" t="s">
        <v>72</v>
      </c>
      <c r="D41" s="75" t="s">
        <v>193</v>
      </c>
      <c r="E41" s="219">
        <v>8</v>
      </c>
      <c r="F41" s="73">
        <v>5</v>
      </c>
      <c r="G41" s="75">
        <v>100</v>
      </c>
    </row>
    <row r="42" spans="1:7" x14ac:dyDescent="0.3">
      <c r="A42" s="68" t="s">
        <v>106</v>
      </c>
      <c r="B42" s="68">
        <v>1</v>
      </c>
      <c r="C42" s="68" t="s">
        <v>72</v>
      </c>
      <c r="D42" s="40" t="s">
        <v>194</v>
      </c>
      <c r="E42" s="222">
        <v>8</v>
      </c>
      <c r="F42" s="72">
        <v>8</v>
      </c>
      <c r="G42" s="40">
        <v>100</v>
      </c>
    </row>
    <row r="43" spans="1:7" x14ac:dyDescent="0.3">
      <c r="A43" s="77" t="s">
        <v>106</v>
      </c>
      <c r="B43" s="76">
        <v>1</v>
      </c>
      <c r="C43" s="76" t="s">
        <v>72</v>
      </c>
      <c r="D43" s="78" t="s">
        <v>195</v>
      </c>
      <c r="E43" s="220">
        <v>8</v>
      </c>
      <c r="F43" s="77">
        <v>5</v>
      </c>
      <c r="G43" s="78">
        <v>100</v>
      </c>
    </row>
    <row r="44" spans="1:7" x14ac:dyDescent="0.3">
      <c r="A44" s="27" t="s">
        <v>110</v>
      </c>
      <c r="B44" s="25">
        <v>2</v>
      </c>
      <c r="C44" s="68" t="s">
        <v>233</v>
      </c>
      <c r="D44" s="40" t="s">
        <v>193</v>
      </c>
      <c r="E44" s="218">
        <v>6</v>
      </c>
      <c r="F44" s="27">
        <v>5</v>
      </c>
      <c r="G44" s="40">
        <v>100</v>
      </c>
    </row>
    <row r="45" spans="1:7" x14ac:dyDescent="0.3">
      <c r="A45" s="25" t="s">
        <v>110</v>
      </c>
      <c r="B45" s="25">
        <v>2</v>
      </c>
      <c r="C45" s="68" t="s">
        <v>233</v>
      </c>
      <c r="D45" s="40" t="s">
        <v>194</v>
      </c>
      <c r="E45" s="222">
        <v>7</v>
      </c>
      <c r="F45" s="72">
        <v>3</v>
      </c>
      <c r="G45" s="40">
        <v>100</v>
      </c>
    </row>
    <row r="46" spans="1:7" x14ac:dyDescent="0.3">
      <c r="A46" s="27" t="s">
        <v>110</v>
      </c>
      <c r="B46" s="25">
        <v>2</v>
      </c>
      <c r="C46" s="68" t="s">
        <v>233</v>
      </c>
      <c r="D46" s="40" t="s">
        <v>195</v>
      </c>
      <c r="E46" s="218">
        <v>11</v>
      </c>
      <c r="F46" s="27">
        <v>8</v>
      </c>
      <c r="G46" s="40">
        <v>100</v>
      </c>
    </row>
    <row r="47" spans="1:7" x14ac:dyDescent="0.3">
      <c r="A47" s="73" t="s">
        <v>107</v>
      </c>
      <c r="B47" s="74">
        <v>1</v>
      </c>
      <c r="C47" s="74" t="s">
        <v>72</v>
      </c>
      <c r="D47" s="75" t="s">
        <v>193</v>
      </c>
      <c r="E47" s="219">
        <v>7</v>
      </c>
      <c r="F47" s="73">
        <v>5</v>
      </c>
      <c r="G47" s="75">
        <v>100</v>
      </c>
    </row>
    <row r="48" spans="1:7" x14ac:dyDescent="0.3">
      <c r="A48" s="68" t="s">
        <v>107</v>
      </c>
      <c r="B48" s="68">
        <v>1</v>
      </c>
      <c r="C48" s="68" t="s">
        <v>72</v>
      </c>
      <c r="D48" s="40" t="s">
        <v>194</v>
      </c>
      <c r="E48" s="218">
        <v>14</v>
      </c>
      <c r="F48" s="27">
        <v>3</v>
      </c>
      <c r="G48" s="40">
        <v>100</v>
      </c>
    </row>
    <row r="49" spans="1:7" x14ac:dyDescent="0.3">
      <c r="A49" s="27" t="s">
        <v>107</v>
      </c>
      <c r="B49" s="68">
        <v>1</v>
      </c>
      <c r="C49" s="68" t="s">
        <v>72</v>
      </c>
      <c r="D49" s="40" t="s">
        <v>195</v>
      </c>
      <c r="E49" s="218">
        <v>9</v>
      </c>
      <c r="F49" s="27">
        <v>4</v>
      </c>
      <c r="G49" s="40">
        <v>100</v>
      </c>
    </row>
    <row r="50" spans="1:7" x14ac:dyDescent="0.3">
      <c r="A50" s="73" t="s">
        <v>76</v>
      </c>
      <c r="B50" s="74">
        <v>1</v>
      </c>
      <c r="C50" s="74" t="s">
        <v>72</v>
      </c>
      <c r="D50" s="75" t="s">
        <v>193</v>
      </c>
      <c r="E50" s="219">
        <v>5</v>
      </c>
      <c r="F50" s="73">
        <v>5</v>
      </c>
      <c r="G50" s="75">
        <v>100</v>
      </c>
    </row>
    <row r="51" spans="1:7" x14ac:dyDescent="0.3">
      <c r="A51" s="27" t="s">
        <v>76</v>
      </c>
      <c r="B51" s="68">
        <v>1</v>
      </c>
      <c r="C51" s="68" t="s">
        <v>72</v>
      </c>
      <c r="D51" s="40" t="s">
        <v>194</v>
      </c>
      <c r="E51" s="218">
        <v>5</v>
      </c>
      <c r="F51" s="27">
        <v>5</v>
      </c>
      <c r="G51" s="40">
        <v>100</v>
      </c>
    </row>
    <row r="52" spans="1:7" x14ac:dyDescent="0.3">
      <c r="A52" s="77" t="s">
        <v>76</v>
      </c>
      <c r="B52" s="76">
        <v>1</v>
      </c>
      <c r="C52" s="76" t="s">
        <v>72</v>
      </c>
      <c r="D52" s="78" t="s">
        <v>195</v>
      </c>
      <c r="E52" s="220">
        <v>10</v>
      </c>
      <c r="F52" s="77">
        <v>3</v>
      </c>
      <c r="G52" s="78">
        <v>100</v>
      </c>
    </row>
    <row r="53" spans="1:7" x14ac:dyDescent="0.3">
      <c r="A53" s="27" t="s">
        <v>77</v>
      </c>
      <c r="B53" s="25">
        <v>1</v>
      </c>
      <c r="C53" s="25" t="s">
        <v>72</v>
      </c>
      <c r="D53" s="40" t="s">
        <v>193</v>
      </c>
      <c r="E53" s="218">
        <v>4</v>
      </c>
      <c r="F53" s="27">
        <v>4</v>
      </c>
      <c r="G53" s="40">
        <v>100</v>
      </c>
    </row>
    <row r="54" spans="1:7" x14ac:dyDescent="0.3">
      <c r="A54" s="27" t="s">
        <v>77</v>
      </c>
      <c r="B54" s="25">
        <v>1</v>
      </c>
      <c r="C54" s="25" t="s">
        <v>72</v>
      </c>
      <c r="D54" s="40" t="s">
        <v>194</v>
      </c>
      <c r="E54" s="218">
        <v>5</v>
      </c>
      <c r="F54" s="27">
        <v>2</v>
      </c>
      <c r="G54" s="40">
        <v>100</v>
      </c>
    </row>
    <row r="55" spans="1:7" x14ac:dyDescent="0.3">
      <c r="A55" s="27" t="s">
        <v>77</v>
      </c>
      <c r="B55" s="25">
        <v>1</v>
      </c>
      <c r="C55" s="25" t="s">
        <v>72</v>
      </c>
      <c r="D55" s="40" t="s">
        <v>195</v>
      </c>
      <c r="E55" s="218">
        <v>6</v>
      </c>
      <c r="F55" s="27">
        <v>2</v>
      </c>
      <c r="G55" s="40">
        <v>100</v>
      </c>
    </row>
    <row r="56" spans="1:7" x14ac:dyDescent="0.3">
      <c r="A56" s="73" t="s">
        <v>78</v>
      </c>
      <c r="B56" s="74">
        <v>2</v>
      </c>
      <c r="C56" s="74" t="s">
        <v>233</v>
      </c>
      <c r="D56" s="75" t="s">
        <v>193</v>
      </c>
      <c r="E56" s="219">
        <v>6</v>
      </c>
      <c r="F56" s="73">
        <v>5</v>
      </c>
      <c r="G56" s="75">
        <v>100</v>
      </c>
    </row>
    <row r="57" spans="1:7" x14ac:dyDescent="0.3">
      <c r="A57" s="27" t="s">
        <v>78</v>
      </c>
      <c r="B57" s="68">
        <v>2</v>
      </c>
      <c r="C57" s="68" t="s">
        <v>233</v>
      </c>
      <c r="D57" s="40" t="s">
        <v>194</v>
      </c>
      <c r="E57" s="218">
        <v>6</v>
      </c>
      <c r="F57" s="27">
        <v>6</v>
      </c>
      <c r="G57" s="40">
        <v>100</v>
      </c>
    </row>
    <row r="58" spans="1:7" x14ac:dyDescent="0.3">
      <c r="A58" s="77" t="s">
        <v>78</v>
      </c>
      <c r="B58" s="76">
        <v>2</v>
      </c>
      <c r="C58" s="76" t="s">
        <v>233</v>
      </c>
      <c r="D58" s="78" t="s">
        <v>195</v>
      </c>
      <c r="E58" s="220">
        <v>8</v>
      </c>
      <c r="F58" s="77">
        <v>2</v>
      </c>
      <c r="G58" s="78">
        <v>100</v>
      </c>
    </row>
    <row r="59" spans="1:7" x14ac:dyDescent="0.3">
      <c r="A59" s="27" t="s">
        <v>79</v>
      </c>
      <c r="B59" s="25">
        <v>1</v>
      </c>
      <c r="C59" s="25" t="s">
        <v>72</v>
      </c>
      <c r="D59" s="40" t="s">
        <v>193</v>
      </c>
      <c r="E59" s="222">
        <v>11</v>
      </c>
      <c r="F59" s="72">
        <v>12</v>
      </c>
      <c r="G59" s="40">
        <v>100</v>
      </c>
    </row>
    <row r="60" spans="1:7" x14ac:dyDescent="0.3">
      <c r="A60" s="27" t="s">
        <v>79</v>
      </c>
      <c r="B60" s="25">
        <v>1</v>
      </c>
      <c r="C60" s="25" t="s">
        <v>72</v>
      </c>
      <c r="D60" s="40" t="s">
        <v>194</v>
      </c>
      <c r="E60" s="222">
        <v>11</v>
      </c>
      <c r="F60" s="72">
        <v>3</v>
      </c>
      <c r="G60" s="40">
        <v>100</v>
      </c>
    </row>
    <row r="61" spans="1:7" x14ac:dyDescent="0.3">
      <c r="A61" s="27" t="s">
        <v>79</v>
      </c>
      <c r="B61" s="25">
        <v>1</v>
      </c>
      <c r="C61" s="25" t="s">
        <v>72</v>
      </c>
      <c r="D61" s="40" t="s">
        <v>195</v>
      </c>
      <c r="E61" s="218">
        <v>5</v>
      </c>
      <c r="F61" s="27">
        <v>2</v>
      </c>
      <c r="G61" s="40">
        <v>100</v>
      </c>
    </row>
    <row r="62" spans="1:7" x14ac:dyDescent="0.3">
      <c r="A62" s="73" t="s">
        <v>80</v>
      </c>
      <c r="B62" s="74">
        <v>2</v>
      </c>
      <c r="C62" s="74" t="s">
        <v>233</v>
      </c>
      <c r="D62" s="75" t="s">
        <v>193</v>
      </c>
      <c r="E62" s="219">
        <v>6</v>
      </c>
      <c r="F62" s="73">
        <v>5</v>
      </c>
      <c r="G62" s="75">
        <v>100</v>
      </c>
    </row>
    <row r="63" spans="1:7" x14ac:dyDescent="0.3">
      <c r="A63" s="27" t="s">
        <v>80</v>
      </c>
      <c r="B63" s="68">
        <v>2</v>
      </c>
      <c r="C63" s="68" t="s">
        <v>233</v>
      </c>
      <c r="D63" s="40" t="s">
        <v>194</v>
      </c>
      <c r="E63" s="218">
        <v>9</v>
      </c>
      <c r="F63" s="27">
        <v>5</v>
      </c>
      <c r="G63" s="40">
        <v>100</v>
      </c>
    </row>
    <row r="64" spans="1:7" x14ac:dyDescent="0.3">
      <c r="A64" s="77" t="s">
        <v>80</v>
      </c>
      <c r="B64" s="76">
        <v>2</v>
      </c>
      <c r="C64" s="76" t="s">
        <v>233</v>
      </c>
      <c r="D64" s="78" t="s">
        <v>195</v>
      </c>
      <c r="E64" s="220">
        <v>11</v>
      </c>
      <c r="F64" s="77">
        <v>7</v>
      </c>
      <c r="G64" s="78">
        <v>100</v>
      </c>
    </row>
    <row r="65" spans="1:7" x14ac:dyDescent="0.3">
      <c r="A65" s="27" t="s">
        <v>81</v>
      </c>
      <c r="B65" s="25">
        <v>1</v>
      </c>
      <c r="C65" s="25" t="s">
        <v>72</v>
      </c>
      <c r="D65" s="40" t="s">
        <v>193</v>
      </c>
      <c r="E65" s="218">
        <v>6</v>
      </c>
      <c r="F65" s="27">
        <v>6</v>
      </c>
      <c r="G65" s="40">
        <v>100</v>
      </c>
    </row>
    <row r="66" spans="1:7" x14ac:dyDescent="0.3">
      <c r="A66" s="27" t="s">
        <v>81</v>
      </c>
      <c r="B66" s="25">
        <v>1</v>
      </c>
      <c r="C66" s="25" t="s">
        <v>72</v>
      </c>
      <c r="D66" s="40" t="s">
        <v>194</v>
      </c>
      <c r="E66" s="218">
        <v>16</v>
      </c>
      <c r="F66" s="27">
        <v>5</v>
      </c>
      <c r="G66" s="40">
        <v>100</v>
      </c>
    </row>
    <row r="67" spans="1:7" x14ac:dyDescent="0.3">
      <c r="A67" s="27" t="s">
        <v>81</v>
      </c>
      <c r="B67" s="25">
        <v>1</v>
      </c>
      <c r="C67" s="25" t="s">
        <v>72</v>
      </c>
      <c r="D67" s="40" t="s">
        <v>195</v>
      </c>
      <c r="E67" s="222">
        <v>8</v>
      </c>
      <c r="F67" s="72">
        <v>4</v>
      </c>
      <c r="G67" s="40">
        <v>100</v>
      </c>
    </row>
    <row r="68" spans="1:7" x14ac:dyDescent="0.3">
      <c r="A68" s="73" t="s">
        <v>82</v>
      </c>
      <c r="B68" s="74">
        <v>2</v>
      </c>
      <c r="C68" s="74" t="s">
        <v>233</v>
      </c>
      <c r="D68" s="75" t="s">
        <v>193</v>
      </c>
      <c r="E68" s="219">
        <v>4</v>
      </c>
      <c r="F68" s="73">
        <v>6</v>
      </c>
      <c r="G68" s="75">
        <v>100</v>
      </c>
    </row>
    <row r="69" spans="1:7" x14ac:dyDescent="0.3">
      <c r="A69" s="27" t="s">
        <v>82</v>
      </c>
      <c r="B69" s="68">
        <v>2</v>
      </c>
      <c r="C69" s="68" t="s">
        <v>233</v>
      </c>
      <c r="D69" s="40" t="s">
        <v>194</v>
      </c>
      <c r="E69" s="218">
        <v>11</v>
      </c>
      <c r="F69" s="27">
        <v>4</v>
      </c>
      <c r="G69" s="40">
        <v>100</v>
      </c>
    </row>
    <row r="70" spans="1:7" x14ac:dyDescent="0.3">
      <c r="A70" s="27" t="s">
        <v>82</v>
      </c>
      <c r="B70" s="68">
        <v>2</v>
      </c>
      <c r="C70" s="68" t="s">
        <v>233</v>
      </c>
      <c r="D70" s="40" t="s">
        <v>195</v>
      </c>
      <c r="E70" s="218">
        <v>8</v>
      </c>
      <c r="F70" s="27">
        <v>4</v>
      </c>
      <c r="G70" s="40">
        <v>100</v>
      </c>
    </row>
    <row r="71" spans="1:7" x14ac:dyDescent="0.3">
      <c r="A71" s="73" t="s">
        <v>83</v>
      </c>
      <c r="B71" s="74">
        <v>2</v>
      </c>
      <c r="C71" s="74" t="s">
        <v>233</v>
      </c>
      <c r="D71" s="75" t="s">
        <v>193</v>
      </c>
      <c r="E71" s="219">
        <v>5</v>
      </c>
      <c r="F71" s="73">
        <v>3</v>
      </c>
      <c r="G71" s="75">
        <v>100</v>
      </c>
    </row>
    <row r="72" spans="1:7" x14ac:dyDescent="0.3">
      <c r="A72" s="27" t="s">
        <v>83</v>
      </c>
      <c r="B72" s="68">
        <v>2</v>
      </c>
      <c r="C72" s="68" t="s">
        <v>233</v>
      </c>
      <c r="D72" s="40" t="s">
        <v>194</v>
      </c>
      <c r="E72" s="218">
        <v>6</v>
      </c>
      <c r="F72" s="27">
        <v>4</v>
      </c>
      <c r="G72" s="40">
        <v>100</v>
      </c>
    </row>
    <row r="73" spans="1:7" x14ac:dyDescent="0.3">
      <c r="A73" s="77" t="s">
        <v>83</v>
      </c>
      <c r="B73" s="76">
        <v>2</v>
      </c>
      <c r="C73" s="76" t="s">
        <v>233</v>
      </c>
      <c r="D73" s="78" t="s">
        <v>195</v>
      </c>
      <c r="E73" s="220">
        <v>11</v>
      </c>
      <c r="F73" s="77">
        <v>4</v>
      </c>
      <c r="G73" s="78">
        <v>100</v>
      </c>
    </row>
    <row r="74" spans="1:7" x14ac:dyDescent="0.3">
      <c r="A74" s="27" t="s">
        <v>84</v>
      </c>
      <c r="B74" s="68">
        <v>1</v>
      </c>
      <c r="C74" s="68" t="s">
        <v>72</v>
      </c>
      <c r="D74" s="40" t="s">
        <v>193</v>
      </c>
      <c r="E74" s="218">
        <v>8</v>
      </c>
      <c r="F74" s="27">
        <v>9</v>
      </c>
      <c r="G74" s="40">
        <v>100</v>
      </c>
    </row>
    <row r="75" spans="1:7" x14ac:dyDescent="0.3">
      <c r="A75" s="27" t="s">
        <v>84</v>
      </c>
      <c r="B75" s="68">
        <v>1</v>
      </c>
      <c r="C75" s="68" t="s">
        <v>72</v>
      </c>
      <c r="D75" s="40" t="s">
        <v>194</v>
      </c>
      <c r="E75" s="222">
        <v>8</v>
      </c>
      <c r="F75" s="72">
        <v>4</v>
      </c>
      <c r="G75" s="40">
        <v>100</v>
      </c>
    </row>
    <row r="76" spans="1:7" x14ac:dyDescent="0.3">
      <c r="A76" s="27" t="s">
        <v>84</v>
      </c>
      <c r="B76" s="68">
        <v>1</v>
      </c>
      <c r="C76" s="68" t="s">
        <v>72</v>
      </c>
      <c r="D76" s="40" t="s">
        <v>195</v>
      </c>
      <c r="E76" s="218">
        <v>9</v>
      </c>
      <c r="F76" s="27">
        <v>3</v>
      </c>
      <c r="G76" s="40">
        <v>100</v>
      </c>
    </row>
    <row r="77" spans="1:7" x14ac:dyDescent="0.3">
      <c r="A77" s="73" t="s">
        <v>86</v>
      </c>
      <c r="B77" s="74">
        <v>1</v>
      </c>
      <c r="C77" s="74" t="s">
        <v>72</v>
      </c>
      <c r="D77" s="75" t="s">
        <v>193</v>
      </c>
      <c r="E77" s="219">
        <v>8</v>
      </c>
      <c r="F77" s="73">
        <v>8</v>
      </c>
      <c r="G77" s="75">
        <v>100</v>
      </c>
    </row>
    <row r="78" spans="1:7" x14ac:dyDescent="0.3">
      <c r="A78" s="27" t="s">
        <v>86</v>
      </c>
      <c r="B78" s="68">
        <v>1</v>
      </c>
      <c r="C78" s="68" t="s">
        <v>72</v>
      </c>
      <c r="D78" s="40" t="s">
        <v>194</v>
      </c>
      <c r="E78" s="218">
        <v>16</v>
      </c>
      <c r="F78" s="27">
        <v>7</v>
      </c>
      <c r="G78" s="40">
        <v>100</v>
      </c>
    </row>
    <row r="79" spans="1:7" x14ac:dyDescent="0.3">
      <c r="A79" s="76" t="s">
        <v>86</v>
      </c>
      <c r="B79" s="76">
        <v>1</v>
      </c>
      <c r="C79" s="76" t="s">
        <v>72</v>
      </c>
      <c r="D79" s="78" t="s">
        <v>195</v>
      </c>
      <c r="E79" s="220">
        <v>12</v>
      </c>
      <c r="F79" s="77">
        <v>6</v>
      </c>
      <c r="G79" s="78">
        <v>100</v>
      </c>
    </row>
    <row r="80" spans="1:7" x14ac:dyDescent="0.3">
      <c r="A80" s="27" t="s">
        <v>87</v>
      </c>
      <c r="B80" s="25">
        <v>2</v>
      </c>
      <c r="C80" s="68" t="s">
        <v>233</v>
      </c>
      <c r="D80" s="40" t="s">
        <v>193</v>
      </c>
      <c r="E80" s="218">
        <v>3</v>
      </c>
      <c r="F80" s="27">
        <v>1</v>
      </c>
      <c r="G80" s="40">
        <v>100</v>
      </c>
    </row>
    <row r="81" spans="1:7" x14ac:dyDescent="0.3">
      <c r="A81" s="27" t="s">
        <v>87</v>
      </c>
      <c r="B81" s="25">
        <v>2</v>
      </c>
      <c r="C81" s="68" t="s">
        <v>233</v>
      </c>
      <c r="D81" s="40" t="s">
        <v>194</v>
      </c>
      <c r="E81" s="222">
        <v>9</v>
      </c>
      <c r="F81" s="72">
        <v>3</v>
      </c>
      <c r="G81" s="40">
        <v>100</v>
      </c>
    </row>
    <row r="82" spans="1:7" x14ac:dyDescent="0.3">
      <c r="A82" s="25" t="s">
        <v>87</v>
      </c>
      <c r="B82" s="25">
        <v>2</v>
      </c>
      <c r="C82" s="68" t="s">
        <v>233</v>
      </c>
      <c r="D82" s="40" t="s">
        <v>195</v>
      </c>
      <c r="E82" s="218">
        <v>8</v>
      </c>
      <c r="F82" s="27">
        <v>3</v>
      </c>
      <c r="G82" s="40">
        <v>100</v>
      </c>
    </row>
    <row r="83" spans="1:7" x14ac:dyDescent="0.3">
      <c r="A83" s="73" t="s">
        <v>88</v>
      </c>
      <c r="B83" s="74">
        <v>2</v>
      </c>
      <c r="C83" s="74" t="s">
        <v>233</v>
      </c>
      <c r="D83" s="75" t="s">
        <v>193</v>
      </c>
      <c r="E83" s="219">
        <v>5</v>
      </c>
      <c r="F83" s="73">
        <v>5</v>
      </c>
      <c r="G83" s="75">
        <v>100</v>
      </c>
    </row>
    <row r="84" spans="1:7" x14ac:dyDescent="0.3">
      <c r="A84" s="27" t="s">
        <v>88</v>
      </c>
      <c r="B84" s="68">
        <v>2</v>
      </c>
      <c r="C84" s="68" t="s">
        <v>233</v>
      </c>
      <c r="D84" s="40" t="s">
        <v>194</v>
      </c>
      <c r="E84" s="218">
        <v>10</v>
      </c>
      <c r="F84" s="27">
        <v>7</v>
      </c>
      <c r="G84" s="40">
        <v>100</v>
      </c>
    </row>
    <row r="85" spans="1:7" x14ac:dyDescent="0.3">
      <c r="A85" s="76" t="s">
        <v>88</v>
      </c>
      <c r="B85" s="76">
        <v>2</v>
      </c>
      <c r="C85" s="76" t="s">
        <v>233</v>
      </c>
      <c r="D85" s="78" t="s">
        <v>195</v>
      </c>
      <c r="E85" s="220">
        <v>7</v>
      </c>
      <c r="F85" s="77">
        <v>2</v>
      </c>
      <c r="G85" s="78">
        <v>100</v>
      </c>
    </row>
    <row r="86" spans="1:7" x14ac:dyDescent="0.3">
      <c r="A86" s="27" t="s">
        <v>89</v>
      </c>
      <c r="B86" s="25">
        <v>1</v>
      </c>
      <c r="C86" s="25" t="s">
        <v>72</v>
      </c>
      <c r="D86" s="40" t="s">
        <v>193</v>
      </c>
      <c r="E86" s="218">
        <v>4</v>
      </c>
      <c r="F86" s="27">
        <v>4</v>
      </c>
      <c r="G86" s="40">
        <v>100</v>
      </c>
    </row>
    <row r="87" spans="1:7" x14ac:dyDescent="0.3">
      <c r="A87" s="27" t="s">
        <v>89</v>
      </c>
      <c r="B87" s="25">
        <v>1</v>
      </c>
      <c r="C87" s="25" t="s">
        <v>72</v>
      </c>
      <c r="D87" s="40" t="s">
        <v>194</v>
      </c>
      <c r="E87" s="218">
        <v>20</v>
      </c>
      <c r="F87" s="27">
        <v>10</v>
      </c>
      <c r="G87" s="40">
        <v>100</v>
      </c>
    </row>
    <row r="88" spans="1:7" x14ac:dyDescent="0.3">
      <c r="A88" s="25" t="s">
        <v>89</v>
      </c>
      <c r="B88" s="25">
        <v>1</v>
      </c>
      <c r="C88" s="25" t="s">
        <v>72</v>
      </c>
      <c r="D88" s="40" t="s">
        <v>195</v>
      </c>
      <c r="E88" s="222">
        <v>11</v>
      </c>
      <c r="F88" s="72">
        <v>7</v>
      </c>
      <c r="G88" s="40">
        <v>100</v>
      </c>
    </row>
    <row r="89" spans="1:7" x14ac:dyDescent="0.3">
      <c r="A89" s="73" t="s">
        <v>90</v>
      </c>
      <c r="B89" s="74">
        <v>1</v>
      </c>
      <c r="C89" s="74" t="s">
        <v>72</v>
      </c>
      <c r="D89" s="75" t="s">
        <v>193</v>
      </c>
      <c r="E89" s="219">
        <v>4</v>
      </c>
      <c r="F89" s="73">
        <v>4</v>
      </c>
      <c r="G89" s="75">
        <v>100</v>
      </c>
    </row>
    <row r="90" spans="1:7" x14ac:dyDescent="0.3">
      <c r="A90" s="27" t="s">
        <v>90</v>
      </c>
      <c r="B90" s="25">
        <v>1</v>
      </c>
      <c r="C90" s="25" t="s">
        <v>72</v>
      </c>
      <c r="D90" s="40" t="s">
        <v>194</v>
      </c>
      <c r="E90" s="218">
        <v>11</v>
      </c>
      <c r="F90" s="27">
        <v>9</v>
      </c>
      <c r="G90" s="40">
        <v>100</v>
      </c>
    </row>
    <row r="91" spans="1:7" x14ac:dyDescent="0.3">
      <c r="A91" s="25" t="s">
        <v>90</v>
      </c>
      <c r="B91" s="25">
        <v>1</v>
      </c>
      <c r="C91" s="25" t="s">
        <v>72</v>
      </c>
      <c r="D91" s="40" t="s">
        <v>195</v>
      </c>
      <c r="E91" s="218">
        <v>8</v>
      </c>
      <c r="F91" s="27">
        <v>7</v>
      </c>
      <c r="G91" s="40">
        <v>100</v>
      </c>
    </row>
    <row r="92" spans="1:7" x14ac:dyDescent="0.3">
      <c r="A92" s="73" t="s">
        <v>91</v>
      </c>
      <c r="B92" s="74">
        <v>2</v>
      </c>
      <c r="C92" s="74" t="s">
        <v>233</v>
      </c>
      <c r="D92" s="75" t="s">
        <v>193</v>
      </c>
      <c r="E92" s="219">
        <v>7</v>
      </c>
      <c r="F92" s="73">
        <v>5</v>
      </c>
      <c r="G92" s="75">
        <v>100</v>
      </c>
    </row>
    <row r="93" spans="1:7" x14ac:dyDescent="0.3">
      <c r="A93" s="27" t="s">
        <v>91</v>
      </c>
      <c r="B93" s="25">
        <v>2</v>
      </c>
      <c r="C93" s="68" t="s">
        <v>233</v>
      </c>
      <c r="D93" s="40" t="s">
        <v>194</v>
      </c>
      <c r="E93" s="218">
        <v>6</v>
      </c>
      <c r="F93" s="27">
        <v>6</v>
      </c>
      <c r="G93" s="40">
        <v>100</v>
      </c>
    </row>
    <row r="94" spans="1:7" x14ac:dyDescent="0.3">
      <c r="A94" s="25" t="s">
        <v>91</v>
      </c>
      <c r="B94" s="25">
        <v>2</v>
      </c>
      <c r="C94" s="68" t="s">
        <v>233</v>
      </c>
      <c r="D94" s="40" t="s">
        <v>195</v>
      </c>
      <c r="E94" s="218">
        <v>11</v>
      </c>
      <c r="F94" s="27">
        <v>7</v>
      </c>
      <c r="G94" s="40">
        <v>100</v>
      </c>
    </row>
    <row r="95" spans="1:7" x14ac:dyDescent="0.3">
      <c r="A95" s="18"/>
      <c r="B95" s="18"/>
      <c r="C95" s="18"/>
      <c r="E95" s="18"/>
      <c r="F95" s="18"/>
    </row>
    <row r="96" spans="1:7" x14ac:dyDescent="0.3">
      <c r="A96" s="18"/>
      <c r="B96" s="18"/>
      <c r="C96" s="18"/>
      <c r="E96" s="18"/>
      <c r="F96" s="18"/>
    </row>
    <row r="98" spans="1:6" x14ac:dyDescent="0.3">
      <c r="A98" s="18"/>
      <c r="B98" s="18"/>
      <c r="C98" s="18"/>
      <c r="E98" s="18"/>
      <c r="F98" s="18"/>
    </row>
    <row r="99" spans="1:6" x14ac:dyDescent="0.3">
      <c r="A99" s="18"/>
      <c r="B99" s="18"/>
      <c r="C99" s="18"/>
      <c r="E99" s="18"/>
      <c r="F99" s="18"/>
    </row>
    <row r="101" spans="1:6" x14ac:dyDescent="0.3">
      <c r="A101" s="18"/>
      <c r="B101" s="18"/>
      <c r="C101" s="18"/>
      <c r="E101" s="18"/>
      <c r="F101" s="18"/>
    </row>
    <row r="102" spans="1:6" x14ac:dyDescent="0.3">
      <c r="A102" s="18"/>
      <c r="B102" s="18"/>
      <c r="C102" s="18"/>
      <c r="E102" s="18"/>
      <c r="F102" s="18"/>
    </row>
    <row r="104" spans="1:6" x14ac:dyDescent="0.3">
      <c r="E104" s="18"/>
      <c r="F104" s="18"/>
    </row>
    <row r="105" spans="1:6" x14ac:dyDescent="0.3">
      <c r="A105" s="18"/>
      <c r="B105" s="18"/>
      <c r="C105" s="18"/>
      <c r="E105" s="18"/>
      <c r="F105" s="18"/>
    </row>
    <row r="106" spans="1:6" x14ac:dyDescent="0.3">
      <c r="E106" s="18"/>
      <c r="F106" s="18"/>
    </row>
    <row r="107" spans="1:6" x14ac:dyDescent="0.3">
      <c r="E107" s="18"/>
      <c r="F107" s="18"/>
    </row>
    <row r="108" spans="1:6" x14ac:dyDescent="0.3">
      <c r="A108" s="18"/>
      <c r="B108" s="18"/>
      <c r="C108" s="18"/>
      <c r="E108" s="18"/>
      <c r="F108" s="18"/>
    </row>
    <row r="110" spans="1:6" x14ac:dyDescent="0.3">
      <c r="E110" s="18"/>
      <c r="F110" s="18"/>
    </row>
    <row r="111" spans="1:6" x14ac:dyDescent="0.3">
      <c r="A111" s="18"/>
      <c r="B111" s="18"/>
      <c r="C111" s="18"/>
      <c r="E111" s="18"/>
      <c r="F111" s="18"/>
    </row>
    <row r="113" spans="1:6" x14ac:dyDescent="0.3">
      <c r="E113" s="18"/>
      <c r="F113" s="18"/>
    </row>
    <row r="114" spans="1:6" x14ac:dyDescent="0.3">
      <c r="A114" s="18"/>
      <c r="B114" s="18"/>
      <c r="C114" s="18"/>
      <c r="E114" s="18"/>
      <c r="F114" s="18"/>
    </row>
    <row r="115" spans="1:6" x14ac:dyDescent="0.3">
      <c r="A115" s="18"/>
      <c r="B115" s="18"/>
      <c r="C115" s="18"/>
      <c r="E115" s="18"/>
      <c r="F115" s="18"/>
    </row>
    <row r="116" spans="1:6" x14ac:dyDescent="0.3">
      <c r="A116" s="18"/>
      <c r="B116" s="18"/>
      <c r="C116" s="18"/>
      <c r="E116" s="18"/>
      <c r="F116" s="18"/>
    </row>
    <row r="117" spans="1:6" x14ac:dyDescent="0.3">
      <c r="A117" s="18"/>
      <c r="B117" s="18"/>
      <c r="C117" s="18"/>
      <c r="E117" s="18"/>
      <c r="F117" s="18"/>
    </row>
    <row r="118" spans="1:6" x14ac:dyDescent="0.3">
      <c r="A118" s="18"/>
      <c r="B118" s="18"/>
      <c r="C118" s="18"/>
      <c r="E118" s="18"/>
      <c r="F118" s="18"/>
    </row>
    <row r="119" spans="1:6" x14ac:dyDescent="0.3">
      <c r="A119" s="18"/>
      <c r="B119" s="18"/>
      <c r="C119" s="18"/>
      <c r="E119" s="18"/>
      <c r="F119" s="18"/>
    </row>
    <row r="120" spans="1:6" x14ac:dyDescent="0.3">
      <c r="A120" s="18"/>
      <c r="B120" s="18"/>
      <c r="C120" s="18"/>
      <c r="E120" s="18"/>
      <c r="F120" s="18"/>
    </row>
    <row r="121" spans="1:6" x14ac:dyDescent="0.3">
      <c r="A121" s="18"/>
      <c r="B121" s="18"/>
      <c r="C121" s="18"/>
      <c r="E121" s="18"/>
      <c r="F121" s="18"/>
    </row>
    <row r="122" spans="1:6" x14ac:dyDescent="0.3">
      <c r="A122" s="18"/>
      <c r="B122" s="18"/>
      <c r="C122" s="18"/>
      <c r="E122" s="18"/>
      <c r="F122" s="18"/>
    </row>
    <row r="123" spans="1:6" x14ac:dyDescent="0.3">
      <c r="A123" s="18"/>
      <c r="B123" s="18"/>
      <c r="C123" s="18"/>
      <c r="E123" s="18"/>
      <c r="F123" s="18"/>
    </row>
    <row r="124" spans="1:6" x14ac:dyDescent="0.3">
      <c r="A124" s="18"/>
      <c r="B124" s="18"/>
      <c r="C124" s="18"/>
      <c r="E124" s="18"/>
      <c r="F124" s="18"/>
    </row>
    <row r="125" spans="1:6" x14ac:dyDescent="0.3">
      <c r="A125" s="18"/>
      <c r="B125" s="18"/>
      <c r="C125" s="18"/>
      <c r="E125" s="18"/>
      <c r="F125" s="18"/>
    </row>
    <row r="126" spans="1:6" x14ac:dyDescent="0.3">
      <c r="A126" s="18"/>
      <c r="B126" s="18"/>
      <c r="C126" s="18"/>
      <c r="E126" s="18"/>
      <c r="F126" s="18"/>
    </row>
    <row r="127" spans="1:6" x14ac:dyDescent="0.3">
      <c r="A127" s="18"/>
      <c r="B127" s="18"/>
      <c r="C127" s="18"/>
      <c r="E127" s="18"/>
      <c r="F127" s="18"/>
    </row>
    <row r="128" spans="1:6" x14ac:dyDescent="0.3">
      <c r="A128" s="18"/>
      <c r="B128" s="18"/>
      <c r="C128" s="18"/>
      <c r="E128" s="18"/>
      <c r="F128" s="18"/>
    </row>
    <row r="129" spans="1:6" x14ac:dyDescent="0.3">
      <c r="E129" s="18"/>
      <c r="F129" s="18"/>
    </row>
    <row r="130" spans="1:6" x14ac:dyDescent="0.3">
      <c r="A130" s="18"/>
      <c r="B130" s="18"/>
      <c r="C130" s="18"/>
      <c r="E130" s="18"/>
      <c r="F130" s="18"/>
    </row>
    <row r="131" spans="1:6" x14ac:dyDescent="0.3">
      <c r="A131" s="18"/>
      <c r="B131" s="18"/>
      <c r="C131" s="18"/>
      <c r="E131" s="18"/>
      <c r="F131" s="18"/>
    </row>
    <row r="132" spans="1:6" x14ac:dyDescent="0.3">
      <c r="E132" s="18"/>
      <c r="F132" s="18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36"/>
  <sheetViews>
    <sheetView zoomScale="87" zoomScaleNormal="87" workbookViewId="0">
      <selection activeCell="F29" sqref="F29"/>
    </sheetView>
  </sheetViews>
  <sheetFormatPr defaultColWidth="10.796875" defaultRowHeight="15.6" x14ac:dyDescent="0.3"/>
  <cols>
    <col min="1" max="1" width="14.5" style="35" customWidth="1"/>
    <col min="2" max="2" width="14.19921875" style="35" customWidth="1"/>
    <col min="3" max="3" width="21.69921875" style="35" customWidth="1"/>
    <col min="4" max="4" width="12" style="34" customWidth="1"/>
    <col min="5" max="5" width="12.69921875" style="34" customWidth="1"/>
    <col min="6" max="8" width="12.296875" style="34" customWidth="1"/>
    <col min="9" max="10" width="12" style="34" customWidth="1"/>
    <col min="11" max="11" width="8.5" style="35" customWidth="1"/>
    <col min="12" max="12" width="10.796875" style="35" customWidth="1"/>
    <col min="13" max="13" width="10.796875" style="111" customWidth="1"/>
    <col min="14" max="14" width="12.296875" style="107" customWidth="1"/>
    <col min="15" max="16" width="12.69921875" style="107" customWidth="1"/>
    <col min="17" max="17" width="10.796875" style="34" customWidth="1"/>
    <col min="18" max="18" width="12.296875" style="34" customWidth="1"/>
    <col min="19" max="20" width="12.69921875" style="34" customWidth="1"/>
    <col min="21" max="21" width="13.5" style="34" customWidth="1"/>
    <col min="22" max="22" width="13.69921875" style="34" customWidth="1"/>
    <col min="23" max="16384" width="10.796875" style="35"/>
  </cols>
  <sheetData>
    <row r="1" spans="1:28" s="110" customFormat="1" ht="16.5" customHeight="1" thickBot="1" x14ac:dyDescent="0.35">
      <c r="A1" s="248"/>
      <c r="B1" s="249"/>
      <c r="C1" s="249"/>
      <c r="D1" s="247" t="s">
        <v>215</v>
      </c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50" t="s">
        <v>216</v>
      </c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1"/>
    </row>
    <row r="2" spans="1:28" s="110" customFormat="1" ht="47.4" thickBot="1" x14ac:dyDescent="0.35">
      <c r="A2" s="120" t="s">
        <v>1</v>
      </c>
      <c r="B2" s="121" t="s">
        <v>188</v>
      </c>
      <c r="C2" s="121" t="s">
        <v>189</v>
      </c>
      <c r="D2" s="122" t="s">
        <v>68</v>
      </c>
      <c r="E2" s="122" t="s">
        <v>69</v>
      </c>
      <c r="F2" s="122" t="s">
        <v>70</v>
      </c>
      <c r="G2" s="122" t="s">
        <v>71</v>
      </c>
      <c r="H2" s="122" t="s">
        <v>218</v>
      </c>
      <c r="I2" s="123" t="s">
        <v>219</v>
      </c>
      <c r="J2" s="123" t="s">
        <v>220</v>
      </c>
      <c r="K2" s="121" t="s">
        <v>221</v>
      </c>
      <c r="L2" s="124" t="s">
        <v>222</v>
      </c>
      <c r="M2" s="128" t="s">
        <v>223</v>
      </c>
      <c r="N2" s="123" t="s">
        <v>224</v>
      </c>
      <c r="O2" s="125" t="s">
        <v>225</v>
      </c>
      <c r="P2" s="125" t="s">
        <v>226</v>
      </c>
      <c r="Q2" s="122" t="s">
        <v>227</v>
      </c>
      <c r="R2" s="122" t="s">
        <v>123</v>
      </c>
      <c r="S2" s="122" t="s">
        <v>228</v>
      </c>
      <c r="T2" s="122" t="s">
        <v>229</v>
      </c>
      <c r="U2" s="123" t="s">
        <v>230</v>
      </c>
      <c r="V2" s="123" t="s">
        <v>231</v>
      </c>
      <c r="W2" s="126" t="s">
        <v>235</v>
      </c>
      <c r="X2" s="124" t="s">
        <v>245</v>
      </c>
      <c r="Y2" s="128" t="s">
        <v>241</v>
      </c>
      <c r="Z2" s="123" t="s">
        <v>237</v>
      </c>
      <c r="AA2" s="125" t="s">
        <v>236</v>
      </c>
      <c r="AB2" s="127" t="s">
        <v>238</v>
      </c>
    </row>
    <row r="3" spans="1:28" x14ac:dyDescent="0.3">
      <c r="A3" s="112" t="s">
        <v>92</v>
      </c>
      <c r="B3" s="109">
        <v>2</v>
      </c>
      <c r="C3" s="175" t="s">
        <v>233</v>
      </c>
      <c r="D3" s="180">
        <v>6.274820000000001</v>
      </c>
      <c r="E3" s="181">
        <v>117.08203999999999</v>
      </c>
      <c r="F3" s="181">
        <v>115.39708000000002</v>
      </c>
      <c r="G3" s="181">
        <f>Table114[[#This Row],[Ipsilateral Hemisphere]]-Table114[[#This Row],[Lesion]]</f>
        <v>109.12226000000001</v>
      </c>
      <c r="H3" s="181">
        <f>Table114[[#This Row],[Contralateral Hemisphere]]+Table114[[#This Row],[Ipsilateral Hemisphere]]</f>
        <v>232.47912000000002</v>
      </c>
      <c r="I3" s="182">
        <f>(Table114[[#This Row],[Ipsilateral Hemisphere]]-Table114[[#This Row],[Contralateral Hemisphere]])/Table114[[#This Row],[Contralateral Hemisphere]]*100</f>
        <v>-1.4391276407551283</v>
      </c>
      <c r="J3" s="181">
        <f>Table114[[#This Row],[Contralateral Hemisphere]]-Table114[[#This Row],[Healthy Ipsilateral Hemisphere]]</f>
        <v>7.9597799999999808</v>
      </c>
      <c r="K3" s="181" t="s">
        <v>239</v>
      </c>
      <c r="L3" s="183">
        <v>10</v>
      </c>
      <c r="M3" s="183">
        <v>9</v>
      </c>
      <c r="N3" s="225">
        <v>9</v>
      </c>
      <c r="O3" s="225">
        <v>0</v>
      </c>
      <c r="P3" s="226">
        <v>0</v>
      </c>
      <c r="Q3" s="178">
        <v>6.871760000000001</v>
      </c>
      <c r="R3" s="108">
        <v>115.54294</v>
      </c>
      <c r="S3" s="108">
        <v>111.10040000000001</v>
      </c>
      <c r="T3" s="108">
        <f>Table114[[#This Row],[Ipsilateral Hemisphere2]]-Table114[[#This Row],[Lesion2]]</f>
        <v>104.22864000000001</v>
      </c>
      <c r="U3" s="108">
        <f>(Table114[[#This Row],[Ipsilateral Hemisphere2]]-Table114[[#This Row],[Contralateral Hemisphere2]])/Table114[[#This Row],[Contralateral Hemisphere2]]*100</f>
        <v>-3.8449255315815867</v>
      </c>
      <c r="V3" s="108">
        <f>Table114[[#This Row],[Contralateral Hemisphere2]]-Table114[[#This Row],[Healthy Ipsilateral Hemisphere2]]</f>
        <v>11.314299999999989</v>
      </c>
      <c r="W3" s="109" t="s">
        <v>239</v>
      </c>
      <c r="X3" s="109">
        <v>10</v>
      </c>
      <c r="Y3" s="109">
        <v>8</v>
      </c>
      <c r="Z3" s="109">
        <v>4</v>
      </c>
      <c r="AA3" s="109">
        <v>3</v>
      </c>
      <c r="AB3" s="114">
        <v>1</v>
      </c>
    </row>
    <row r="4" spans="1:28" x14ac:dyDescent="0.3">
      <c r="A4" s="112" t="s">
        <v>93</v>
      </c>
      <c r="B4" s="109">
        <v>1</v>
      </c>
      <c r="C4" s="175" t="s">
        <v>72</v>
      </c>
      <c r="D4" s="184">
        <v>13.532920000000001</v>
      </c>
      <c r="E4" s="108">
        <v>107.77401999999999</v>
      </c>
      <c r="F4" s="108">
        <v>106.25785999999999</v>
      </c>
      <c r="G4" s="108">
        <f>Table114[[#This Row],[Ipsilateral Hemisphere]]-Table114[[#This Row],[Lesion]]</f>
        <v>92.724939999999989</v>
      </c>
      <c r="H4" s="108">
        <f>Table114[[#This Row],[Contralateral Hemisphere]]+Table114[[#This Row],[Ipsilateral Hemisphere]]</f>
        <v>214.03188</v>
      </c>
      <c r="I4" s="108">
        <f>(Table114[[#This Row],[Ipsilateral Hemisphere]]-Table114[[#This Row],[Contralateral Hemisphere]])/Table114[[#This Row],[Contralateral Hemisphere]]*100</f>
        <v>-1.4067954410534185</v>
      </c>
      <c r="J4" s="108">
        <f>Table114[[#This Row],[Contralateral Hemisphere]]-Table114[[#This Row],[Healthy Ipsilateral Hemisphere]]</f>
        <v>15.049080000000004</v>
      </c>
      <c r="K4" s="108" t="s">
        <v>239</v>
      </c>
      <c r="L4" s="113">
        <v>10</v>
      </c>
      <c r="M4" s="113">
        <v>10</v>
      </c>
      <c r="N4" s="227">
        <v>6</v>
      </c>
      <c r="O4" s="227">
        <v>4</v>
      </c>
      <c r="P4" s="228">
        <v>0</v>
      </c>
      <c r="Q4" s="178">
        <v>15.12012</v>
      </c>
      <c r="R4" s="108">
        <v>107.46606000000003</v>
      </c>
      <c r="S4" s="108">
        <v>106.05307999999999</v>
      </c>
      <c r="T4" s="108">
        <f>Table114[[#This Row],[Ipsilateral Hemisphere2]]-Table114[[#This Row],[Lesion2]]</f>
        <v>90.932959999999994</v>
      </c>
      <c r="U4" s="108">
        <f>(Table114[[#This Row],[Ipsilateral Hemisphere2]]-Table114[[#This Row],[Contralateral Hemisphere2]])/Table114[[#This Row],[Contralateral Hemisphere2]]*100</f>
        <v>-1.3148151146511118</v>
      </c>
      <c r="V4" s="108">
        <f>Table114[[#This Row],[Contralateral Hemisphere2]]-Table114[[#This Row],[Healthy Ipsilateral Hemisphere2]]</f>
        <v>16.533100000000033</v>
      </c>
      <c r="W4" s="109" t="s">
        <v>239</v>
      </c>
      <c r="X4" s="109">
        <v>10</v>
      </c>
      <c r="Y4" s="109">
        <v>9</v>
      </c>
      <c r="Z4" s="109">
        <v>3</v>
      </c>
      <c r="AA4" s="109">
        <v>3</v>
      </c>
      <c r="AB4" s="114">
        <v>3</v>
      </c>
    </row>
    <row r="5" spans="1:28" x14ac:dyDescent="0.3">
      <c r="A5" s="112" t="s">
        <v>96</v>
      </c>
      <c r="B5" s="109">
        <v>2</v>
      </c>
      <c r="C5" s="175" t="s">
        <v>233</v>
      </c>
      <c r="D5" s="184">
        <v>11.018739999999999</v>
      </c>
      <c r="E5" s="108">
        <v>115.79856000000001</v>
      </c>
      <c r="F5" s="108">
        <v>110.72304000000001</v>
      </c>
      <c r="G5" s="108">
        <f>Table114[[#This Row],[Ipsilateral Hemisphere]]-Table114[[#This Row],[Lesion]]</f>
        <v>99.704300000000018</v>
      </c>
      <c r="H5" s="108">
        <f>Table114[[#This Row],[Contralateral Hemisphere]]+Table114[[#This Row],[Ipsilateral Hemisphere]]</f>
        <v>226.52160000000003</v>
      </c>
      <c r="I5" s="108">
        <f>(Table114[[#This Row],[Ipsilateral Hemisphere]]-Table114[[#This Row],[Contralateral Hemisphere]])/Table114[[#This Row],[Contralateral Hemisphere]]*100</f>
        <v>-4.3830596857162964</v>
      </c>
      <c r="J5" s="108">
        <f>Table114[[#This Row],[Contralateral Hemisphere]]-Table114[[#This Row],[Healthy Ipsilateral Hemisphere]]</f>
        <v>16.094259999999991</v>
      </c>
      <c r="K5" s="108" t="s">
        <v>239</v>
      </c>
      <c r="L5" s="113">
        <v>10</v>
      </c>
      <c r="M5" s="113">
        <v>9</v>
      </c>
      <c r="N5" s="227">
        <v>4</v>
      </c>
      <c r="O5" s="227">
        <v>5</v>
      </c>
      <c r="P5" s="228">
        <v>0</v>
      </c>
      <c r="Q5" s="178">
        <v>12.523460000000002</v>
      </c>
      <c r="R5" s="108">
        <v>116.26275999999999</v>
      </c>
      <c r="S5" s="108">
        <v>110.01223999999999</v>
      </c>
      <c r="T5" s="108">
        <f>Table114[[#This Row],[Ipsilateral Hemisphere2]]-Table114[[#This Row],[Lesion2]]</f>
        <v>97.488779999999991</v>
      </c>
      <c r="U5" s="108">
        <f>(Table114[[#This Row],[Ipsilateral Hemisphere2]]-Table114[[#This Row],[Contralateral Hemisphere2]])/Table114[[#This Row],[Contralateral Hemisphere2]]*100</f>
        <v>-5.3762012874973859</v>
      </c>
      <c r="V5" s="108">
        <f>Table114[[#This Row],[Contralateral Hemisphere2]]-Table114[[#This Row],[Healthy Ipsilateral Hemisphere2]]</f>
        <v>18.773979999999995</v>
      </c>
      <c r="W5" s="109" t="s">
        <v>239</v>
      </c>
      <c r="X5" s="109">
        <v>10</v>
      </c>
      <c r="Y5" s="109">
        <v>9</v>
      </c>
      <c r="Z5" s="109">
        <v>4</v>
      </c>
      <c r="AA5" s="109">
        <v>4</v>
      </c>
      <c r="AB5" s="114">
        <v>1</v>
      </c>
    </row>
    <row r="6" spans="1:28" x14ac:dyDescent="0.3">
      <c r="A6" s="112" t="s">
        <v>97</v>
      </c>
      <c r="B6" s="109">
        <v>1</v>
      </c>
      <c r="C6" s="175" t="s">
        <v>72</v>
      </c>
      <c r="D6" s="184">
        <v>6.1802800000000016</v>
      </c>
      <c r="E6" s="108">
        <v>111.68052</v>
      </c>
      <c r="F6" s="108">
        <v>108.22528</v>
      </c>
      <c r="G6" s="108">
        <f>Table114[[#This Row],[Ipsilateral Hemisphere]]-Table114[[#This Row],[Lesion]]</f>
        <v>102.045</v>
      </c>
      <c r="H6" s="108">
        <f>Table114[[#This Row],[Contralateral Hemisphere]]+Table114[[#This Row],[Ipsilateral Hemisphere]]</f>
        <v>219.9058</v>
      </c>
      <c r="I6" s="108">
        <f>(Table114[[#This Row],[Ipsilateral Hemisphere]]-Table114[[#This Row],[Contralateral Hemisphere]])/Table114[[#This Row],[Contralateral Hemisphere]]*100</f>
        <v>-3.0938609526531606</v>
      </c>
      <c r="J6" s="108">
        <f>Table114[[#This Row],[Contralateral Hemisphere]]-Table114[[#This Row],[Healthy Ipsilateral Hemisphere]]</f>
        <v>9.6355199999999996</v>
      </c>
      <c r="K6" s="108" t="s">
        <v>239</v>
      </c>
      <c r="L6" s="113">
        <v>10</v>
      </c>
      <c r="M6" s="113">
        <v>8</v>
      </c>
      <c r="N6" s="227">
        <v>4</v>
      </c>
      <c r="O6" s="227">
        <v>4</v>
      </c>
      <c r="P6" s="228">
        <v>0</v>
      </c>
      <c r="Q6" s="178">
        <v>8.0604800000000001</v>
      </c>
      <c r="R6" s="108">
        <v>109.0979</v>
      </c>
      <c r="S6" s="108">
        <v>108.2745</v>
      </c>
      <c r="T6" s="108">
        <f>Table114[[#This Row],[Ipsilateral Hemisphere2]]-Table114[[#This Row],[Lesion2]]</f>
        <v>100.21402</v>
      </c>
      <c r="U6" s="108">
        <f>(Table114[[#This Row],[Ipsilateral Hemisphere2]]-Table114[[#This Row],[Contralateral Hemisphere2]])/Table114[[#This Row],[Contralateral Hemisphere2]]*100</f>
        <v>-0.75473496740083201</v>
      </c>
      <c r="V6" s="108">
        <f>Table114[[#This Row],[Contralateral Hemisphere2]]-Table114[[#This Row],[Healthy Ipsilateral Hemisphere2]]</f>
        <v>8.8838799999999907</v>
      </c>
      <c r="W6" s="109" t="s">
        <v>239</v>
      </c>
      <c r="X6" s="109">
        <v>10</v>
      </c>
      <c r="Y6" s="109">
        <v>9</v>
      </c>
      <c r="Z6" s="109">
        <v>5</v>
      </c>
      <c r="AA6" s="109">
        <v>2</v>
      </c>
      <c r="AB6" s="114">
        <v>2</v>
      </c>
    </row>
    <row r="7" spans="1:28" x14ac:dyDescent="0.3">
      <c r="A7" s="112" t="s">
        <v>98</v>
      </c>
      <c r="B7" s="109">
        <v>2</v>
      </c>
      <c r="C7" s="175" t="s">
        <v>233</v>
      </c>
      <c r="D7" s="184">
        <v>10.299059999999999</v>
      </c>
      <c r="E7" s="108">
        <v>111.91298</v>
      </c>
      <c r="F7" s="108">
        <v>108.32617999999999</v>
      </c>
      <c r="G7" s="108">
        <f>Table114[[#This Row],[Ipsilateral Hemisphere]]-Table114[[#This Row],[Lesion]]</f>
        <v>98.027119999999996</v>
      </c>
      <c r="H7" s="108">
        <f>Table114[[#This Row],[Contralateral Hemisphere]]+Table114[[#This Row],[Ipsilateral Hemisphere]]</f>
        <v>220.23916</v>
      </c>
      <c r="I7" s="108">
        <f>(Table114[[#This Row],[Ipsilateral Hemisphere]]-Table114[[#This Row],[Contralateral Hemisphere]])/Table114[[#This Row],[Contralateral Hemisphere]]*100</f>
        <v>-3.2049901628926429</v>
      </c>
      <c r="J7" s="108">
        <f>Table114[[#This Row],[Contralateral Hemisphere]]-Table114[[#This Row],[Healthy Ipsilateral Hemisphere]]</f>
        <v>13.885860000000008</v>
      </c>
      <c r="K7" s="108" t="s">
        <v>240</v>
      </c>
      <c r="L7" s="113">
        <v>10</v>
      </c>
      <c r="M7" s="113">
        <v>10</v>
      </c>
      <c r="N7" s="227">
        <v>5</v>
      </c>
      <c r="O7" s="227">
        <v>4</v>
      </c>
      <c r="P7" s="228">
        <v>1</v>
      </c>
      <c r="Q7" s="178">
        <v>11.07582</v>
      </c>
      <c r="R7" s="108">
        <v>109.10962000000001</v>
      </c>
      <c r="S7" s="108">
        <v>107.02788000000001</v>
      </c>
      <c r="T7" s="108">
        <f>Table114[[#This Row],[Ipsilateral Hemisphere2]]-Table114[[#This Row],[Lesion2]]</f>
        <v>95.952060000000017</v>
      </c>
      <c r="U7" s="108">
        <f>(Table114[[#This Row],[Ipsilateral Hemisphere2]]-Table114[[#This Row],[Contralateral Hemisphere2]])/Table114[[#This Row],[Contralateral Hemisphere2]]*100</f>
        <v>-1.9079344241140206</v>
      </c>
      <c r="V7" s="108">
        <f>Table114[[#This Row],[Contralateral Hemisphere2]]-Table114[[#This Row],[Healthy Ipsilateral Hemisphere2]]</f>
        <v>13.157559999999989</v>
      </c>
      <c r="W7" s="109" t="s">
        <v>240</v>
      </c>
      <c r="X7" s="109">
        <v>10</v>
      </c>
      <c r="Y7" s="109">
        <v>9</v>
      </c>
      <c r="Z7" s="109">
        <v>3</v>
      </c>
      <c r="AA7" s="109">
        <v>4</v>
      </c>
      <c r="AB7" s="114">
        <v>2</v>
      </c>
    </row>
    <row r="8" spans="1:28" x14ac:dyDescent="0.3">
      <c r="A8" s="112" t="s">
        <v>99</v>
      </c>
      <c r="B8" s="109">
        <v>1</v>
      </c>
      <c r="C8" s="175" t="s">
        <v>72</v>
      </c>
      <c r="D8" s="184">
        <v>12.44914</v>
      </c>
      <c r="E8" s="108">
        <v>113.15422</v>
      </c>
      <c r="F8" s="108">
        <v>110.85401999999999</v>
      </c>
      <c r="G8" s="108">
        <f>Table114[[#This Row],[Ipsilateral Hemisphere]]-Table114[[#This Row],[Lesion]]</f>
        <v>98.404879999999991</v>
      </c>
      <c r="H8" s="108">
        <f>Table114[[#This Row],[Contralateral Hemisphere]]+Table114[[#This Row],[Ipsilateral Hemisphere]]</f>
        <v>224.00824</v>
      </c>
      <c r="I8" s="108">
        <f>(Table114[[#This Row],[Ipsilateral Hemisphere]]-Table114[[#This Row],[Contralateral Hemisphere]])/Table114[[#This Row],[Contralateral Hemisphere]]*100</f>
        <v>-2.0328008977482268</v>
      </c>
      <c r="J8" s="108">
        <f>Table114[[#This Row],[Contralateral Hemisphere]]-Table114[[#This Row],[Healthy Ipsilateral Hemisphere]]</f>
        <v>14.749340000000004</v>
      </c>
      <c r="K8" s="108" t="s">
        <v>239</v>
      </c>
      <c r="L8" s="113">
        <v>10</v>
      </c>
      <c r="M8" s="113">
        <v>10</v>
      </c>
      <c r="N8" s="227">
        <v>3</v>
      </c>
      <c r="O8" s="227">
        <v>5</v>
      </c>
      <c r="P8" s="228">
        <v>2</v>
      </c>
      <c r="Q8" s="178">
        <v>14.745260000000002</v>
      </c>
      <c r="R8" s="108">
        <v>111.58767999999999</v>
      </c>
      <c r="S8" s="108">
        <v>109.65320000000001</v>
      </c>
      <c r="T8" s="108">
        <f>Table114[[#This Row],[Ipsilateral Hemisphere2]]-Table114[[#This Row],[Lesion2]]</f>
        <v>94.907940000000011</v>
      </c>
      <c r="U8" s="108">
        <f>(Table114[[#This Row],[Ipsilateral Hemisphere2]]-Table114[[#This Row],[Contralateral Hemisphere2]])/Table114[[#This Row],[Contralateral Hemisphere2]]*100</f>
        <v>-1.7335963970215882</v>
      </c>
      <c r="V8" s="108">
        <f>Table114[[#This Row],[Contralateral Hemisphere2]]-Table114[[#This Row],[Healthy Ipsilateral Hemisphere2]]</f>
        <v>16.679739999999981</v>
      </c>
      <c r="W8" s="109" t="s">
        <v>239</v>
      </c>
      <c r="X8" s="109">
        <v>10</v>
      </c>
      <c r="Y8" s="109">
        <v>10</v>
      </c>
      <c r="Z8" s="109">
        <v>3</v>
      </c>
      <c r="AA8" s="109">
        <v>3</v>
      </c>
      <c r="AB8" s="114">
        <v>4</v>
      </c>
    </row>
    <row r="9" spans="1:28" x14ac:dyDescent="0.3">
      <c r="A9" s="112" t="s">
        <v>100</v>
      </c>
      <c r="B9" s="109">
        <v>2</v>
      </c>
      <c r="C9" s="175" t="s">
        <v>233</v>
      </c>
      <c r="D9" s="184">
        <v>6.4329999999999998</v>
      </c>
      <c r="E9" s="108">
        <v>120.07325999999999</v>
      </c>
      <c r="F9" s="108">
        <v>109.31268000000001</v>
      </c>
      <c r="G9" s="108">
        <f>Table114[[#This Row],[Ipsilateral Hemisphere]]-Table114[[#This Row],[Lesion]]</f>
        <v>102.87968000000001</v>
      </c>
      <c r="H9" s="108">
        <f>Table114[[#This Row],[Contralateral Hemisphere]]+Table114[[#This Row],[Ipsilateral Hemisphere]]</f>
        <v>229.38594000000001</v>
      </c>
      <c r="I9" s="108">
        <f>(Table114[[#This Row],[Ipsilateral Hemisphere]]-Table114[[#This Row],[Contralateral Hemisphere]])/Table114[[#This Row],[Contralateral Hemisphere]]*100</f>
        <v>-8.9616788950345629</v>
      </c>
      <c r="J9" s="108">
        <f>Table114[[#This Row],[Contralateral Hemisphere]]-Table114[[#This Row],[Healthy Ipsilateral Hemisphere]]</f>
        <v>17.193579999999983</v>
      </c>
      <c r="K9" s="108" t="s">
        <v>240</v>
      </c>
      <c r="L9" s="113">
        <v>10</v>
      </c>
      <c r="M9" s="113">
        <v>8</v>
      </c>
      <c r="N9" s="227">
        <v>6</v>
      </c>
      <c r="O9" s="227">
        <v>2</v>
      </c>
      <c r="P9" s="228">
        <v>0</v>
      </c>
      <c r="Q9" s="178">
        <v>6.2152199999999995</v>
      </c>
      <c r="R9" s="108">
        <v>117.40163999999999</v>
      </c>
      <c r="S9" s="108">
        <v>105.38856000000001</v>
      </c>
      <c r="T9" s="108">
        <f>Table114[[#This Row],[Ipsilateral Hemisphere2]]-Table114[[#This Row],[Lesion2]]</f>
        <v>99.17334000000001</v>
      </c>
      <c r="U9" s="108">
        <f>(Table114[[#This Row],[Ipsilateral Hemisphere2]]-Table114[[#This Row],[Contralateral Hemisphere2]])/Table114[[#This Row],[Contralateral Hemisphere2]]*100</f>
        <v>-10.232463532877373</v>
      </c>
      <c r="V9" s="108">
        <f>Table114[[#This Row],[Contralateral Hemisphere2]]-Table114[[#This Row],[Healthy Ipsilateral Hemisphere2]]</f>
        <v>18.228299999999976</v>
      </c>
      <c r="W9" s="109" t="s">
        <v>240</v>
      </c>
      <c r="X9" s="109">
        <v>10</v>
      </c>
      <c r="Y9" s="109">
        <v>7</v>
      </c>
      <c r="Z9" s="109">
        <v>3</v>
      </c>
      <c r="AA9" s="109">
        <v>2</v>
      </c>
      <c r="AB9" s="114">
        <v>2</v>
      </c>
    </row>
    <row r="10" spans="1:28" x14ac:dyDescent="0.3">
      <c r="A10" s="112" t="s">
        <v>101</v>
      </c>
      <c r="B10" s="109">
        <v>1</v>
      </c>
      <c r="C10" s="175" t="s">
        <v>72</v>
      </c>
      <c r="D10" s="184">
        <v>14.730559999999997</v>
      </c>
      <c r="E10" s="108">
        <v>117.0258</v>
      </c>
      <c r="F10" s="108">
        <v>115.35664</v>
      </c>
      <c r="G10" s="108">
        <f>Table114[[#This Row],[Ipsilateral Hemisphere]]-Table114[[#This Row],[Lesion]]</f>
        <v>100.62608</v>
      </c>
      <c r="H10" s="108">
        <f>Table114[[#This Row],[Contralateral Hemisphere]]+Table114[[#This Row],[Ipsilateral Hemisphere]]</f>
        <v>232.38244</v>
      </c>
      <c r="I10" s="108">
        <f>(Table114[[#This Row],[Ipsilateral Hemisphere]]-Table114[[#This Row],[Contralateral Hemisphere]])/Table114[[#This Row],[Contralateral Hemisphere]]*100</f>
        <v>-1.4263179572367846</v>
      </c>
      <c r="J10" s="108">
        <f>Table114[[#This Row],[Contralateral Hemisphere]]-Table114[[#This Row],[Healthy Ipsilateral Hemisphere]]</f>
        <v>16.399720000000002</v>
      </c>
      <c r="K10" s="108" t="s">
        <v>239</v>
      </c>
      <c r="L10" s="113">
        <v>10</v>
      </c>
      <c r="M10" s="113">
        <v>9</v>
      </c>
      <c r="N10" s="227">
        <v>7</v>
      </c>
      <c r="O10" s="227">
        <v>0</v>
      </c>
      <c r="P10" s="228">
        <v>2</v>
      </c>
      <c r="Q10" s="178">
        <v>16.211579999999998</v>
      </c>
      <c r="R10" s="108">
        <v>114.35238000000001</v>
      </c>
      <c r="S10" s="108">
        <v>112.25245999999999</v>
      </c>
      <c r="T10" s="108">
        <f>Table114[[#This Row],[Ipsilateral Hemisphere2]]-Table114[[#This Row],[Lesion2]]</f>
        <v>96.040879999999987</v>
      </c>
      <c r="U10" s="108">
        <f>(Table114[[#This Row],[Ipsilateral Hemisphere2]]-Table114[[#This Row],[Contralateral Hemisphere2]])/Table114[[#This Row],[Contralateral Hemisphere2]]*100</f>
        <v>-1.8363588059995126</v>
      </c>
      <c r="V10" s="108">
        <f>Table114[[#This Row],[Contralateral Hemisphere2]]-Table114[[#This Row],[Healthy Ipsilateral Hemisphere2]]</f>
        <v>18.311500000000024</v>
      </c>
      <c r="W10" s="109" t="s">
        <v>239</v>
      </c>
      <c r="X10" s="109">
        <v>10</v>
      </c>
      <c r="Y10" s="109">
        <v>9</v>
      </c>
      <c r="Z10" s="109">
        <v>3</v>
      </c>
      <c r="AA10" s="109">
        <v>3</v>
      </c>
      <c r="AB10" s="114">
        <v>3</v>
      </c>
    </row>
    <row r="11" spans="1:28" x14ac:dyDescent="0.3">
      <c r="A11" s="112" t="s">
        <v>103</v>
      </c>
      <c r="B11" s="109">
        <v>2</v>
      </c>
      <c r="C11" s="175" t="s">
        <v>233</v>
      </c>
      <c r="D11" s="184">
        <v>11.38214</v>
      </c>
      <c r="E11" s="108">
        <v>117.07590000000002</v>
      </c>
      <c r="F11" s="108">
        <v>114.02986</v>
      </c>
      <c r="G11" s="108">
        <f>Table114[[#This Row],[Ipsilateral Hemisphere]]-Table114[[#This Row],[Lesion]]</f>
        <v>102.64771999999999</v>
      </c>
      <c r="H11" s="108">
        <f>Table114[[#This Row],[Contralateral Hemisphere]]+Table114[[#This Row],[Ipsilateral Hemisphere]]</f>
        <v>231.10576000000003</v>
      </c>
      <c r="I11" s="108">
        <f>(Table114[[#This Row],[Ipsilateral Hemisphere]]-Table114[[#This Row],[Contralateral Hemisphere]])/Table114[[#This Row],[Contralateral Hemisphere]]*100</f>
        <v>-2.601765179682598</v>
      </c>
      <c r="J11" s="108">
        <f>Table114[[#This Row],[Contralateral Hemisphere]]-Table114[[#This Row],[Healthy Ipsilateral Hemisphere]]</f>
        <v>14.428180000000026</v>
      </c>
      <c r="K11" s="108" t="s">
        <v>239</v>
      </c>
      <c r="L11" s="113">
        <v>10</v>
      </c>
      <c r="M11" s="113">
        <v>10</v>
      </c>
      <c r="N11" s="227">
        <v>6</v>
      </c>
      <c r="O11" s="227">
        <v>4</v>
      </c>
      <c r="P11" s="228">
        <v>0</v>
      </c>
      <c r="Q11" s="178">
        <v>12.038039999999999</v>
      </c>
      <c r="R11" s="108">
        <v>117.41368</v>
      </c>
      <c r="S11" s="108">
        <v>114.31476000000001</v>
      </c>
      <c r="T11" s="108">
        <f>Table114[[#This Row],[Ipsilateral Hemisphere2]]-Table114[[#This Row],[Lesion2]]</f>
        <v>102.27672000000001</v>
      </c>
      <c r="U11" s="108">
        <f>(Table114[[#This Row],[Ipsilateral Hemisphere2]]-Table114[[#This Row],[Contralateral Hemisphere2]])/Table114[[#This Row],[Contralateral Hemisphere2]]*100</f>
        <v>-2.6393176672428567</v>
      </c>
      <c r="V11" s="108">
        <f>Table114[[#This Row],[Contralateral Hemisphere2]]-Table114[[#This Row],[Healthy Ipsilateral Hemisphere2]]</f>
        <v>15.136959999999988</v>
      </c>
      <c r="W11" s="109" t="s">
        <v>239</v>
      </c>
      <c r="X11" s="109">
        <v>10</v>
      </c>
      <c r="Y11" s="109">
        <v>9</v>
      </c>
      <c r="Z11" s="109">
        <v>3</v>
      </c>
      <c r="AA11" s="109">
        <v>6</v>
      </c>
      <c r="AB11" s="114">
        <v>0</v>
      </c>
    </row>
    <row r="12" spans="1:28" x14ac:dyDescent="0.3">
      <c r="A12" s="112" t="s">
        <v>104</v>
      </c>
      <c r="B12" s="109">
        <v>1</v>
      </c>
      <c r="C12" s="175" t="s">
        <v>72</v>
      </c>
      <c r="D12" s="184">
        <v>15.055719999999999</v>
      </c>
      <c r="E12" s="108">
        <v>109.61638000000001</v>
      </c>
      <c r="F12" s="108">
        <v>103.73714</v>
      </c>
      <c r="G12" s="108">
        <f>Table114[[#This Row],[Ipsilateral Hemisphere]]-Table114[[#This Row],[Lesion]]</f>
        <v>88.681420000000003</v>
      </c>
      <c r="H12" s="108">
        <f>Table114[[#This Row],[Contralateral Hemisphere]]+Table114[[#This Row],[Ipsilateral Hemisphere]]</f>
        <v>213.35352</v>
      </c>
      <c r="I12" s="108">
        <f>(Table114[[#This Row],[Ipsilateral Hemisphere]]-Table114[[#This Row],[Contralateral Hemisphere]])/Table114[[#This Row],[Contralateral Hemisphere]]*100</f>
        <v>-5.3634684889247479</v>
      </c>
      <c r="J12" s="108">
        <f>Table114[[#This Row],[Contralateral Hemisphere]]-Table114[[#This Row],[Healthy Ipsilateral Hemisphere]]</f>
        <v>20.934960000000004</v>
      </c>
      <c r="K12" s="108" t="s">
        <v>239</v>
      </c>
      <c r="L12" s="113">
        <v>9</v>
      </c>
      <c r="M12" s="113">
        <v>9</v>
      </c>
      <c r="N12" s="227">
        <v>3</v>
      </c>
      <c r="O12" s="227">
        <v>6</v>
      </c>
      <c r="P12" s="228">
        <v>0</v>
      </c>
      <c r="Q12" s="178">
        <v>15.063299999999996</v>
      </c>
      <c r="R12" s="108">
        <v>110.00320000000002</v>
      </c>
      <c r="S12" s="108">
        <v>104.02498</v>
      </c>
      <c r="T12" s="108">
        <f>Table114[[#This Row],[Ipsilateral Hemisphere2]]-Table114[[#This Row],[Lesion2]]</f>
        <v>88.961680000000001</v>
      </c>
      <c r="U12" s="108">
        <f>(Table114[[#This Row],[Ipsilateral Hemisphere2]]-Table114[[#This Row],[Contralateral Hemisphere2]])/Table114[[#This Row],[Contralateral Hemisphere2]]*100</f>
        <v>-5.4345873574587111</v>
      </c>
      <c r="V12" s="108">
        <f>Table114[[#This Row],[Contralateral Hemisphere2]]-Table114[[#This Row],[Healthy Ipsilateral Hemisphere2]]</f>
        <v>21.04152000000002</v>
      </c>
      <c r="W12" s="109" t="s">
        <v>239</v>
      </c>
      <c r="X12" s="109">
        <v>9</v>
      </c>
      <c r="Y12" s="109">
        <v>9</v>
      </c>
      <c r="Z12" s="109">
        <v>2</v>
      </c>
      <c r="AA12" s="113">
        <v>3</v>
      </c>
      <c r="AB12" s="114">
        <v>4</v>
      </c>
    </row>
    <row r="13" spans="1:28" x14ac:dyDescent="0.3">
      <c r="A13" s="112" t="s">
        <v>105</v>
      </c>
      <c r="B13" s="109">
        <v>1</v>
      </c>
      <c r="C13" s="175" t="s">
        <v>72</v>
      </c>
      <c r="D13" s="184">
        <v>13.240959999999998</v>
      </c>
      <c r="E13" s="108">
        <v>99.683599999999984</v>
      </c>
      <c r="F13" s="108">
        <v>99.497939999999986</v>
      </c>
      <c r="G13" s="108">
        <f>Table114[[#This Row],[Ipsilateral Hemisphere]]-Table114[[#This Row],[Lesion]]</f>
        <v>86.256979999999984</v>
      </c>
      <c r="H13" s="108">
        <f>Table114[[#This Row],[Contralateral Hemisphere]]+Table114[[#This Row],[Ipsilateral Hemisphere]]</f>
        <v>199.18153999999998</v>
      </c>
      <c r="I13" s="108">
        <f>(Table114[[#This Row],[Ipsilateral Hemisphere]]-Table114[[#This Row],[Contralateral Hemisphere]])/Table114[[#This Row],[Contralateral Hemisphere]]*100</f>
        <v>-0.18624929276229854</v>
      </c>
      <c r="J13" s="108">
        <f>Table114[[#This Row],[Contralateral Hemisphere]]-Table114[[#This Row],[Healthy Ipsilateral Hemisphere]]</f>
        <v>13.42662</v>
      </c>
      <c r="K13" s="108" t="s">
        <v>239</v>
      </c>
      <c r="L13" s="113">
        <v>10</v>
      </c>
      <c r="M13" s="113">
        <v>10</v>
      </c>
      <c r="N13" s="227">
        <v>6</v>
      </c>
      <c r="O13" s="227">
        <v>3</v>
      </c>
      <c r="P13" s="228">
        <v>1</v>
      </c>
      <c r="Q13" s="178">
        <v>16.240839999999999</v>
      </c>
      <c r="R13" s="108">
        <v>111.82600000000001</v>
      </c>
      <c r="S13" s="108">
        <v>111.93772</v>
      </c>
      <c r="T13" s="108">
        <f>Table114[[#This Row],[Ipsilateral Hemisphere2]]-Table114[[#This Row],[Lesion2]]</f>
        <v>95.696879999999993</v>
      </c>
      <c r="U13" s="108">
        <f>(Table114[[#This Row],[Ipsilateral Hemisphere2]]-Table114[[#This Row],[Contralateral Hemisphere2]])/Table114[[#This Row],[Contralateral Hemisphere2]]*100</f>
        <v>9.9905209879626533E-2</v>
      </c>
      <c r="V13" s="108">
        <f>Table114[[#This Row],[Contralateral Hemisphere2]]-Table114[[#This Row],[Healthy Ipsilateral Hemisphere2]]</f>
        <v>16.129120000000015</v>
      </c>
      <c r="W13" s="109" t="s">
        <v>239</v>
      </c>
      <c r="X13" s="109">
        <v>11</v>
      </c>
      <c r="Y13" s="109">
        <v>11</v>
      </c>
      <c r="Z13" s="109">
        <v>5</v>
      </c>
      <c r="AA13" s="113">
        <v>3</v>
      </c>
      <c r="AB13" s="114">
        <v>3</v>
      </c>
    </row>
    <row r="14" spans="1:28" x14ac:dyDescent="0.3">
      <c r="A14" s="112" t="s">
        <v>108</v>
      </c>
      <c r="B14" s="109">
        <v>2</v>
      </c>
      <c r="C14" s="175" t="s">
        <v>233</v>
      </c>
      <c r="D14" s="184">
        <v>14.349600000000001</v>
      </c>
      <c r="E14" s="108">
        <v>112.80074</v>
      </c>
      <c r="F14" s="108">
        <v>109.07944000000001</v>
      </c>
      <c r="G14" s="108">
        <f>Table114[[#This Row],[Ipsilateral Hemisphere]]-Table114[[#This Row],[Lesion]]</f>
        <v>94.72984000000001</v>
      </c>
      <c r="H14" s="108">
        <f>Table114[[#This Row],[Contralateral Hemisphere]]+Table114[[#This Row],[Ipsilateral Hemisphere]]</f>
        <v>221.88018</v>
      </c>
      <c r="I14" s="108">
        <f>(Table114[[#This Row],[Ipsilateral Hemisphere]]-Table114[[#This Row],[Contralateral Hemisphere]])/Table114[[#This Row],[Contralateral Hemisphere]]*100</f>
        <v>-3.2990031802982842</v>
      </c>
      <c r="J14" s="108">
        <f>Table114[[#This Row],[Contralateral Hemisphere]]-Table114[[#This Row],[Healthy Ipsilateral Hemisphere]]</f>
        <v>18.070899999999995</v>
      </c>
      <c r="K14" s="108" t="s">
        <v>240</v>
      </c>
      <c r="L14" s="113">
        <v>10</v>
      </c>
      <c r="M14" s="113">
        <v>9</v>
      </c>
      <c r="N14" s="227">
        <v>3</v>
      </c>
      <c r="O14" s="227">
        <v>6</v>
      </c>
      <c r="P14" s="228">
        <v>0</v>
      </c>
      <c r="Q14" s="178">
        <v>14.277259999999998</v>
      </c>
      <c r="R14" s="108">
        <v>109.44034000000001</v>
      </c>
      <c r="S14" s="108">
        <v>105.26900000000001</v>
      </c>
      <c r="T14" s="108">
        <f>Table114[[#This Row],[Ipsilateral Hemisphere2]]-Table114[[#This Row],[Lesion2]]</f>
        <v>90.991740000000007</v>
      </c>
      <c r="U14" s="108">
        <f>(Table114[[#This Row],[Ipsilateral Hemisphere2]]-Table114[[#This Row],[Contralateral Hemisphere2]])/Table114[[#This Row],[Contralateral Hemisphere2]]*100</f>
        <v>-3.8115195914047786</v>
      </c>
      <c r="V14" s="108">
        <f>Table114[[#This Row],[Contralateral Hemisphere2]]-Table114[[#This Row],[Healthy Ipsilateral Hemisphere2]]</f>
        <v>18.448599999999999</v>
      </c>
      <c r="W14" s="109" t="s">
        <v>239</v>
      </c>
      <c r="X14" s="109">
        <v>10</v>
      </c>
      <c r="Y14" s="109">
        <v>9</v>
      </c>
      <c r="Z14" s="109">
        <v>3</v>
      </c>
      <c r="AA14" s="224">
        <v>4</v>
      </c>
      <c r="AB14" s="114">
        <v>2</v>
      </c>
    </row>
    <row r="15" spans="1:28" x14ac:dyDescent="0.3">
      <c r="A15" s="112" t="s">
        <v>109</v>
      </c>
      <c r="B15" s="109">
        <v>2</v>
      </c>
      <c r="C15" s="175" t="s">
        <v>233</v>
      </c>
      <c r="D15" s="184">
        <v>8.2380599999999991</v>
      </c>
      <c r="E15" s="108">
        <v>105.98272</v>
      </c>
      <c r="F15" s="108">
        <v>106.09979999999999</v>
      </c>
      <c r="G15" s="108">
        <f>Table114[[#This Row],[Ipsilateral Hemisphere]]-Table114[[#This Row],[Lesion]]</f>
        <v>97.861739999999983</v>
      </c>
      <c r="H15" s="108">
        <f>Table114[[#This Row],[Contralateral Hemisphere]]+Table114[[#This Row],[Ipsilateral Hemisphere]]</f>
        <v>212.08251999999999</v>
      </c>
      <c r="I15" s="108">
        <f>(Table114[[#This Row],[Ipsilateral Hemisphere]]-Table114[[#This Row],[Contralateral Hemisphere]])/Table114[[#This Row],[Contralateral Hemisphere]]*100</f>
        <v>0.11047083901978286</v>
      </c>
      <c r="J15" s="108">
        <f>Table114[[#This Row],[Contralateral Hemisphere]]-Table114[[#This Row],[Healthy Ipsilateral Hemisphere]]</f>
        <v>8.1209800000000172</v>
      </c>
      <c r="K15" s="108" t="s">
        <v>239</v>
      </c>
      <c r="L15" s="113">
        <v>9</v>
      </c>
      <c r="M15" s="113">
        <v>8</v>
      </c>
      <c r="N15" s="227">
        <v>3</v>
      </c>
      <c r="O15" s="227">
        <v>5</v>
      </c>
      <c r="P15" s="228">
        <v>0</v>
      </c>
      <c r="Q15" s="178">
        <v>8.3626999999999985</v>
      </c>
      <c r="R15" s="108">
        <v>107.54186</v>
      </c>
      <c r="S15" s="108">
        <v>107.03457999999999</v>
      </c>
      <c r="T15" s="108">
        <f>Table114[[#This Row],[Ipsilateral Hemisphere2]]-Table114[[#This Row],[Lesion2]]</f>
        <v>98.671879999999987</v>
      </c>
      <c r="U15" s="108">
        <f>(Table114[[#This Row],[Ipsilateral Hemisphere2]]-Table114[[#This Row],[Contralateral Hemisphere2]])/Table114[[#This Row],[Contralateral Hemisphere2]]*100</f>
        <v>-0.47170469247975499</v>
      </c>
      <c r="V15" s="108">
        <f>Table114[[#This Row],[Contralateral Hemisphere2]]-Table114[[#This Row],[Healthy Ipsilateral Hemisphere2]]</f>
        <v>8.8699800000000124</v>
      </c>
      <c r="W15" s="109" t="s">
        <v>239</v>
      </c>
      <c r="X15" s="109">
        <v>9</v>
      </c>
      <c r="Y15" s="109">
        <v>9</v>
      </c>
      <c r="Z15" s="109">
        <v>4</v>
      </c>
      <c r="AA15" s="113">
        <v>5</v>
      </c>
      <c r="AB15" s="114">
        <v>0</v>
      </c>
    </row>
    <row r="16" spans="1:28" x14ac:dyDescent="0.3">
      <c r="A16" s="112" t="s">
        <v>106</v>
      </c>
      <c r="B16" s="109">
        <v>1</v>
      </c>
      <c r="C16" s="175" t="s">
        <v>72</v>
      </c>
      <c r="D16" s="184">
        <v>8.5155999999999992</v>
      </c>
      <c r="E16" s="108">
        <v>95.959379999999996</v>
      </c>
      <c r="F16" s="108">
        <v>88.695800000000006</v>
      </c>
      <c r="G16" s="108">
        <f>Table114[[#This Row],[Ipsilateral Hemisphere]]-Table114[[#This Row],[Lesion]]</f>
        <v>80.180200000000013</v>
      </c>
      <c r="H16" s="108">
        <f>Table114[[#This Row],[Contralateral Hemisphere]]+Table114[[#This Row],[Ipsilateral Hemisphere]]</f>
        <v>184.65518</v>
      </c>
      <c r="I16" s="108">
        <f>(Table114[[#This Row],[Ipsilateral Hemisphere]]-Table114[[#This Row],[Contralateral Hemisphere]])/Table114[[#This Row],[Contralateral Hemisphere]]*100</f>
        <v>-7.5694319825742831</v>
      </c>
      <c r="J16" s="108">
        <f>Table114[[#This Row],[Contralateral Hemisphere]]-Table114[[#This Row],[Healthy Ipsilateral Hemisphere]]</f>
        <v>15.779179999999982</v>
      </c>
      <c r="K16" s="108" t="s">
        <v>239</v>
      </c>
      <c r="L16" s="113">
        <v>9</v>
      </c>
      <c r="M16" s="113">
        <v>8</v>
      </c>
      <c r="N16" s="227">
        <v>2</v>
      </c>
      <c r="O16" s="227">
        <v>5</v>
      </c>
      <c r="P16" s="228">
        <v>1</v>
      </c>
      <c r="Q16" s="178">
        <v>9.4397800000000007</v>
      </c>
      <c r="R16" s="108">
        <v>98.538360000000011</v>
      </c>
      <c r="S16" s="108">
        <v>89.650819999999996</v>
      </c>
      <c r="T16" s="108">
        <f>Table114[[#This Row],[Ipsilateral Hemisphere2]]-Table114[[#This Row],[Lesion2]]</f>
        <v>80.211039999999997</v>
      </c>
      <c r="U16" s="108">
        <f>(Table114[[#This Row],[Ipsilateral Hemisphere2]]-Table114[[#This Row],[Contralateral Hemisphere2]])/Table114[[#This Row],[Contralateral Hemisphere2]]*100</f>
        <v>-9.0193707303430006</v>
      </c>
      <c r="V16" s="108">
        <f>Table114[[#This Row],[Contralateral Hemisphere2]]-Table114[[#This Row],[Healthy Ipsilateral Hemisphere2]]</f>
        <v>18.327320000000014</v>
      </c>
      <c r="W16" s="109" t="s">
        <v>239</v>
      </c>
      <c r="X16" s="109">
        <v>9</v>
      </c>
      <c r="Y16" s="109">
        <v>8</v>
      </c>
      <c r="Z16" s="109">
        <v>2</v>
      </c>
      <c r="AA16" s="113">
        <v>4</v>
      </c>
      <c r="AB16" s="114">
        <v>2</v>
      </c>
    </row>
    <row r="17" spans="1:28" x14ac:dyDescent="0.3">
      <c r="A17" s="112" t="s">
        <v>110</v>
      </c>
      <c r="B17" s="109">
        <v>2</v>
      </c>
      <c r="C17" s="175" t="s">
        <v>233</v>
      </c>
      <c r="D17" s="184">
        <v>6.2392800000000008</v>
      </c>
      <c r="E17" s="108">
        <v>101.66968</v>
      </c>
      <c r="F17" s="108">
        <v>104.99415999999999</v>
      </c>
      <c r="G17" s="108">
        <f>Table114[[#This Row],[Ipsilateral Hemisphere]]-Table114[[#This Row],[Lesion]]</f>
        <v>98.754879999999986</v>
      </c>
      <c r="H17" s="108">
        <f>Table114[[#This Row],[Contralateral Hemisphere]]+Table114[[#This Row],[Ipsilateral Hemisphere]]</f>
        <v>206.66383999999999</v>
      </c>
      <c r="I17" s="108">
        <f>(Table114[[#This Row],[Ipsilateral Hemisphere]]-Table114[[#This Row],[Contralateral Hemisphere]])/Table114[[#This Row],[Contralateral Hemisphere]]*100</f>
        <v>3.2698834106687404</v>
      </c>
      <c r="J17" s="108">
        <f>Table114[[#This Row],[Contralateral Hemisphere]]-Table114[[#This Row],[Healthy Ipsilateral Hemisphere]]</f>
        <v>2.9148000000000138</v>
      </c>
      <c r="K17" s="108" t="s">
        <v>239</v>
      </c>
      <c r="L17" s="113">
        <v>9</v>
      </c>
      <c r="M17" s="113">
        <v>9</v>
      </c>
      <c r="N17" s="227">
        <v>4</v>
      </c>
      <c r="O17" s="227">
        <v>5</v>
      </c>
      <c r="P17" s="228">
        <v>0</v>
      </c>
      <c r="Q17" s="178">
        <v>6.1366799999999992</v>
      </c>
      <c r="R17" s="108">
        <v>101.30834</v>
      </c>
      <c r="S17" s="108">
        <v>104.36628</v>
      </c>
      <c r="T17" s="108">
        <f>Table114[[#This Row],[Ipsilateral Hemisphere2]]-Table114[[#This Row],[Lesion2]]</f>
        <v>98.229600000000005</v>
      </c>
      <c r="U17" s="108">
        <f>(Table114[[#This Row],[Ipsilateral Hemisphere2]]-Table114[[#This Row],[Contralateral Hemisphere2]])/Table114[[#This Row],[Contralateral Hemisphere2]]*100</f>
        <v>3.0184484317875531</v>
      </c>
      <c r="V17" s="108">
        <f>Table114[[#This Row],[Contralateral Hemisphere2]]-Table114[[#This Row],[Healthy Ipsilateral Hemisphere2]]</f>
        <v>3.0787399999999963</v>
      </c>
      <c r="W17" s="109" t="s">
        <v>239</v>
      </c>
      <c r="X17" s="109">
        <v>9</v>
      </c>
      <c r="Y17" s="109">
        <v>8</v>
      </c>
      <c r="Z17" s="109">
        <v>5</v>
      </c>
      <c r="AA17" s="113">
        <v>1</v>
      </c>
      <c r="AB17" s="114">
        <v>2</v>
      </c>
    </row>
    <row r="18" spans="1:28" x14ac:dyDescent="0.3">
      <c r="A18" s="112" t="s">
        <v>107</v>
      </c>
      <c r="B18" s="109">
        <v>1</v>
      </c>
      <c r="C18" s="175" t="s">
        <v>72</v>
      </c>
      <c r="D18" s="184">
        <v>10.415839999999999</v>
      </c>
      <c r="E18" s="108">
        <v>110.84142</v>
      </c>
      <c r="F18" s="108">
        <v>108.24924</v>
      </c>
      <c r="G18" s="108">
        <f>Table114[[#This Row],[Ipsilateral Hemisphere]]-Table114[[#This Row],[Lesion]]</f>
        <v>97.833399999999997</v>
      </c>
      <c r="H18" s="108">
        <f>Table114[[#This Row],[Contralateral Hemisphere]]+Table114[[#This Row],[Ipsilateral Hemisphere]]</f>
        <v>219.09066000000001</v>
      </c>
      <c r="I18" s="108">
        <f>(Table114[[#This Row],[Ipsilateral Hemisphere]]-Table114[[#This Row],[Contralateral Hemisphere]])/Table114[[#This Row],[Contralateral Hemisphere]]*100</f>
        <v>-2.3386383898726661</v>
      </c>
      <c r="J18" s="108">
        <f>Table114[[#This Row],[Contralateral Hemisphere]]-Table114[[#This Row],[Healthy Ipsilateral Hemisphere]]</f>
        <v>13.008020000000002</v>
      </c>
      <c r="K18" s="108" t="s">
        <v>239</v>
      </c>
      <c r="L18" s="113">
        <v>10</v>
      </c>
      <c r="M18" s="113">
        <v>9</v>
      </c>
      <c r="N18" s="227">
        <v>3</v>
      </c>
      <c r="O18" s="227">
        <v>6</v>
      </c>
      <c r="P18" s="228">
        <v>0</v>
      </c>
      <c r="Q18" s="178">
        <v>11.515740000000001</v>
      </c>
      <c r="R18" s="108">
        <v>112.71834000000001</v>
      </c>
      <c r="S18" s="108">
        <v>110.28536000000001</v>
      </c>
      <c r="T18" s="108">
        <f>Table114[[#This Row],[Ipsilateral Hemisphere2]]-Table114[[#This Row],[Lesion2]]</f>
        <v>98.769620000000003</v>
      </c>
      <c r="U18" s="108">
        <f>(Table114[[#This Row],[Ipsilateral Hemisphere2]]-Table114[[#This Row],[Contralateral Hemisphere2]])/Table114[[#This Row],[Contralateral Hemisphere2]]*100</f>
        <v>-2.1584597502056901</v>
      </c>
      <c r="V18" s="108">
        <f>Table114[[#This Row],[Contralateral Hemisphere2]]-Table114[[#This Row],[Healthy Ipsilateral Hemisphere2]]</f>
        <v>13.948720000000009</v>
      </c>
      <c r="W18" s="109" t="s">
        <v>239</v>
      </c>
      <c r="X18" s="109">
        <v>10</v>
      </c>
      <c r="Y18" s="109">
        <v>9</v>
      </c>
      <c r="Z18" s="109">
        <v>3</v>
      </c>
      <c r="AA18" s="113">
        <v>4</v>
      </c>
      <c r="AB18" s="114">
        <v>2</v>
      </c>
    </row>
    <row r="19" spans="1:28" x14ac:dyDescent="0.3">
      <c r="A19" s="112" t="s">
        <v>76</v>
      </c>
      <c r="B19" s="109">
        <v>1</v>
      </c>
      <c r="C19" s="175" t="s">
        <v>233</v>
      </c>
      <c r="D19" s="184">
        <v>5.6932999999999998</v>
      </c>
      <c r="E19" s="108">
        <v>101.31372</v>
      </c>
      <c r="F19" s="108">
        <v>92.994200000000006</v>
      </c>
      <c r="G19" s="108">
        <f>Table114[[#This Row],[Ipsilateral Hemisphere]]-Table114[[#This Row],[Lesion]]</f>
        <v>87.300900000000013</v>
      </c>
      <c r="H19" s="108">
        <f>Table114[[#This Row],[Contralateral Hemisphere]]+Table114[[#This Row],[Ipsilateral Hemisphere]]</f>
        <v>194.30792000000002</v>
      </c>
      <c r="I19" s="108">
        <f>(Table114[[#This Row],[Ipsilateral Hemisphere]]-Table114[[#This Row],[Contralateral Hemisphere]])/Table114[[#This Row],[Contralateral Hemisphere]]*100</f>
        <v>-8.2116420165008233</v>
      </c>
      <c r="J19" s="108">
        <f>Table114[[#This Row],[Contralateral Hemisphere]]-Table114[[#This Row],[Healthy Ipsilateral Hemisphere]]</f>
        <v>14.012819999999991</v>
      </c>
      <c r="K19" s="108" t="s">
        <v>239</v>
      </c>
      <c r="L19" s="113">
        <v>9</v>
      </c>
      <c r="M19" s="113">
        <v>9</v>
      </c>
      <c r="N19" s="227">
        <v>7</v>
      </c>
      <c r="O19" s="227">
        <v>2</v>
      </c>
      <c r="P19" s="228">
        <v>0</v>
      </c>
      <c r="Q19" s="178">
        <v>6.6709399999999999</v>
      </c>
      <c r="R19" s="108">
        <v>101.14038000000001</v>
      </c>
      <c r="S19" s="108">
        <v>92.095320000000015</v>
      </c>
      <c r="T19" s="108">
        <f>Table114[[#This Row],[Ipsilateral Hemisphere2]]-Table114[[#This Row],[Lesion2]]</f>
        <v>85.424380000000014</v>
      </c>
      <c r="U19" s="108">
        <f>(Table114[[#This Row],[Ipsilateral Hemisphere2]]-Table114[[#This Row],[Contralateral Hemisphere2]])/Table114[[#This Row],[Contralateral Hemisphere2]]*100</f>
        <v>-8.943074961751174</v>
      </c>
      <c r="V19" s="108">
        <f>Table114[[#This Row],[Contralateral Hemisphere2]]-Table114[[#This Row],[Healthy Ipsilateral Hemisphere2]]</f>
        <v>15.715999999999994</v>
      </c>
      <c r="W19" s="109" t="s">
        <v>239</v>
      </c>
      <c r="X19" s="109">
        <v>9</v>
      </c>
      <c r="Y19" s="109">
        <v>9</v>
      </c>
      <c r="Z19" s="109">
        <v>5</v>
      </c>
      <c r="AA19" s="113">
        <v>4</v>
      </c>
      <c r="AB19" s="114">
        <v>0</v>
      </c>
    </row>
    <row r="20" spans="1:28" x14ac:dyDescent="0.3">
      <c r="A20" s="112" t="s">
        <v>77</v>
      </c>
      <c r="B20" s="109">
        <v>1</v>
      </c>
      <c r="C20" s="175" t="s">
        <v>72</v>
      </c>
      <c r="D20" s="184">
        <v>14.802580000000001</v>
      </c>
      <c r="E20" s="108">
        <v>115.06700000000002</v>
      </c>
      <c r="F20" s="108">
        <v>114.23015999999998</v>
      </c>
      <c r="G20" s="108">
        <f>Table114[[#This Row],[Ipsilateral Hemisphere]]-Table114[[#This Row],[Lesion]]</f>
        <v>99.427579999999978</v>
      </c>
      <c r="H20" s="108">
        <f>Table114[[#This Row],[Contralateral Hemisphere]]+Table114[[#This Row],[Ipsilateral Hemisphere]]</f>
        <v>229.29716000000002</v>
      </c>
      <c r="I20" s="108">
        <f>(Table114[[#This Row],[Ipsilateral Hemisphere]]-Table114[[#This Row],[Contralateral Hemisphere]])/Table114[[#This Row],[Contralateral Hemisphere]]*100</f>
        <v>-0.72726324663025677</v>
      </c>
      <c r="J20" s="108">
        <f>Table114[[#This Row],[Contralateral Hemisphere]]-Table114[[#This Row],[Healthy Ipsilateral Hemisphere]]</f>
        <v>15.639420000000044</v>
      </c>
      <c r="K20" s="108" t="s">
        <v>239</v>
      </c>
      <c r="L20" s="113">
        <v>10</v>
      </c>
      <c r="M20" s="113">
        <v>10</v>
      </c>
      <c r="N20" s="227">
        <v>3</v>
      </c>
      <c r="O20" s="227">
        <v>6</v>
      </c>
      <c r="P20" s="228">
        <v>1</v>
      </c>
      <c r="Q20" s="178">
        <v>15.164019999999999</v>
      </c>
      <c r="R20" s="108">
        <v>113.00846000000001</v>
      </c>
      <c r="S20" s="108">
        <v>112.03756</v>
      </c>
      <c r="T20" s="108">
        <f>Table114[[#This Row],[Ipsilateral Hemisphere2]]-Table114[[#This Row],[Lesion2]]</f>
        <v>96.873540000000006</v>
      </c>
      <c r="U20" s="108">
        <f>(Table114[[#This Row],[Ipsilateral Hemisphere2]]-Table114[[#This Row],[Contralateral Hemisphere2]])/Table114[[#This Row],[Contralateral Hemisphere2]]*100</f>
        <v>-0.85913921842666863</v>
      </c>
      <c r="V20" s="108">
        <f>Table114[[#This Row],[Contralateral Hemisphere2]]-Table114[[#This Row],[Healthy Ipsilateral Hemisphere2]]</f>
        <v>16.134920000000008</v>
      </c>
      <c r="W20" s="109" t="s">
        <v>239</v>
      </c>
      <c r="X20" s="109">
        <v>10</v>
      </c>
      <c r="Y20" s="109">
        <v>10</v>
      </c>
      <c r="Z20" s="109">
        <v>2</v>
      </c>
      <c r="AA20" s="113">
        <v>5</v>
      </c>
      <c r="AB20" s="114">
        <v>3</v>
      </c>
    </row>
    <row r="21" spans="1:28" x14ac:dyDescent="0.3">
      <c r="A21" s="112" t="s">
        <v>78</v>
      </c>
      <c r="B21" s="109">
        <v>2</v>
      </c>
      <c r="C21" s="175" t="s">
        <v>233</v>
      </c>
      <c r="D21" s="184">
        <v>5.100179999999999</v>
      </c>
      <c r="E21" s="108">
        <v>137.54091999999997</v>
      </c>
      <c r="F21" s="108">
        <v>128.56294</v>
      </c>
      <c r="G21" s="108">
        <f>Table114[[#This Row],[Ipsilateral Hemisphere]]-Table114[[#This Row],[Lesion]]</f>
        <v>123.46276</v>
      </c>
      <c r="H21" s="108">
        <f>Table114[[#This Row],[Contralateral Hemisphere]]+Table114[[#This Row],[Ipsilateral Hemisphere]]</f>
        <v>266.10385999999994</v>
      </c>
      <c r="I21" s="108">
        <f>(Table114[[#This Row],[Ipsilateral Hemisphere]]-Table114[[#This Row],[Contralateral Hemisphere]])/Table114[[#This Row],[Contralateral Hemisphere]]*100</f>
        <v>-6.5274974167687514</v>
      </c>
      <c r="J21" s="108">
        <f>Table114[[#This Row],[Contralateral Hemisphere]]-Table114[[#This Row],[Healthy Ipsilateral Hemisphere]]</f>
        <v>14.078159999999968</v>
      </c>
      <c r="K21" s="108" t="s">
        <v>240</v>
      </c>
      <c r="L21" s="113">
        <v>12</v>
      </c>
      <c r="M21" s="113">
        <v>10</v>
      </c>
      <c r="N21" s="227">
        <v>6</v>
      </c>
      <c r="O21" s="227">
        <v>4</v>
      </c>
      <c r="P21" s="228">
        <v>0</v>
      </c>
      <c r="Q21" s="178">
        <v>5.3530199999999999</v>
      </c>
      <c r="R21" s="108">
        <v>135.87772000000001</v>
      </c>
      <c r="S21" s="108">
        <v>126.70434000000002</v>
      </c>
      <c r="T21" s="108">
        <f>Table114[[#This Row],[Ipsilateral Hemisphere2]]-Table114[[#This Row],[Lesion2]]</f>
        <v>121.35132000000002</v>
      </c>
      <c r="U21" s="108">
        <f>(Table114[[#This Row],[Ipsilateral Hemisphere2]]-Table114[[#This Row],[Contralateral Hemisphere2]])/Table114[[#This Row],[Contralateral Hemisphere2]]*100</f>
        <v>-6.7512024782282145</v>
      </c>
      <c r="V21" s="108">
        <f>Table114[[#This Row],[Contralateral Hemisphere2]]-Table114[[#This Row],[Healthy Ipsilateral Hemisphere2]]</f>
        <v>14.526399999999995</v>
      </c>
      <c r="W21" s="109" t="s">
        <v>240</v>
      </c>
      <c r="X21" s="109">
        <v>12</v>
      </c>
      <c r="Y21" s="109">
        <v>10</v>
      </c>
      <c r="Z21" s="109">
        <v>6</v>
      </c>
      <c r="AA21" s="113">
        <v>4</v>
      </c>
      <c r="AB21" s="114">
        <v>0</v>
      </c>
    </row>
    <row r="22" spans="1:28" x14ac:dyDescent="0.3">
      <c r="A22" s="112" t="s">
        <v>79</v>
      </c>
      <c r="B22" s="109">
        <v>1</v>
      </c>
      <c r="C22" s="175" t="s">
        <v>72</v>
      </c>
      <c r="D22" s="184">
        <v>7.7887400000000007</v>
      </c>
      <c r="E22" s="108">
        <v>121.81034000000001</v>
      </c>
      <c r="F22" s="108">
        <v>122.35352</v>
      </c>
      <c r="G22" s="108">
        <f>Table114[[#This Row],[Ipsilateral Hemisphere]]-Table114[[#This Row],[Lesion]]</f>
        <v>114.56478</v>
      </c>
      <c r="H22" s="108">
        <f>Table114[[#This Row],[Contralateral Hemisphere]]+Table114[[#This Row],[Ipsilateral Hemisphere]]</f>
        <v>244.16386</v>
      </c>
      <c r="I22" s="108">
        <f>(Table114[[#This Row],[Ipsilateral Hemisphere]]-Table114[[#This Row],[Contralateral Hemisphere]])/Table114[[#This Row],[Contralateral Hemisphere]]*100</f>
        <v>0.44592273529487925</v>
      </c>
      <c r="J22" s="108">
        <f>Table114[[#This Row],[Contralateral Hemisphere]]-Table114[[#This Row],[Healthy Ipsilateral Hemisphere]]</f>
        <v>7.2455600000000118</v>
      </c>
      <c r="K22" s="108" t="s">
        <v>239</v>
      </c>
      <c r="L22" s="113">
        <v>10</v>
      </c>
      <c r="M22" s="113">
        <v>8</v>
      </c>
      <c r="N22" s="227">
        <v>6</v>
      </c>
      <c r="O22" s="227">
        <v>2</v>
      </c>
      <c r="P22" s="228">
        <v>0</v>
      </c>
      <c r="Q22" s="178">
        <v>8.3400600000000011</v>
      </c>
      <c r="R22" s="108">
        <v>122.43965999999999</v>
      </c>
      <c r="S22" s="108">
        <v>122.08136</v>
      </c>
      <c r="T22" s="108">
        <f>Table114[[#This Row],[Ipsilateral Hemisphere2]]-Table114[[#This Row],[Lesion2]]</f>
        <v>113.7413</v>
      </c>
      <c r="U22" s="108">
        <f>(Table114[[#This Row],[Ipsilateral Hemisphere2]]-Table114[[#This Row],[Contralateral Hemisphere2]])/Table114[[#This Row],[Contralateral Hemisphere2]]*100</f>
        <v>-0.29263393903575496</v>
      </c>
      <c r="V22" s="108">
        <f>Table114[[#This Row],[Contralateral Hemisphere2]]-Table114[[#This Row],[Healthy Ipsilateral Hemisphere2]]</f>
        <v>8.6983599999999939</v>
      </c>
      <c r="W22" s="109" t="s">
        <v>239</v>
      </c>
      <c r="X22" s="109">
        <v>10</v>
      </c>
      <c r="Y22" s="109">
        <v>7</v>
      </c>
      <c r="Z22" s="109">
        <v>4</v>
      </c>
      <c r="AA22" s="113">
        <v>2</v>
      </c>
      <c r="AB22" s="114">
        <v>1</v>
      </c>
    </row>
    <row r="23" spans="1:28" x14ac:dyDescent="0.3">
      <c r="A23" s="112" t="s">
        <v>80</v>
      </c>
      <c r="B23" s="109">
        <v>2</v>
      </c>
      <c r="C23" s="176" t="s">
        <v>72</v>
      </c>
      <c r="D23" s="184">
        <v>18.235380000000003</v>
      </c>
      <c r="E23" s="108">
        <v>109.03919999999999</v>
      </c>
      <c r="F23" s="108">
        <v>109.76898</v>
      </c>
      <c r="G23" s="108">
        <f>Table114[[#This Row],[Ipsilateral Hemisphere]]-Table114[[#This Row],[Lesion]]</f>
        <v>91.533599999999993</v>
      </c>
      <c r="H23" s="108">
        <f>Table114[[#This Row],[Contralateral Hemisphere]]+Table114[[#This Row],[Ipsilateral Hemisphere]]</f>
        <v>218.80817999999999</v>
      </c>
      <c r="I23" s="108">
        <f>(Table114[[#This Row],[Ipsilateral Hemisphere]]-Table114[[#This Row],[Contralateral Hemisphere]])/Table114[[#This Row],[Contralateral Hemisphere]]*100</f>
        <v>0.66928223978166135</v>
      </c>
      <c r="J23" s="108">
        <f>Table114[[#This Row],[Contralateral Hemisphere]]-Table114[[#This Row],[Healthy Ipsilateral Hemisphere]]</f>
        <v>17.505600000000001</v>
      </c>
      <c r="K23" s="108" t="s">
        <v>239</v>
      </c>
      <c r="L23" s="113">
        <v>10</v>
      </c>
      <c r="M23" s="113">
        <v>10</v>
      </c>
      <c r="N23" s="227">
        <v>6</v>
      </c>
      <c r="O23" s="227">
        <v>4</v>
      </c>
      <c r="P23" s="228">
        <v>0</v>
      </c>
      <c r="Q23" s="178">
        <v>18.983159999999998</v>
      </c>
      <c r="R23" s="108">
        <v>108.55692000000001</v>
      </c>
      <c r="S23" s="108">
        <v>108.94228</v>
      </c>
      <c r="T23" s="108">
        <f>Table114[[#This Row],[Ipsilateral Hemisphere2]]-Table114[[#This Row],[Lesion2]]</f>
        <v>89.959119999999999</v>
      </c>
      <c r="U23" s="108">
        <f>(Table114[[#This Row],[Ipsilateral Hemisphere2]]-Table114[[#This Row],[Contralateral Hemisphere2]])/Table114[[#This Row],[Contralateral Hemisphere2]]*100</f>
        <v>0.35498427921498832</v>
      </c>
      <c r="V23" s="108">
        <f>Table114[[#This Row],[Contralateral Hemisphere2]]-Table114[[#This Row],[Healthy Ipsilateral Hemisphere2]]</f>
        <v>18.597800000000007</v>
      </c>
      <c r="W23" s="109" t="s">
        <v>239</v>
      </c>
      <c r="X23" s="109">
        <v>10</v>
      </c>
      <c r="Y23" s="109">
        <v>10</v>
      </c>
      <c r="Z23" s="109">
        <v>5</v>
      </c>
      <c r="AA23" s="113">
        <v>4</v>
      </c>
      <c r="AB23" s="114">
        <v>1</v>
      </c>
    </row>
    <row r="24" spans="1:28" x14ac:dyDescent="0.3">
      <c r="A24" s="112" t="s">
        <v>81</v>
      </c>
      <c r="B24" s="109">
        <v>1</v>
      </c>
      <c r="C24" s="175" t="s">
        <v>72</v>
      </c>
      <c r="D24" s="184">
        <v>9.5958000000000006</v>
      </c>
      <c r="E24" s="108">
        <v>107.37953999999999</v>
      </c>
      <c r="F24" s="108">
        <v>104.33377999999999</v>
      </c>
      <c r="G24" s="108">
        <f>Table114[[#This Row],[Ipsilateral Hemisphere]]-Table114[[#This Row],[Lesion]]</f>
        <v>94.737979999999993</v>
      </c>
      <c r="H24" s="108">
        <f>Table114[[#This Row],[Contralateral Hemisphere]]+Table114[[#This Row],[Ipsilateral Hemisphere]]</f>
        <v>211.71331999999998</v>
      </c>
      <c r="I24" s="108">
        <f>(Table114[[#This Row],[Ipsilateral Hemisphere]]-Table114[[#This Row],[Contralateral Hemisphere]])/Table114[[#This Row],[Contralateral Hemisphere]]*100</f>
        <v>-2.8364435161484223</v>
      </c>
      <c r="J24" s="108">
        <f>Table114[[#This Row],[Contralateral Hemisphere]]-Table114[[#This Row],[Healthy Ipsilateral Hemisphere]]</f>
        <v>12.641559999999998</v>
      </c>
      <c r="K24" s="108" t="s">
        <v>239</v>
      </c>
      <c r="L24" s="113">
        <v>10</v>
      </c>
      <c r="M24" s="113">
        <v>9</v>
      </c>
      <c r="N24" s="227">
        <v>6</v>
      </c>
      <c r="O24" s="227">
        <v>3</v>
      </c>
      <c r="P24" s="228">
        <v>0</v>
      </c>
      <c r="Q24" s="178">
        <v>10.355740000000001</v>
      </c>
      <c r="R24" s="108">
        <v>107.77895999999998</v>
      </c>
      <c r="S24" s="108">
        <v>102.80124000000001</v>
      </c>
      <c r="T24" s="108">
        <f>Table114[[#This Row],[Ipsilateral Hemisphere2]]-Table114[[#This Row],[Lesion2]]</f>
        <v>92.44550000000001</v>
      </c>
      <c r="U24" s="108">
        <f>(Table114[[#This Row],[Ipsilateral Hemisphere2]]-Table114[[#This Row],[Contralateral Hemisphere2]])/Table114[[#This Row],[Contralateral Hemisphere2]]*100</f>
        <v>-4.6184524326454603</v>
      </c>
      <c r="V24" s="108">
        <f>Table114[[#This Row],[Contralateral Hemisphere2]]-Table114[[#This Row],[Healthy Ipsilateral Hemisphere2]]</f>
        <v>15.333459999999974</v>
      </c>
      <c r="W24" s="109" t="s">
        <v>239</v>
      </c>
      <c r="X24" s="109">
        <v>10</v>
      </c>
      <c r="Y24" s="109">
        <v>9</v>
      </c>
      <c r="Z24" s="109">
        <v>3</v>
      </c>
      <c r="AA24" s="224">
        <v>6</v>
      </c>
      <c r="AB24" s="114">
        <v>0</v>
      </c>
    </row>
    <row r="25" spans="1:28" x14ac:dyDescent="0.3">
      <c r="A25" s="112" t="s">
        <v>82</v>
      </c>
      <c r="B25" s="109">
        <v>2</v>
      </c>
      <c r="C25" s="175" t="s">
        <v>233</v>
      </c>
      <c r="D25" s="184">
        <v>4.7916999999999996</v>
      </c>
      <c r="E25" s="108">
        <v>114.93541999999999</v>
      </c>
      <c r="F25" s="108">
        <v>113.95618</v>
      </c>
      <c r="G25" s="108">
        <f>Table114[[#This Row],[Ipsilateral Hemisphere]]-Table114[[#This Row],[Lesion]]</f>
        <v>109.16448</v>
      </c>
      <c r="H25" s="108">
        <f>Table114[[#This Row],[Contralateral Hemisphere]]+Table114[[#This Row],[Ipsilateral Hemisphere]]</f>
        <v>228.89159999999998</v>
      </c>
      <c r="I25" s="108">
        <f>(Table114[[#This Row],[Ipsilateral Hemisphere]]-Table114[[#This Row],[Contralateral Hemisphere]])/Table114[[#This Row],[Contralateral Hemisphere]]*100</f>
        <v>-0.85199149226582205</v>
      </c>
      <c r="J25" s="108">
        <f>Table114[[#This Row],[Contralateral Hemisphere]]-Table114[[#This Row],[Healthy Ipsilateral Hemisphere]]</f>
        <v>5.770939999999996</v>
      </c>
      <c r="K25" s="108" t="s">
        <v>239</v>
      </c>
      <c r="L25" s="113">
        <v>10</v>
      </c>
      <c r="M25" s="113">
        <v>10</v>
      </c>
      <c r="N25" s="227">
        <v>7</v>
      </c>
      <c r="O25" s="227">
        <v>3</v>
      </c>
      <c r="P25" s="228">
        <v>0</v>
      </c>
      <c r="Q25" s="178">
        <v>5.4665200000000009</v>
      </c>
      <c r="R25" s="108">
        <v>115.77191999999999</v>
      </c>
      <c r="S25" s="108">
        <v>115.08503999999999</v>
      </c>
      <c r="T25" s="108">
        <f>Table114[[#This Row],[Ipsilateral Hemisphere2]]-Table114[[#This Row],[Lesion2]]</f>
        <v>109.61851999999999</v>
      </c>
      <c r="U25" s="108">
        <f>(Table114[[#This Row],[Ipsilateral Hemisphere2]]-Table114[[#This Row],[Contralateral Hemisphere2]])/Table114[[#This Row],[Contralateral Hemisphere2]]*100</f>
        <v>-0.59330449041529432</v>
      </c>
      <c r="V25" s="108">
        <f>Table114[[#This Row],[Contralateral Hemisphere2]]-Table114[[#This Row],[Healthy Ipsilateral Hemisphere2]]</f>
        <v>6.1534000000000049</v>
      </c>
      <c r="W25" s="109" t="s">
        <v>239</v>
      </c>
      <c r="X25" s="109">
        <v>10</v>
      </c>
      <c r="Y25" s="109">
        <v>9</v>
      </c>
      <c r="Z25" s="109">
        <v>5</v>
      </c>
      <c r="AA25" s="109">
        <v>3</v>
      </c>
      <c r="AB25" s="114">
        <v>1</v>
      </c>
    </row>
    <row r="26" spans="1:28" x14ac:dyDescent="0.3">
      <c r="A26" s="112" t="s">
        <v>83</v>
      </c>
      <c r="B26" s="109">
        <v>2</v>
      </c>
      <c r="C26" s="175" t="s">
        <v>233</v>
      </c>
      <c r="D26" s="184">
        <v>12.879320000000002</v>
      </c>
      <c r="E26" s="108">
        <v>122.65836000000002</v>
      </c>
      <c r="F26" s="108">
        <v>120.65928</v>
      </c>
      <c r="G26" s="108">
        <f>Table114[[#This Row],[Ipsilateral Hemisphere]]-Table114[[#This Row],[Lesion]]</f>
        <v>107.77995999999999</v>
      </c>
      <c r="H26" s="108">
        <f>Table114[[#This Row],[Contralateral Hemisphere]]+Table114[[#This Row],[Ipsilateral Hemisphere]]</f>
        <v>243.31764000000001</v>
      </c>
      <c r="I26" s="108">
        <f>(Table114[[#This Row],[Ipsilateral Hemisphere]]-Table114[[#This Row],[Contralateral Hemisphere]])/Table114[[#This Row],[Contralateral Hemisphere]]*100</f>
        <v>-1.6297951480845012</v>
      </c>
      <c r="J26" s="108">
        <f>Table114[[#This Row],[Contralateral Hemisphere]]-Table114[[#This Row],[Healthy Ipsilateral Hemisphere]]</f>
        <v>14.878400000000028</v>
      </c>
      <c r="K26" s="108" t="s">
        <v>239</v>
      </c>
      <c r="L26" s="113">
        <v>10</v>
      </c>
      <c r="M26" s="113">
        <v>9</v>
      </c>
      <c r="N26" s="227">
        <v>3</v>
      </c>
      <c r="O26" s="227">
        <v>4</v>
      </c>
      <c r="P26" s="228">
        <v>2</v>
      </c>
      <c r="Q26" s="178">
        <v>11.25624</v>
      </c>
      <c r="R26" s="108">
        <v>120.92468</v>
      </c>
      <c r="S26" s="108">
        <v>116.97670000000001</v>
      </c>
      <c r="T26" s="108">
        <f>Table114[[#This Row],[Ipsilateral Hemisphere2]]-Table114[[#This Row],[Lesion2]]</f>
        <v>105.72046</v>
      </c>
      <c r="U26" s="108">
        <f>(Table114[[#This Row],[Ipsilateral Hemisphere2]]-Table114[[#This Row],[Contralateral Hemisphere2]])/Table114[[#This Row],[Contralateral Hemisphere2]]*100</f>
        <v>-3.2648256749573266</v>
      </c>
      <c r="V26" s="108">
        <f>Table114[[#This Row],[Contralateral Hemisphere2]]-Table114[[#This Row],[Healthy Ipsilateral Hemisphere2]]</f>
        <v>15.204219999999992</v>
      </c>
      <c r="W26" s="109" t="s">
        <v>239</v>
      </c>
      <c r="X26" s="109">
        <v>10</v>
      </c>
      <c r="Y26" s="109">
        <v>8</v>
      </c>
      <c r="Z26" s="109">
        <v>3</v>
      </c>
      <c r="AA26" s="109">
        <v>1</v>
      </c>
      <c r="AB26" s="114">
        <v>4</v>
      </c>
    </row>
    <row r="27" spans="1:28" x14ac:dyDescent="0.3">
      <c r="A27" s="112" t="s">
        <v>84</v>
      </c>
      <c r="B27" s="109">
        <v>1</v>
      </c>
      <c r="C27" s="175" t="s">
        <v>72</v>
      </c>
      <c r="D27" s="184">
        <v>8.1675400000000007</v>
      </c>
      <c r="E27" s="108">
        <v>111.07632000000001</v>
      </c>
      <c r="F27" s="108">
        <v>108.49402000000001</v>
      </c>
      <c r="G27" s="108">
        <f>Table114[[#This Row],[Ipsilateral Hemisphere]]-Table114[[#This Row],[Lesion]]</f>
        <v>100.32648</v>
      </c>
      <c r="H27" s="108">
        <f>Table114[[#This Row],[Contralateral Hemisphere]]+Table114[[#This Row],[Ipsilateral Hemisphere]]</f>
        <v>219.57034000000002</v>
      </c>
      <c r="I27" s="108">
        <f>(Table114[[#This Row],[Ipsilateral Hemisphere]]-Table114[[#This Row],[Contralateral Hemisphere]])/Table114[[#This Row],[Contralateral Hemisphere]]*100</f>
        <v>-2.3247979407312047</v>
      </c>
      <c r="J27" s="108">
        <f>Table114[[#This Row],[Contralateral Hemisphere]]-Table114[[#This Row],[Healthy Ipsilateral Hemisphere]]</f>
        <v>10.749840000000006</v>
      </c>
      <c r="K27" s="108" t="s">
        <v>239</v>
      </c>
      <c r="L27" s="113">
        <v>10</v>
      </c>
      <c r="M27" s="113">
        <v>9</v>
      </c>
      <c r="N27" s="227">
        <v>7</v>
      </c>
      <c r="O27" s="227">
        <v>2</v>
      </c>
      <c r="P27" s="228">
        <v>0</v>
      </c>
      <c r="Q27" s="178">
        <v>7.89778</v>
      </c>
      <c r="R27" s="108">
        <v>108.16233999999999</v>
      </c>
      <c r="S27" s="108">
        <v>104.70512000000001</v>
      </c>
      <c r="T27" s="108">
        <f>Table114[[#This Row],[Ipsilateral Hemisphere2]]-Table114[[#This Row],[Lesion2]]</f>
        <v>96.807340000000011</v>
      </c>
      <c r="U27" s="108">
        <f>(Table114[[#This Row],[Ipsilateral Hemisphere2]]-Table114[[#This Row],[Contralateral Hemisphere2]])/Table114[[#This Row],[Contralateral Hemisphere2]]*100</f>
        <v>-3.1963250795054714</v>
      </c>
      <c r="V27" s="108">
        <f>Table114[[#This Row],[Contralateral Hemisphere2]]-Table114[[#This Row],[Healthy Ipsilateral Hemisphere2]]</f>
        <v>11.354999999999976</v>
      </c>
      <c r="W27" s="109" t="s">
        <v>239</v>
      </c>
      <c r="X27" s="109">
        <v>10</v>
      </c>
      <c r="Y27" s="109">
        <v>8</v>
      </c>
      <c r="Z27" s="109">
        <v>3</v>
      </c>
      <c r="AA27" s="109">
        <v>4</v>
      </c>
      <c r="AB27" s="114">
        <v>1</v>
      </c>
    </row>
    <row r="28" spans="1:28" x14ac:dyDescent="0.3">
      <c r="A28" s="112" t="s">
        <v>86</v>
      </c>
      <c r="B28" s="109">
        <v>1</v>
      </c>
      <c r="C28" s="175" t="s">
        <v>72</v>
      </c>
      <c r="D28" s="184">
        <v>10.973739999999999</v>
      </c>
      <c r="E28" s="108">
        <v>107.4871</v>
      </c>
      <c r="F28" s="108">
        <v>111.83282</v>
      </c>
      <c r="G28" s="108">
        <f>Table114[[#This Row],[Ipsilateral Hemisphere]]-Table114[[#This Row],[Lesion]]</f>
        <v>100.85908000000001</v>
      </c>
      <c r="H28" s="108">
        <f>Table114[[#This Row],[Contralateral Hemisphere]]+Table114[[#This Row],[Ipsilateral Hemisphere]]</f>
        <v>219.31992</v>
      </c>
      <c r="I28" s="108">
        <f>(Table114[[#This Row],[Ipsilateral Hemisphere]]-Table114[[#This Row],[Contralateral Hemisphere]])/Table114[[#This Row],[Contralateral Hemisphere]]*100</f>
        <v>4.0430153944054688</v>
      </c>
      <c r="J28" s="108">
        <f>Table114[[#This Row],[Contralateral Hemisphere]]-Table114[[#This Row],[Healthy Ipsilateral Hemisphere]]</f>
        <v>6.6280199999999923</v>
      </c>
      <c r="K28" s="108" t="s">
        <v>239</v>
      </c>
      <c r="L28" s="113">
        <v>10</v>
      </c>
      <c r="M28" s="113">
        <v>9</v>
      </c>
      <c r="N28" s="227">
        <v>6</v>
      </c>
      <c r="O28" s="227">
        <v>3</v>
      </c>
      <c r="P28" s="228">
        <v>0</v>
      </c>
      <c r="Q28" s="178">
        <v>11.94328</v>
      </c>
      <c r="R28" s="108">
        <v>105.99546000000001</v>
      </c>
      <c r="S28" s="108">
        <v>110.95107999999999</v>
      </c>
      <c r="T28" s="108">
        <f>Table114[[#This Row],[Ipsilateral Hemisphere2]]-Table114[[#This Row],[Lesion2]]</f>
        <v>99.007799999999989</v>
      </c>
      <c r="U28" s="108">
        <f>(Table114[[#This Row],[Ipsilateral Hemisphere2]]-Table114[[#This Row],[Contralateral Hemisphere2]])/Table114[[#This Row],[Contralateral Hemisphere2]]*100</f>
        <v>4.6753134521044402</v>
      </c>
      <c r="V28" s="108">
        <f>Table114[[#This Row],[Contralateral Hemisphere2]]-Table114[[#This Row],[Healthy Ipsilateral Hemisphere2]]</f>
        <v>6.9876600000000195</v>
      </c>
      <c r="W28" s="109" t="s">
        <v>239</v>
      </c>
      <c r="X28" s="109">
        <v>10</v>
      </c>
      <c r="Y28" s="109">
        <v>9</v>
      </c>
      <c r="Z28" s="109">
        <v>4</v>
      </c>
      <c r="AA28" s="109">
        <v>2</v>
      </c>
      <c r="AB28" s="114">
        <v>3</v>
      </c>
    </row>
    <row r="29" spans="1:28" x14ac:dyDescent="0.3">
      <c r="A29" s="112" t="s">
        <v>87</v>
      </c>
      <c r="B29" s="109">
        <v>2</v>
      </c>
      <c r="C29" s="175" t="s">
        <v>233</v>
      </c>
      <c r="D29" s="184">
        <v>10.570240000000002</v>
      </c>
      <c r="E29" s="108">
        <v>112.32483999999999</v>
      </c>
      <c r="F29" s="108">
        <v>110.79124</v>
      </c>
      <c r="G29" s="108">
        <f>Table114[[#This Row],[Ipsilateral Hemisphere]]-Table114[[#This Row],[Lesion]]</f>
        <v>100.221</v>
      </c>
      <c r="H29" s="108">
        <f>Table114[[#This Row],[Contralateral Hemisphere]]+Table114[[#This Row],[Ipsilateral Hemisphere]]</f>
        <v>223.11608000000001</v>
      </c>
      <c r="I29" s="108">
        <f>(Table114[[#This Row],[Ipsilateral Hemisphere]]-Table114[[#This Row],[Contralateral Hemisphere]])/Table114[[#This Row],[Contralateral Hemisphere]]*100</f>
        <v>-1.3653257819018418</v>
      </c>
      <c r="J29" s="108">
        <f>Table114[[#This Row],[Contralateral Hemisphere]]-Table114[[#This Row],[Healthy Ipsilateral Hemisphere]]</f>
        <v>12.103839999999991</v>
      </c>
      <c r="K29" s="108" t="s">
        <v>239</v>
      </c>
      <c r="L29" s="113">
        <v>10</v>
      </c>
      <c r="M29" s="113">
        <v>9</v>
      </c>
      <c r="N29" s="227">
        <v>4</v>
      </c>
      <c r="O29" s="227">
        <v>5</v>
      </c>
      <c r="P29" s="228">
        <v>0</v>
      </c>
      <c r="Q29" s="178">
        <v>10.342039999999999</v>
      </c>
      <c r="R29" s="108">
        <v>110.33268000000001</v>
      </c>
      <c r="S29" s="108">
        <v>107.40311999999999</v>
      </c>
      <c r="T29" s="108">
        <f>Table114[[#This Row],[Ipsilateral Hemisphere2]]-Table114[[#This Row],[Lesion2]]</f>
        <v>97.06107999999999</v>
      </c>
      <c r="U29" s="108">
        <f>(Table114[[#This Row],[Ipsilateral Hemisphere2]]-Table114[[#This Row],[Contralateral Hemisphere2]])/Table114[[#This Row],[Contralateral Hemisphere2]]*100</f>
        <v>-2.6552060549966008</v>
      </c>
      <c r="V29" s="108">
        <f>Table114[[#This Row],[Contralateral Hemisphere2]]-Table114[[#This Row],[Healthy Ipsilateral Hemisphere2]]</f>
        <v>13.271600000000021</v>
      </c>
      <c r="W29" s="109" t="s">
        <v>239</v>
      </c>
      <c r="X29" s="109">
        <v>10</v>
      </c>
      <c r="Y29" s="109">
        <v>10</v>
      </c>
      <c r="Z29" s="109">
        <v>3</v>
      </c>
      <c r="AA29" s="109">
        <v>4</v>
      </c>
      <c r="AB29" s="114">
        <v>3</v>
      </c>
    </row>
    <row r="30" spans="1:28" x14ac:dyDescent="0.3">
      <c r="A30" s="112" t="s">
        <v>88</v>
      </c>
      <c r="B30" s="109">
        <v>2</v>
      </c>
      <c r="C30" s="175" t="s">
        <v>233</v>
      </c>
      <c r="D30" s="184">
        <v>10.076379999999999</v>
      </c>
      <c r="E30" s="108">
        <v>117.6576</v>
      </c>
      <c r="F30" s="108">
        <v>119.93812000000001</v>
      </c>
      <c r="G30" s="108">
        <f>Table114[[#This Row],[Ipsilateral Hemisphere]]-Table114[[#This Row],[Lesion]]</f>
        <v>109.86174000000001</v>
      </c>
      <c r="H30" s="108">
        <f>Table114[[#This Row],[Contralateral Hemisphere]]+Table114[[#This Row],[Ipsilateral Hemisphere]]</f>
        <v>237.59572000000003</v>
      </c>
      <c r="I30" s="108">
        <f>(Table114[[#This Row],[Ipsilateral Hemisphere]]-Table114[[#This Row],[Contralateral Hemisphere]])/Table114[[#This Row],[Contralateral Hemisphere]]*100</f>
        <v>1.9382683311575368</v>
      </c>
      <c r="J30" s="108">
        <f>Table114[[#This Row],[Contralateral Hemisphere]]-Table114[[#This Row],[Healthy Ipsilateral Hemisphere]]</f>
        <v>7.7958599999999905</v>
      </c>
      <c r="K30" s="108" t="s">
        <v>239</v>
      </c>
      <c r="L30" s="113">
        <v>10</v>
      </c>
      <c r="M30" s="113">
        <v>9</v>
      </c>
      <c r="N30" s="227">
        <v>3</v>
      </c>
      <c r="O30" s="227">
        <v>4</v>
      </c>
      <c r="P30" s="228">
        <v>2</v>
      </c>
      <c r="Q30" s="178">
        <v>11.762699999999999</v>
      </c>
      <c r="R30" s="108">
        <v>121.50888</v>
      </c>
      <c r="S30" s="108">
        <v>119.11918</v>
      </c>
      <c r="T30" s="108">
        <f>Table114[[#This Row],[Ipsilateral Hemisphere2]]-Table114[[#This Row],[Lesion2]]</f>
        <v>107.35648</v>
      </c>
      <c r="U30" s="108">
        <f>(Table114[[#This Row],[Ipsilateral Hemisphere2]]-Table114[[#This Row],[Contralateral Hemisphere2]])/Table114[[#This Row],[Contralateral Hemisphere2]]*100</f>
        <v>-1.9666875375692745</v>
      </c>
      <c r="V30" s="108">
        <f>Table114[[#This Row],[Contralateral Hemisphere2]]-Table114[[#This Row],[Healthy Ipsilateral Hemisphere2]]</f>
        <v>14.1524</v>
      </c>
      <c r="W30" s="109" t="s">
        <v>239</v>
      </c>
      <c r="X30" s="109">
        <v>10</v>
      </c>
      <c r="Y30" s="109">
        <v>9</v>
      </c>
      <c r="Z30" s="109">
        <v>2</v>
      </c>
      <c r="AA30" s="109">
        <v>4</v>
      </c>
      <c r="AB30" s="114">
        <v>3</v>
      </c>
    </row>
    <row r="31" spans="1:28" x14ac:dyDescent="0.3">
      <c r="A31" s="112" t="s">
        <v>89</v>
      </c>
      <c r="B31" s="109">
        <v>1</v>
      </c>
      <c r="C31" s="175" t="s">
        <v>72</v>
      </c>
      <c r="D31" s="184">
        <v>13.749879999999999</v>
      </c>
      <c r="E31" s="108">
        <v>120.58868000000001</v>
      </c>
      <c r="F31" s="108">
        <v>116.87334000000001</v>
      </c>
      <c r="G31" s="108">
        <f>Table114[[#This Row],[Ipsilateral Hemisphere]]-Table114[[#This Row],[Lesion]]</f>
        <v>103.12346000000001</v>
      </c>
      <c r="H31" s="108">
        <f>Table114[[#This Row],[Contralateral Hemisphere]]+Table114[[#This Row],[Ipsilateral Hemisphere]]</f>
        <v>237.46202000000002</v>
      </c>
      <c r="I31" s="108">
        <f>(Table114[[#This Row],[Ipsilateral Hemisphere]]-Table114[[#This Row],[Contralateral Hemisphere]])/Table114[[#This Row],[Contralateral Hemisphere]]*100</f>
        <v>-3.0810022964012851</v>
      </c>
      <c r="J31" s="108">
        <f>Table114[[#This Row],[Contralateral Hemisphere]]-Table114[[#This Row],[Healthy Ipsilateral Hemisphere]]</f>
        <v>17.465220000000002</v>
      </c>
      <c r="K31" s="108" t="s">
        <v>239</v>
      </c>
      <c r="L31" s="113">
        <v>10</v>
      </c>
      <c r="M31" s="113">
        <v>10</v>
      </c>
      <c r="N31" s="227">
        <v>3</v>
      </c>
      <c r="O31" s="227">
        <v>5</v>
      </c>
      <c r="P31" s="228">
        <v>2</v>
      </c>
      <c r="Q31" s="178">
        <v>15.63106</v>
      </c>
      <c r="R31" s="108">
        <v>118.72932</v>
      </c>
      <c r="S31" s="108">
        <v>115.16664</v>
      </c>
      <c r="T31" s="108">
        <f>Table114[[#This Row],[Ipsilateral Hemisphere2]]-Table114[[#This Row],[Lesion2]]</f>
        <v>99.535579999999996</v>
      </c>
      <c r="U31" s="108">
        <f>(Table114[[#This Row],[Ipsilateral Hemisphere2]]-Table114[[#This Row],[Contralateral Hemisphere2]])/Table114[[#This Row],[Contralateral Hemisphere2]]*100</f>
        <v>-3.0006741384520694</v>
      </c>
      <c r="V31" s="108">
        <f>Table114[[#This Row],[Contralateral Hemisphere2]]-Table114[[#This Row],[Healthy Ipsilateral Hemisphere2]]</f>
        <v>19.193740000000005</v>
      </c>
      <c r="W31" s="109" t="s">
        <v>239</v>
      </c>
      <c r="X31" s="109">
        <v>10</v>
      </c>
      <c r="Y31" s="109">
        <v>10</v>
      </c>
      <c r="Z31" s="109">
        <v>3</v>
      </c>
      <c r="AA31" s="109">
        <v>4</v>
      </c>
      <c r="AB31" s="114">
        <v>3</v>
      </c>
    </row>
    <row r="32" spans="1:28" x14ac:dyDescent="0.3">
      <c r="A32" s="112" t="s">
        <v>90</v>
      </c>
      <c r="B32" s="109">
        <v>1</v>
      </c>
      <c r="C32" s="175" t="s">
        <v>72</v>
      </c>
      <c r="D32" s="184">
        <v>10.342779999999999</v>
      </c>
      <c r="E32" s="108">
        <v>115.77536000000001</v>
      </c>
      <c r="F32" s="108">
        <v>108.14724000000001</v>
      </c>
      <c r="G32" s="108">
        <f>Table114[[#This Row],[Ipsilateral Hemisphere]]-Table114[[#This Row],[Lesion]]</f>
        <v>97.804460000000006</v>
      </c>
      <c r="H32" s="108">
        <f>Table114[[#This Row],[Contralateral Hemisphere]]+Table114[[#This Row],[Ipsilateral Hemisphere]]</f>
        <v>223.92260000000002</v>
      </c>
      <c r="I32" s="108">
        <f>(Table114[[#This Row],[Ipsilateral Hemisphere]]-Table114[[#This Row],[Contralateral Hemisphere]])/Table114[[#This Row],[Contralateral Hemisphere]]*100</f>
        <v>-6.5887249238525323</v>
      </c>
      <c r="J32" s="108">
        <f>Table114[[#This Row],[Contralateral Hemisphere]]-Table114[[#This Row],[Healthy Ipsilateral Hemisphere]]</f>
        <v>17.9709</v>
      </c>
      <c r="K32" s="108" t="s">
        <v>239</v>
      </c>
      <c r="L32" s="113">
        <v>10</v>
      </c>
      <c r="M32" s="113">
        <v>8</v>
      </c>
      <c r="N32" s="227">
        <v>3</v>
      </c>
      <c r="O32" s="227">
        <v>4</v>
      </c>
      <c r="P32" s="228">
        <v>1</v>
      </c>
      <c r="Q32" s="178">
        <v>10.708600000000001</v>
      </c>
      <c r="R32" s="108">
        <v>113.69622</v>
      </c>
      <c r="S32" s="108">
        <v>107.45966</v>
      </c>
      <c r="T32" s="108">
        <f>Table114[[#This Row],[Ipsilateral Hemisphere2]]-Table114[[#This Row],[Lesion2]]</f>
        <v>96.751059999999995</v>
      </c>
      <c r="U32" s="108">
        <f>(Table114[[#This Row],[Ipsilateral Hemisphere2]]-Table114[[#This Row],[Contralateral Hemisphere2]])/Table114[[#This Row],[Contralateral Hemisphere2]]*100</f>
        <v>-5.4852835037083887</v>
      </c>
      <c r="V32" s="108">
        <f>Table114[[#This Row],[Contralateral Hemisphere2]]-Table114[[#This Row],[Healthy Ipsilateral Hemisphere2]]</f>
        <v>16.945160000000001</v>
      </c>
      <c r="W32" s="109" t="s">
        <v>239</v>
      </c>
      <c r="X32" s="109">
        <v>10</v>
      </c>
      <c r="Y32" s="109">
        <v>8</v>
      </c>
      <c r="Z32" s="109">
        <v>2</v>
      </c>
      <c r="AA32" s="109">
        <v>3</v>
      </c>
      <c r="AB32" s="114">
        <v>3</v>
      </c>
    </row>
    <row r="33" spans="1:28" ht="16.2" thickBot="1" x14ac:dyDescent="0.35">
      <c r="A33" s="115" t="s">
        <v>91</v>
      </c>
      <c r="B33" s="116">
        <v>2</v>
      </c>
      <c r="C33" s="177" t="s">
        <v>233</v>
      </c>
      <c r="D33" s="185">
        <v>10.736640000000001</v>
      </c>
      <c r="E33" s="117">
        <v>114.07196</v>
      </c>
      <c r="F33" s="117">
        <v>112.1</v>
      </c>
      <c r="G33" s="117">
        <f>Table114[[#This Row],[Ipsilateral Hemisphere]]-Table114[[#This Row],[Lesion]]</f>
        <v>101.36336</v>
      </c>
      <c r="H33" s="117">
        <f>Table114[[#This Row],[Contralateral Hemisphere]]+Table114[[#This Row],[Ipsilateral Hemisphere]]</f>
        <v>226.17196000000001</v>
      </c>
      <c r="I33" s="117">
        <f>(Table114[[#This Row],[Ipsilateral Hemisphere]]-Table114[[#This Row],[Contralateral Hemisphere]])/Table114[[#This Row],[Contralateral Hemisphere]]*100</f>
        <v>-1.7286982708108196</v>
      </c>
      <c r="J33" s="117">
        <f>Table114[[#This Row],[Contralateral Hemisphere]]-Table114[[#This Row],[Healthy Ipsilateral Hemisphere]]</f>
        <v>12.708600000000004</v>
      </c>
      <c r="K33" s="117" t="s">
        <v>239</v>
      </c>
      <c r="L33" s="118">
        <v>10</v>
      </c>
      <c r="M33" s="118">
        <v>10</v>
      </c>
      <c r="N33" s="229">
        <v>4</v>
      </c>
      <c r="O33" s="229">
        <v>6</v>
      </c>
      <c r="P33" s="230">
        <v>0</v>
      </c>
      <c r="Q33" s="179">
        <v>10.847899999999999</v>
      </c>
      <c r="R33" s="117">
        <v>113.54095999999998</v>
      </c>
      <c r="S33" s="117">
        <v>110.54112000000001</v>
      </c>
      <c r="T33" s="117">
        <f>Table114[[#This Row],[Ipsilateral Hemisphere2]]-Table114[[#This Row],[Lesion2]]</f>
        <v>99.693220000000011</v>
      </c>
      <c r="U33" s="117">
        <f>(Table114[[#This Row],[Ipsilateral Hemisphere2]]-Table114[[#This Row],[Contralateral Hemisphere2]])/Table114[[#This Row],[Contralateral Hemisphere2]]*100</f>
        <v>-2.6420773613328423</v>
      </c>
      <c r="V33" s="117">
        <f>Table114[[#This Row],[Contralateral Hemisphere2]]-Table114[[#This Row],[Healthy Ipsilateral Hemisphere2]]</f>
        <v>13.847739999999973</v>
      </c>
      <c r="W33" s="116" t="s">
        <v>239</v>
      </c>
      <c r="X33" s="116">
        <v>10</v>
      </c>
      <c r="Y33" s="116">
        <v>9</v>
      </c>
      <c r="Z33" s="116">
        <v>3</v>
      </c>
      <c r="AA33" s="116">
        <v>5</v>
      </c>
      <c r="AB33" s="119">
        <v>1</v>
      </c>
    </row>
    <row r="34" spans="1:28" x14ac:dyDescent="0.3">
      <c r="A34" s="36"/>
      <c r="K34" s="34"/>
      <c r="L34" s="111"/>
    </row>
    <row r="35" spans="1:28" x14ac:dyDescent="0.3">
      <c r="A35" s="36"/>
      <c r="K35" s="34"/>
      <c r="L35" s="111"/>
    </row>
    <row r="36" spans="1:28" x14ac:dyDescent="0.3">
      <c r="A36" s="36"/>
      <c r="K36" s="34"/>
      <c r="L36" s="111"/>
    </row>
  </sheetData>
  <mergeCells count="3">
    <mergeCell ref="D1:P1"/>
    <mergeCell ref="A1:C1"/>
    <mergeCell ref="Q1:AB1"/>
  </mergeCells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26"/>
  <sheetViews>
    <sheetView zoomScale="70" zoomScaleNormal="70" workbookViewId="0">
      <selection activeCell="A20" sqref="A20"/>
    </sheetView>
  </sheetViews>
  <sheetFormatPr defaultColWidth="8.796875" defaultRowHeight="15.6" x14ac:dyDescent="0.3"/>
  <cols>
    <col min="1" max="1" width="14.296875" style="14" customWidth="1"/>
    <col min="2" max="2" width="14.796875" style="14" customWidth="1"/>
    <col min="3" max="3" width="19.796875" style="14" customWidth="1"/>
    <col min="4" max="13" width="8.796875" style="102"/>
    <col min="14" max="14" width="9.69921875" style="102" customWidth="1"/>
    <col min="15" max="20" width="8.796875" style="102"/>
    <col min="21" max="21" width="10.5" style="102" customWidth="1"/>
    <col min="22" max="27" width="8.796875" style="102"/>
    <col min="28" max="28" width="10.19921875" style="102" customWidth="1"/>
    <col min="29" max="31" width="8.796875" style="102"/>
    <col min="32" max="33" width="14" style="98" bestFit="1" customWidth="1"/>
    <col min="34" max="35" width="12.796875" style="98" bestFit="1" customWidth="1"/>
    <col min="36" max="39" width="11.19921875" style="98" bestFit="1" customWidth="1"/>
    <col min="40" max="40" width="10.19921875" style="98" bestFit="1" customWidth="1"/>
    <col min="41" max="41" width="9.19921875" style="98" bestFit="1" customWidth="1"/>
    <col min="42" max="42" width="12.796875" style="98" bestFit="1" customWidth="1"/>
    <col min="43" max="45" width="11.19921875" style="98" bestFit="1" customWidth="1"/>
    <col min="46" max="46" width="10.19921875" style="98" bestFit="1" customWidth="1"/>
    <col min="47" max="48" width="11.19921875" style="98" bestFit="1" customWidth="1"/>
    <col min="49" max="50" width="10.19921875" style="98" bestFit="1" customWidth="1"/>
    <col min="51" max="51" width="9.19921875" style="98" customWidth="1"/>
    <col min="52" max="16384" width="8.796875" style="14"/>
  </cols>
  <sheetData>
    <row r="1" spans="1:51" ht="16.2" thickBot="1" x14ac:dyDescent="0.35">
      <c r="A1" s="252"/>
      <c r="B1" s="253"/>
      <c r="C1" s="254"/>
      <c r="D1" s="258" t="s">
        <v>213</v>
      </c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9" t="s">
        <v>124</v>
      </c>
      <c r="AG1" s="259"/>
      <c r="AH1" s="259"/>
      <c r="AI1" s="259"/>
      <c r="AJ1" s="259"/>
      <c r="AK1" s="259"/>
      <c r="AL1" s="259"/>
      <c r="AM1" s="259"/>
      <c r="AN1" s="259"/>
      <c r="AO1" s="259"/>
      <c r="AP1" s="259"/>
      <c r="AQ1" s="259"/>
      <c r="AR1" s="259"/>
      <c r="AS1" s="259"/>
      <c r="AT1" s="259"/>
      <c r="AU1" s="259"/>
      <c r="AV1" s="259"/>
      <c r="AW1" s="259"/>
      <c r="AX1" s="259"/>
      <c r="AY1" s="260"/>
    </row>
    <row r="2" spans="1:51" ht="16.2" thickBot="1" x14ac:dyDescent="0.35">
      <c r="A2" s="255"/>
      <c r="B2" s="256"/>
      <c r="C2" s="257"/>
      <c r="D2" s="261" t="s">
        <v>125</v>
      </c>
      <c r="E2" s="261"/>
      <c r="F2" s="261"/>
      <c r="G2" s="261"/>
      <c r="H2" s="261"/>
      <c r="I2" s="261"/>
      <c r="J2" s="261"/>
      <c r="K2" s="262" t="s">
        <v>126</v>
      </c>
      <c r="L2" s="262"/>
      <c r="M2" s="262"/>
      <c r="N2" s="262"/>
      <c r="O2" s="262"/>
      <c r="P2" s="262"/>
      <c r="Q2" s="262"/>
      <c r="R2" s="263" t="s">
        <v>127</v>
      </c>
      <c r="S2" s="263"/>
      <c r="T2" s="263"/>
      <c r="U2" s="263"/>
      <c r="V2" s="263"/>
      <c r="W2" s="263"/>
      <c r="X2" s="263"/>
      <c r="Y2" s="264" t="s">
        <v>128</v>
      </c>
      <c r="Z2" s="264"/>
      <c r="AA2" s="264"/>
      <c r="AB2" s="264"/>
      <c r="AC2" s="264"/>
      <c r="AD2" s="264"/>
      <c r="AE2" s="264"/>
      <c r="AF2" s="265" t="s">
        <v>125</v>
      </c>
      <c r="AG2" s="265"/>
      <c r="AH2" s="265"/>
      <c r="AI2" s="265"/>
      <c r="AJ2" s="265"/>
      <c r="AK2" s="266" t="s">
        <v>126</v>
      </c>
      <c r="AL2" s="266"/>
      <c r="AM2" s="266"/>
      <c r="AN2" s="266"/>
      <c r="AO2" s="266"/>
      <c r="AP2" s="267" t="s">
        <v>127</v>
      </c>
      <c r="AQ2" s="267"/>
      <c r="AR2" s="267"/>
      <c r="AS2" s="267"/>
      <c r="AT2" s="267"/>
      <c r="AU2" s="268" t="s">
        <v>128</v>
      </c>
      <c r="AV2" s="268"/>
      <c r="AW2" s="268"/>
      <c r="AX2" s="268"/>
      <c r="AY2" s="269"/>
    </row>
    <row r="3" spans="1:51" s="106" customFormat="1" ht="31.8" thickBot="1" x14ac:dyDescent="0.35">
      <c r="A3" s="90" t="s">
        <v>1</v>
      </c>
      <c r="B3" s="91" t="s">
        <v>188</v>
      </c>
      <c r="C3" s="91" t="s">
        <v>189</v>
      </c>
      <c r="D3" s="103" t="s">
        <v>129</v>
      </c>
      <c r="E3" s="103" t="s">
        <v>130</v>
      </c>
      <c r="F3" s="103" t="s">
        <v>131</v>
      </c>
      <c r="G3" s="103" t="s">
        <v>132</v>
      </c>
      <c r="H3" s="103" t="s">
        <v>133</v>
      </c>
      <c r="I3" s="103" t="s">
        <v>134</v>
      </c>
      <c r="J3" s="103" t="s">
        <v>135</v>
      </c>
      <c r="K3" s="103" t="s">
        <v>136</v>
      </c>
      <c r="L3" s="103" t="s">
        <v>137</v>
      </c>
      <c r="M3" s="103" t="s">
        <v>138</v>
      </c>
      <c r="N3" s="103" t="s">
        <v>139</v>
      </c>
      <c r="O3" s="103" t="s">
        <v>140</v>
      </c>
      <c r="P3" s="103" t="s">
        <v>141</v>
      </c>
      <c r="Q3" s="103" t="s">
        <v>142</v>
      </c>
      <c r="R3" s="103" t="s">
        <v>143</v>
      </c>
      <c r="S3" s="103" t="s">
        <v>144</v>
      </c>
      <c r="T3" s="103" t="s">
        <v>145</v>
      </c>
      <c r="U3" s="103" t="s">
        <v>146</v>
      </c>
      <c r="V3" s="103" t="s">
        <v>147</v>
      </c>
      <c r="W3" s="103" t="s">
        <v>148</v>
      </c>
      <c r="X3" s="103" t="s">
        <v>149</v>
      </c>
      <c r="Y3" s="103" t="s">
        <v>150</v>
      </c>
      <c r="Z3" s="103" t="s">
        <v>151</v>
      </c>
      <c r="AA3" s="103" t="s">
        <v>152</v>
      </c>
      <c r="AB3" s="103" t="s">
        <v>153</v>
      </c>
      <c r="AC3" s="103" t="s">
        <v>154</v>
      </c>
      <c r="AD3" s="103" t="s">
        <v>155</v>
      </c>
      <c r="AE3" s="103" t="s">
        <v>156</v>
      </c>
      <c r="AF3" s="104" t="s">
        <v>157</v>
      </c>
      <c r="AG3" s="104" t="s">
        <v>158</v>
      </c>
      <c r="AH3" s="104" t="s">
        <v>159</v>
      </c>
      <c r="AI3" s="104" t="s">
        <v>160</v>
      </c>
      <c r="AJ3" s="104" t="s">
        <v>161</v>
      </c>
      <c r="AK3" s="104" t="s">
        <v>162</v>
      </c>
      <c r="AL3" s="104" t="s">
        <v>163</v>
      </c>
      <c r="AM3" s="104" t="s">
        <v>164</v>
      </c>
      <c r="AN3" s="104" t="s">
        <v>165</v>
      </c>
      <c r="AO3" s="104" t="s">
        <v>166</v>
      </c>
      <c r="AP3" s="104" t="s">
        <v>167</v>
      </c>
      <c r="AQ3" s="104" t="s">
        <v>168</v>
      </c>
      <c r="AR3" s="104" t="s">
        <v>169</v>
      </c>
      <c r="AS3" s="104" t="s">
        <v>170</v>
      </c>
      <c r="AT3" s="104" t="s">
        <v>171</v>
      </c>
      <c r="AU3" s="104" t="s">
        <v>172</v>
      </c>
      <c r="AV3" s="104" t="s">
        <v>173</v>
      </c>
      <c r="AW3" s="104" t="s">
        <v>174</v>
      </c>
      <c r="AX3" s="104" t="s">
        <v>175</v>
      </c>
      <c r="AY3" s="105" t="s">
        <v>176</v>
      </c>
    </row>
    <row r="4" spans="1:51" s="18" customFormat="1" x14ac:dyDescent="0.3">
      <c r="A4" s="69" t="s">
        <v>92</v>
      </c>
      <c r="B4" s="27">
        <v>2</v>
      </c>
      <c r="C4" s="40" t="s">
        <v>233</v>
      </c>
      <c r="D4" s="189">
        <v>39.1</v>
      </c>
      <c r="E4" s="190">
        <v>56.5</v>
      </c>
      <c r="F4" s="190">
        <v>36.700000000000003</v>
      </c>
      <c r="G4" s="190">
        <f t="shared" ref="G4:G26" si="0">E4/F4</f>
        <v>1.5395095367847411</v>
      </c>
      <c r="H4" s="190">
        <v>11.5</v>
      </c>
      <c r="I4" s="190">
        <v>23.1</v>
      </c>
      <c r="J4" s="191">
        <v>11.5</v>
      </c>
      <c r="K4" s="187">
        <v>31.3</v>
      </c>
      <c r="L4" s="99">
        <v>55.6</v>
      </c>
      <c r="M4" s="99">
        <v>35.9</v>
      </c>
      <c r="N4" s="99">
        <f t="shared" ref="N4:N26" si="1">L4/M4</f>
        <v>1.5487465181058497</v>
      </c>
      <c r="O4" s="99">
        <v>13.5</v>
      </c>
      <c r="P4" s="99">
        <v>8.56</v>
      </c>
      <c r="Q4" s="196">
        <v>5.24</v>
      </c>
      <c r="R4" s="189">
        <v>43.1</v>
      </c>
      <c r="S4" s="190">
        <v>48.2</v>
      </c>
      <c r="T4" s="190">
        <v>45.9</v>
      </c>
      <c r="U4" s="190">
        <f t="shared" ref="U4:U26" si="2">S4/T4</f>
        <v>1.0501089324618738</v>
      </c>
      <c r="V4" s="190">
        <v>16</v>
      </c>
      <c r="W4" s="190">
        <v>17.8</v>
      </c>
      <c r="X4" s="191">
        <v>13</v>
      </c>
      <c r="Y4" s="187">
        <v>18.2</v>
      </c>
      <c r="Z4" s="99">
        <v>55.8</v>
      </c>
      <c r="AA4" s="99">
        <v>27.9</v>
      </c>
      <c r="AB4" s="99">
        <f t="shared" ref="AB4:AB12" si="3">Z4/AA4</f>
        <v>2</v>
      </c>
      <c r="AC4" s="99">
        <v>6.43</v>
      </c>
      <c r="AD4" s="99">
        <v>6.85</v>
      </c>
      <c r="AE4" s="196">
        <v>3.33</v>
      </c>
      <c r="AF4" s="202">
        <v>12180713</v>
      </c>
      <c r="AG4" s="203">
        <f t="shared" ref="AG4:AG26" si="4">AF4*D4/100</f>
        <v>4762658.7829999998</v>
      </c>
      <c r="AH4" s="203">
        <f t="shared" ref="AH4:AH26" si="5">AG4*E4/100</f>
        <v>2690902.2123949998</v>
      </c>
      <c r="AI4" s="203">
        <f t="shared" ref="AI4:AI26" si="6">AG4*F4/100</f>
        <v>1747895.7733610002</v>
      </c>
      <c r="AJ4" s="204">
        <f t="shared" ref="AJ4:AJ26" si="7">AH4*J4/100</f>
        <v>309453.75442542497</v>
      </c>
      <c r="AK4" s="200">
        <v>188300</v>
      </c>
      <c r="AL4" s="92">
        <f t="shared" ref="AL4:AL26" si="8">AK4*K4/100</f>
        <v>58937.9</v>
      </c>
      <c r="AM4" s="92">
        <f t="shared" ref="AM4:AM26" si="9">AL4*L4/100</f>
        <v>32769.472399999999</v>
      </c>
      <c r="AN4" s="92">
        <f t="shared" ref="AN4:AN26" si="10">AL4*M4/100</f>
        <v>21158.706099999999</v>
      </c>
      <c r="AO4" s="209">
        <f t="shared" ref="AO4:AO26" si="11">AM4*Q4/100</f>
        <v>1717.1203537600002</v>
      </c>
      <c r="AP4" s="202">
        <v>584375.5</v>
      </c>
      <c r="AQ4" s="203">
        <f t="shared" ref="AQ4:AQ26" si="12">AP4*S4/100</f>
        <v>281668.99100000004</v>
      </c>
      <c r="AR4" s="203">
        <f t="shared" ref="AR4:AR26" si="13">AQ4*S4/100</f>
        <v>135764.45366200001</v>
      </c>
      <c r="AS4" s="203">
        <f t="shared" ref="AS4:AS26" si="14">AQ4*T4/100</f>
        <v>129286.06686900002</v>
      </c>
      <c r="AT4" s="204">
        <f t="shared" ref="AT4:AT26" si="15">AR4*X4/100</f>
        <v>17649.378976060005</v>
      </c>
      <c r="AU4" s="200">
        <v>59089</v>
      </c>
      <c r="AV4" s="92">
        <f t="shared" ref="AV4:AV26" si="16">AU4*Y4/100</f>
        <v>10754.198</v>
      </c>
      <c r="AW4" s="92">
        <f t="shared" ref="AW4:AW26" si="17">AV4*Z4/100</f>
        <v>6000.8424840000007</v>
      </c>
      <c r="AX4" s="92">
        <f t="shared" ref="AX4:AX26" si="18">AV4*AA4/100</f>
        <v>3000.4212420000003</v>
      </c>
      <c r="AY4" s="93">
        <f t="shared" ref="AY4:AY26" si="19">AW4*AE4/100</f>
        <v>199.82805471720002</v>
      </c>
    </row>
    <row r="5" spans="1:51" s="18" customFormat="1" x14ac:dyDescent="0.3">
      <c r="A5" s="69" t="s">
        <v>96</v>
      </c>
      <c r="B5" s="27">
        <v>2</v>
      </c>
      <c r="C5" s="40" t="s">
        <v>233</v>
      </c>
      <c r="D5" s="192">
        <v>34.9</v>
      </c>
      <c r="E5" s="99">
        <v>65.2</v>
      </c>
      <c r="F5" s="99">
        <v>25.1</v>
      </c>
      <c r="G5" s="99">
        <f t="shared" si="0"/>
        <v>2.597609561752988</v>
      </c>
      <c r="H5" s="99">
        <v>8.0399999999999991</v>
      </c>
      <c r="I5" s="99">
        <v>6.07</v>
      </c>
      <c r="J5" s="193">
        <v>6.76</v>
      </c>
      <c r="K5" s="187">
        <v>28.7</v>
      </c>
      <c r="L5" s="99">
        <v>50</v>
      </c>
      <c r="M5" s="99">
        <v>41.2</v>
      </c>
      <c r="N5" s="99">
        <f t="shared" si="1"/>
        <v>1.2135922330097086</v>
      </c>
      <c r="O5" s="99">
        <v>19.2</v>
      </c>
      <c r="P5" s="99">
        <v>12.9</v>
      </c>
      <c r="Q5" s="196">
        <v>7.08</v>
      </c>
      <c r="R5" s="192">
        <v>24.4</v>
      </c>
      <c r="S5" s="99">
        <v>48</v>
      </c>
      <c r="T5" s="99">
        <v>40.799999999999997</v>
      </c>
      <c r="U5" s="99">
        <f t="shared" si="2"/>
        <v>1.1764705882352942</v>
      </c>
      <c r="V5" s="99">
        <v>18.2</v>
      </c>
      <c r="W5" s="99">
        <v>10.4</v>
      </c>
      <c r="X5" s="193">
        <v>5.64</v>
      </c>
      <c r="Y5" s="187">
        <v>10.5</v>
      </c>
      <c r="Z5" s="99">
        <v>50</v>
      </c>
      <c r="AA5" s="99">
        <v>24.7</v>
      </c>
      <c r="AB5" s="99">
        <f t="shared" si="3"/>
        <v>2.0242914979757085</v>
      </c>
      <c r="AC5" s="99">
        <v>12.9</v>
      </c>
      <c r="AD5" s="99">
        <v>82.4</v>
      </c>
      <c r="AE5" s="196">
        <v>11.8</v>
      </c>
      <c r="AF5" s="205">
        <v>8051612</v>
      </c>
      <c r="AG5" s="92">
        <f t="shared" si="4"/>
        <v>2810012.588</v>
      </c>
      <c r="AH5" s="92">
        <f t="shared" si="5"/>
        <v>1832128.207376</v>
      </c>
      <c r="AI5" s="92">
        <f t="shared" si="6"/>
        <v>705313.15958800004</v>
      </c>
      <c r="AJ5" s="206">
        <f t="shared" si="7"/>
        <v>123851.86681861761</v>
      </c>
      <c r="AK5" s="200">
        <v>253313</v>
      </c>
      <c r="AL5" s="92">
        <f t="shared" si="8"/>
        <v>72700.830999999991</v>
      </c>
      <c r="AM5" s="92">
        <f t="shared" si="9"/>
        <v>36350.415499999996</v>
      </c>
      <c r="AN5" s="92">
        <f t="shared" si="10"/>
        <v>29952.742371999997</v>
      </c>
      <c r="AO5" s="209">
        <f t="shared" si="11"/>
        <v>2573.6094174</v>
      </c>
      <c r="AP5" s="205">
        <v>861179.5</v>
      </c>
      <c r="AQ5" s="92">
        <f t="shared" si="12"/>
        <v>413366.16</v>
      </c>
      <c r="AR5" s="92">
        <f t="shared" si="13"/>
        <v>198415.7568</v>
      </c>
      <c r="AS5" s="92">
        <f t="shared" si="14"/>
        <v>168653.39327999999</v>
      </c>
      <c r="AT5" s="206">
        <f t="shared" si="15"/>
        <v>11190.648683519999</v>
      </c>
      <c r="AU5" s="200">
        <f>94123/2</f>
        <v>47061.5</v>
      </c>
      <c r="AV5" s="92">
        <f t="shared" si="16"/>
        <v>4941.4575000000004</v>
      </c>
      <c r="AW5" s="92">
        <f t="shared" si="17"/>
        <v>2470.7287500000002</v>
      </c>
      <c r="AX5" s="92">
        <f t="shared" si="18"/>
        <v>1220.5400025000001</v>
      </c>
      <c r="AY5" s="93">
        <f t="shared" si="19"/>
        <v>291.54599250000001</v>
      </c>
    </row>
    <row r="6" spans="1:51" s="18" customFormat="1" x14ac:dyDescent="0.3">
      <c r="A6" s="69" t="s">
        <v>97</v>
      </c>
      <c r="B6" s="27">
        <v>1</v>
      </c>
      <c r="C6" s="40" t="s">
        <v>72</v>
      </c>
      <c r="D6" s="192">
        <v>33.799999999999997</v>
      </c>
      <c r="E6" s="99">
        <v>62.6</v>
      </c>
      <c r="F6" s="99">
        <v>27.1</v>
      </c>
      <c r="G6" s="99">
        <f t="shared" si="0"/>
        <v>2.3099630996309961</v>
      </c>
      <c r="H6" s="99">
        <v>7.31</v>
      </c>
      <c r="I6" s="99">
        <v>2.83</v>
      </c>
      <c r="J6" s="193">
        <v>2.98</v>
      </c>
      <c r="K6" s="187">
        <v>36.9</v>
      </c>
      <c r="L6" s="99">
        <v>53.5</v>
      </c>
      <c r="M6" s="99">
        <v>40.1</v>
      </c>
      <c r="N6" s="99">
        <f t="shared" si="1"/>
        <v>1.3341645885286784</v>
      </c>
      <c r="O6" s="99">
        <v>14.3</v>
      </c>
      <c r="P6" s="99">
        <v>17.8</v>
      </c>
      <c r="Q6" s="196">
        <v>8.3699999999999992</v>
      </c>
      <c r="R6" s="192">
        <v>42.5</v>
      </c>
      <c r="S6" s="99">
        <v>52.6</v>
      </c>
      <c r="T6" s="99">
        <v>39.799999999999997</v>
      </c>
      <c r="U6" s="99">
        <f t="shared" si="2"/>
        <v>1.3216080402010051</v>
      </c>
      <c r="V6" s="99">
        <v>13.5</v>
      </c>
      <c r="W6" s="99">
        <v>19.5</v>
      </c>
      <c r="X6" s="193">
        <v>9.5399999999999991</v>
      </c>
      <c r="Y6" s="187">
        <v>26.9</v>
      </c>
      <c r="Z6" s="99">
        <v>71.3</v>
      </c>
      <c r="AA6" s="99">
        <v>19.399999999999999</v>
      </c>
      <c r="AB6" s="99">
        <f t="shared" si="3"/>
        <v>3.6752577319587632</v>
      </c>
      <c r="AC6" s="99">
        <v>3.34</v>
      </c>
      <c r="AD6" s="99">
        <v>96</v>
      </c>
      <c r="AE6" s="196">
        <v>2.92</v>
      </c>
      <c r="AF6" s="205">
        <v>17002906</v>
      </c>
      <c r="AG6" s="92">
        <f t="shared" si="4"/>
        <v>5746982.2279999992</v>
      </c>
      <c r="AH6" s="92">
        <f t="shared" si="5"/>
        <v>3597610.8747279998</v>
      </c>
      <c r="AI6" s="92">
        <f t="shared" si="6"/>
        <v>1557432.1837879997</v>
      </c>
      <c r="AJ6" s="206">
        <f t="shared" si="7"/>
        <v>107208.80406689439</v>
      </c>
      <c r="AK6" s="200">
        <v>225008.5</v>
      </c>
      <c r="AL6" s="92">
        <f t="shared" si="8"/>
        <v>83028.136499999993</v>
      </c>
      <c r="AM6" s="92">
        <f t="shared" si="9"/>
        <v>44420.053027499998</v>
      </c>
      <c r="AN6" s="92">
        <f t="shared" si="10"/>
        <v>33294.282736499998</v>
      </c>
      <c r="AO6" s="209">
        <f t="shared" si="11"/>
        <v>3717.9584384017494</v>
      </c>
      <c r="AP6" s="205">
        <v>950388.5</v>
      </c>
      <c r="AQ6" s="92">
        <f t="shared" si="12"/>
        <v>499904.35100000002</v>
      </c>
      <c r="AR6" s="92">
        <f t="shared" si="13"/>
        <v>262949.68862600002</v>
      </c>
      <c r="AS6" s="92">
        <f t="shared" si="14"/>
        <v>198961.93169799997</v>
      </c>
      <c r="AT6" s="206">
        <f t="shared" si="15"/>
        <v>25085.4002949204</v>
      </c>
      <c r="AU6" s="200">
        <f>403828/2</f>
        <v>201914</v>
      </c>
      <c r="AV6" s="92">
        <f t="shared" si="16"/>
        <v>54314.865999999995</v>
      </c>
      <c r="AW6" s="92">
        <f t="shared" si="17"/>
        <v>38726.499457999991</v>
      </c>
      <c r="AX6" s="92">
        <f t="shared" si="18"/>
        <v>10537.084003999998</v>
      </c>
      <c r="AY6" s="93">
        <f t="shared" si="19"/>
        <v>1130.8137841735997</v>
      </c>
    </row>
    <row r="7" spans="1:51" s="18" customFormat="1" x14ac:dyDescent="0.3">
      <c r="A7" s="69" t="s">
        <v>98</v>
      </c>
      <c r="B7" s="27">
        <v>2</v>
      </c>
      <c r="C7" s="40" t="s">
        <v>233</v>
      </c>
      <c r="D7" s="192">
        <v>38.200000000000003</v>
      </c>
      <c r="E7" s="99">
        <v>62.9</v>
      </c>
      <c r="F7" s="99">
        <v>29.2</v>
      </c>
      <c r="G7" s="99">
        <f t="shared" si="0"/>
        <v>2.154109589041096</v>
      </c>
      <c r="H7" s="99">
        <v>9.18</v>
      </c>
      <c r="I7" s="99">
        <v>10.4</v>
      </c>
      <c r="J7" s="193">
        <v>7.75</v>
      </c>
      <c r="K7" s="187">
        <v>26.3</v>
      </c>
      <c r="L7" s="99">
        <v>49.2</v>
      </c>
      <c r="M7" s="99">
        <v>40.5</v>
      </c>
      <c r="N7" s="99">
        <f t="shared" si="1"/>
        <v>1.2148148148148148</v>
      </c>
      <c r="O7" s="99">
        <v>17.2</v>
      </c>
      <c r="P7" s="99">
        <v>14.6</v>
      </c>
      <c r="Q7" s="196">
        <v>7.44</v>
      </c>
      <c r="R7" s="192">
        <v>40.799999999999997</v>
      </c>
      <c r="S7" s="99">
        <v>44.6</v>
      </c>
      <c r="T7" s="99">
        <v>42.9</v>
      </c>
      <c r="U7" s="99">
        <f t="shared" si="2"/>
        <v>1.0396270396270397</v>
      </c>
      <c r="V7" s="99">
        <v>20</v>
      </c>
      <c r="W7" s="99">
        <v>12.2</v>
      </c>
      <c r="X7" s="193">
        <v>9.6199999999999992</v>
      </c>
      <c r="Y7" s="187">
        <v>13.6</v>
      </c>
      <c r="Z7" s="99">
        <v>50.5</v>
      </c>
      <c r="AA7" s="99">
        <v>42.9</v>
      </c>
      <c r="AB7" s="99">
        <f t="shared" si="3"/>
        <v>1.1771561771561772</v>
      </c>
      <c r="AC7" s="99">
        <v>15.7</v>
      </c>
      <c r="AD7" s="99">
        <v>17.5</v>
      </c>
      <c r="AE7" s="196">
        <v>11.7</v>
      </c>
      <c r="AF7" s="205">
        <v>12591838</v>
      </c>
      <c r="AG7" s="92">
        <f t="shared" si="4"/>
        <v>4810082.1160000004</v>
      </c>
      <c r="AH7" s="92">
        <f t="shared" si="5"/>
        <v>3025541.6509640003</v>
      </c>
      <c r="AI7" s="92">
        <f t="shared" si="6"/>
        <v>1404543.9778720001</v>
      </c>
      <c r="AJ7" s="206">
        <f t="shared" si="7"/>
        <v>234479.47794971001</v>
      </c>
      <c r="AK7" s="200">
        <v>206333.25</v>
      </c>
      <c r="AL7" s="92">
        <f t="shared" si="8"/>
        <v>54265.644750000007</v>
      </c>
      <c r="AM7" s="92">
        <f t="shared" si="9"/>
        <v>26698.697217000004</v>
      </c>
      <c r="AN7" s="92">
        <f t="shared" si="10"/>
        <v>21977.586123750007</v>
      </c>
      <c r="AO7" s="209">
        <f t="shared" si="11"/>
        <v>1986.3830729448005</v>
      </c>
      <c r="AP7" s="205">
        <v>1023224.5</v>
      </c>
      <c r="AQ7" s="92">
        <f t="shared" si="12"/>
        <v>456358.12700000004</v>
      </c>
      <c r="AR7" s="92">
        <f t="shared" si="13"/>
        <v>203535.72464200002</v>
      </c>
      <c r="AS7" s="92">
        <f t="shared" si="14"/>
        <v>195777.63648300001</v>
      </c>
      <c r="AT7" s="206">
        <f t="shared" si="15"/>
        <v>19580.1367105604</v>
      </c>
      <c r="AU7" s="200">
        <f>146901/2</f>
        <v>73450.5</v>
      </c>
      <c r="AV7" s="92">
        <f t="shared" si="16"/>
        <v>9989.268</v>
      </c>
      <c r="AW7" s="92">
        <f t="shared" si="17"/>
        <v>5044.5803399999995</v>
      </c>
      <c r="AX7" s="92">
        <f t="shared" si="18"/>
        <v>4285.3959719999993</v>
      </c>
      <c r="AY7" s="93">
        <f t="shared" si="19"/>
        <v>590.21589977999986</v>
      </c>
    </row>
    <row r="8" spans="1:51" s="18" customFormat="1" x14ac:dyDescent="0.3">
      <c r="A8" s="69" t="s">
        <v>99</v>
      </c>
      <c r="B8" s="27">
        <v>1</v>
      </c>
      <c r="C8" s="40" t="s">
        <v>72</v>
      </c>
      <c r="D8" s="192">
        <v>35</v>
      </c>
      <c r="E8" s="99">
        <v>61.1</v>
      </c>
      <c r="F8" s="99">
        <v>29.3</v>
      </c>
      <c r="G8" s="99">
        <f t="shared" si="0"/>
        <v>2.0853242320819114</v>
      </c>
      <c r="H8" s="99">
        <v>6.65</v>
      </c>
      <c r="I8" s="99">
        <v>4.26</v>
      </c>
      <c r="J8" s="193">
        <v>3.67</v>
      </c>
      <c r="K8" s="187">
        <v>40.6</v>
      </c>
      <c r="L8" s="99">
        <v>49.3</v>
      </c>
      <c r="M8" s="99">
        <v>42.9</v>
      </c>
      <c r="N8" s="99">
        <f t="shared" si="1"/>
        <v>1.1491841491841492</v>
      </c>
      <c r="O8" s="99">
        <v>15.3</v>
      </c>
      <c r="P8" s="99">
        <v>10.6</v>
      </c>
      <c r="Q8" s="196">
        <v>6.91</v>
      </c>
      <c r="R8" s="192">
        <v>41.5</v>
      </c>
      <c r="S8" s="99">
        <v>48.4</v>
      </c>
      <c r="T8" s="99">
        <v>41.8</v>
      </c>
      <c r="U8" s="99">
        <f t="shared" si="2"/>
        <v>1.1578947368421053</v>
      </c>
      <c r="V8" s="99">
        <v>16.7</v>
      </c>
      <c r="W8" s="99">
        <v>13.3</v>
      </c>
      <c r="X8" s="193">
        <v>6.87</v>
      </c>
      <c r="Y8" s="187">
        <v>10.3</v>
      </c>
      <c r="Z8" s="99">
        <v>71.900000000000006</v>
      </c>
      <c r="AA8" s="99">
        <v>11</v>
      </c>
      <c r="AB8" s="99">
        <f t="shared" si="3"/>
        <v>6.536363636363637</v>
      </c>
      <c r="AC8" s="99">
        <v>3.88</v>
      </c>
      <c r="AD8" s="99">
        <v>87.7</v>
      </c>
      <c r="AE8" s="196">
        <v>2.66</v>
      </c>
      <c r="AF8" s="205">
        <v>19041799</v>
      </c>
      <c r="AG8" s="92">
        <f t="shared" si="4"/>
        <v>6664629.6500000004</v>
      </c>
      <c r="AH8" s="92">
        <f t="shared" si="5"/>
        <v>4072088.7161500002</v>
      </c>
      <c r="AI8" s="92">
        <f t="shared" si="6"/>
        <v>1952736.4874500001</v>
      </c>
      <c r="AJ8" s="206">
        <f t="shared" si="7"/>
        <v>149445.655882705</v>
      </c>
      <c r="AK8" s="200">
        <v>269100</v>
      </c>
      <c r="AL8" s="92">
        <f t="shared" si="8"/>
        <v>109254.6</v>
      </c>
      <c r="AM8" s="92">
        <f t="shared" si="9"/>
        <v>53862.517800000001</v>
      </c>
      <c r="AN8" s="92">
        <f t="shared" si="10"/>
        <v>46870.223399999995</v>
      </c>
      <c r="AO8" s="209">
        <f t="shared" si="11"/>
        <v>3721.8999799799999</v>
      </c>
      <c r="AP8" s="205">
        <v>1268557.5</v>
      </c>
      <c r="AQ8" s="92">
        <f t="shared" si="12"/>
        <v>613981.82999999996</v>
      </c>
      <c r="AR8" s="92">
        <f t="shared" si="13"/>
        <v>297167.20571999997</v>
      </c>
      <c r="AS8" s="92">
        <f t="shared" si="14"/>
        <v>256644.40493999995</v>
      </c>
      <c r="AT8" s="206">
        <f t="shared" si="15"/>
        <v>20415.387032963998</v>
      </c>
      <c r="AU8" s="200">
        <f>306654/2</f>
        <v>153327</v>
      </c>
      <c r="AV8" s="92">
        <f t="shared" si="16"/>
        <v>15792.681</v>
      </c>
      <c r="AW8" s="92">
        <f t="shared" si="17"/>
        <v>11354.937639000002</v>
      </c>
      <c r="AX8" s="92">
        <f t="shared" si="18"/>
        <v>1737.1949100000002</v>
      </c>
      <c r="AY8" s="93">
        <f t="shared" si="19"/>
        <v>302.04134119740007</v>
      </c>
    </row>
    <row r="9" spans="1:51" s="18" customFormat="1" x14ac:dyDescent="0.3">
      <c r="A9" s="69" t="s">
        <v>106</v>
      </c>
      <c r="B9" s="27">
        <v>1</v>
      </c>
      <c r="C9" s="40" t="s">
        <v>72</v>
      </c>
      <c r="D9" s="192">
        <v>38.9</v>
      </c>
      <c r="E9" s="99">
        <v>58.4</v>
      </c>
      <c r="F9" s="99">
        <v>35.200000000000003</v>
      </c>
      <c r="G9" s="99">
        <f t="shared" si="0"/>
        <v>1.6590909090909089</v>
      </c>
      <c r="H9" s="99">
        <v>7.76</v>
      </c>
      <c r="I9" s="99">
        <v>18.600000000000001</v>
      </c>
      <c r="J9" s="193">
        <v>5.77</v>
      </c>
      <c r="K9" s="187">
        <v>41</v>
      </c>
      <c r="L9" s="99">
        <v>50.4</v>
      </c>
      <c r="M9" s="99">
        <v>41.1</v>
      </c>
      <c r="N9" s="99">
        <f t="shared" si="1"/>
        <v>1.2262773722627736</v>
      </c>
      <c r="O9" s="99">
        <v>14.6</v>
      </c>
      <c r="P9" s="99">
        <v>11.5</v>
      </c>
      <c r="Q9" s="196">
        <v>5.99</v>
      </c>
      <c r="R9" s="192">
        <v>31.5</v>
      </c>
      <c r="S9" s="99">
        <v>53.6</v>
      </c>
      <c r="T9" s="99">
        <v>39.6</v>
      </c>
      <c r="U9" s="99">
        <f t="shared" si="2"/>
        <v>1.3535353535353536</v>
      </c>
      <c r="V9" s="99">
        <v>17</v>
      </c>
      <c r="W9" s="99">
        <v>19.5</v>
      </c>
      <c r="X9" s="193">
        <v>14</v>
      </c>
      <c r="Y9" s="187">
        <v>44.9</v>
      </c>
      <c r="Z9" s="99">
        <v>60.1</v>
      </c>
      <c r="AA9" s="99">
        <v>34</v>
      </c>
      <c r="AB9" s="99">
        <f t="shared" si="3"/>
        <v>1.7676470588235293</v>
      </c>
      <c r="AC9" s="99">
        <v>4.12</v>
      </c>
      <c r="AD9" s="99">
        <v>2.78</v>
      </c>
      <c r="AE9" s="196">
        <v>1.87</v>
      </c>
      <c r="AF9" s="205">
        <v>34460337</v>
      </c>
      <c r="AG9" s="92">
        <f t="shared" si="4"/>
        <v>13405071.093</v>
      </c>
      <c r="AH9" s="92">
        <f t="shared" si="5"/>
        <v>7828561.5183119997</v>
      </c>
      <c r="AI9" s="92">
        <f t="shared" si="6"/>
        <v>4718585.0247360002</v>
      </c>
      <c r="AJ9" s="206">
        <f t="shared" si="7"/>
        <v>451707.99960660236</v>
      </c>
      <c r="AK9" s="200">
        <v>48638.5</v>
      </c>
      <c r="AL9" s="92">
        <f t="shared" si="8"/>
        <v>19941.785</v>
      </c>
      <c r="AM9" s="92">
        <f t="shared" si="9"/>
        <v>10050.65964</v>
      </c>
      <c r="AN9" s="92">
        <f t="shared" si="10"/>
        <v>8196.0736350000006</v>
      </c>
      <c r="AO9" s="209">
        <f t="shared" si="11"/>
        <v>602.034512436</v>
      </c>
      <c r="AP9" s="205">
        <v>129584</v>
      </c>
      <c r="AQ9" s="92">
        <f t="shared" si="12"/>
        <v>69457.024000000005</v>
      </c>
      <c r="AR9" s="92">
        <f t="shared" si="13"/>
        <v>37228.964864000001</v>
      </c>
      <c r="AS9" s="92">
        <f t="shared" si="14"/>
        <v>27504.981504000003</v>
      </c>
      <c r="AT9" s="206">
        <f t="shared" si="15"/>
        <v>5212.0550809599999</v>
      </c>
      <c r="AU9" s="200">
        <v>139436</v>
      </c>
      <c r="AV9" s="92">
        <f t="shared" si="16"/>
        <v>62606.763999999996</v>
      </c>
      <c r="AW9" s="92">
        <f t="shared" si="17"/>
        <v>37626.665163999998</v>
      </c>
      <c r="AX9" s="92">
        <f t="shared" si="18"/>
        <v>21286.299759999998</v>
      </c>
      <c r="AY9" s="93">
        <f t="shared" si="19"/>
        <v>703.61863856680009</v>
      </c>
    </row>
    <row r="10" spans="1:51" s="18" customFormat="1" x14ac:dyDescent="0.3">
      <c r="A10" s="69" t="s">
        <v>110</v>
      </c>
      <c r="B10" s="27">
        <v>2</v>
      </c>
      <c r="C10" s="40" t="s">
        <v>233</v>
      </c>
      <c r="D10" s="192">
        <v>37.799999999999997</v>
      </c>
      <c r="E10" s="99">
        <v>60.6</v>
      </c>
      <c r="F10" s="99">
        <v>30</v>
      </c>
      <c r="G10" s="99">
        <f t="shared" si="0"/>
        <v>2.02</v>
      </c>
      <c r="H10" s="99">
        <v>9.0399999999999991</v>
      </c>
      <c r="I10" s="99">
        <v>24.6</v>
      </c>
      <c r="J10" s="193">
        <v>9.68</v>
      </c>
      <c r="K10" s="187">
        <v>28.2</v>
      </c>
      <c r="L10" s="99">
        <v>56.7</v>
      </c>
      <c r="M10" s="99">
        <v>34.799999999999997</v>
      </c>
      <c r="N10" s="99">
        <f t="shared" si="1"/>
        <v>1.6293103448275865</v>
      </c>
      <c r="O10" s="99">
        <v>14.5</v>
      </c>
      <c r="P10" s="99">
        <v>16</v>
      </c>
      <c r="Q10" s="196">
        <v>8.5</v>
      </c>
      <c r="R10" s="192">
        <v>39.700000000000003</v>
      </c>
      <c r="S10" s="99">
        <v>51.4</v>
      </c>
      <c r="T10" s="99">
        <v>43.9</v>
      </c>
      <c r="U10" s="99">
        <f t="shared" si="2"/>
        <v>1.1708428246013667</v>
      </c>
      <c r="V10" s="99">
        <v>15.8</v>
      </c>
      <c r="W10" s="99">
        <v>22.2</v>
      </c>
      <c r="X10" s="193">
        <v>15.3</v>
      </c>
      <c r="Y10" s="187">
        <v>13.2</v>
      </c>
      <c r="Z10" s="99">
        <v>55</v>
      </c>
      <c r="AA10" s="99">
        <v>33.299999999999997</v>
      </c>
      <c r="AB10" s="99">
        <f t="shared" si="3"/>
        <v>1.6516516516516517</v>
      </c>
      <c r="AC10" s="99">
        <v>8.0299999999999994</v>
      </c>
      <c r="AD10" s="99">
        <v>12.5</v>
      </c>
      <c r="AE10" s="196">
        <v>7.13</v>
      </c>
      <c r="AF10" s="205">
        <v>8046461</v>
      </c>
      <c r="AG10" s="92">
        <f t="shared" si="4"/>
        <v>3041562.2579999994</v>
      </c>
      <c r="AH10" s="92">
        <f t="shared" si="5"/>
        <v>1843186.7283479997</v>
      </c>
      <c r="AI10" s="92">
        <f t="shared" si="6"/>
        <v>912468.67739999981</v>
      </c>
      <c r="AJ10" s="206">
        <f t="shared" si="7"/>
        <v>178420.47530408634</v>
      </c>
      <c r="AK10" s="200">
        <v>82050</v>
      </c>
      <c r="AL10" s="92">
        <f t="shared" si="8"/>
        <v>23138.1</v>
      </c>
      <c r="AM10" s="92">
        <f t="shared" si="9"/>
        <v>13119.3027</v>
      </c>
      <c r="AN10" s="92">
        <f t="shared" si="10"/>
        <v>8052.0587999999989</v>
      </c>
      <c r="AO10" s="209">
        <f t="shared" si="11"/>
        <v>1115.1407294999999</v>
      </c>
      <c r="AP10" s="205">
        <v>841988.5</v>
      </c>
      <c r="AQ10" s="92">
        <f t="shared" si="12"/>
        <v>432782.08899999998</v>
      </c>
      <c r="AR10" s="92">
        <f t="shared" si="13"/>
        <v>222449.99374599996</v>
      </c>
      <c r="AS10" s="92">
        <f t="shared" si="14"/>
        <v>189991.33707100002</v>
      </c>
      <c r="AT10" s="206">
        <f t="shared" si="15"/>
        <v>34034.849043137998</v>
      </c>
      <c r="AU10" s="200">
        <v>90305</v>
      </c>
      <c r="AV10" s="92">
        <f t="shared" si="16"/>
        <v>11920.26</v>
      </c>
      <c r="AW10" s="92">
        <f t="shared" si="17"/>
        <v>6556.143</v>
      </c>
      <c r="AX10" s="92">
        <f t="shared" si="18"/>
        <v>3969.4465799999998</v>
      </c>
      <c r="AY10" s="93">
        <f t="shared" si="19"/>
        <v>467.45299590000002</v>
      </c>
    </row>
    <row r="11" spans="1:51" s="18" customFormat="1" x14ac:dyDescent="0.3">
      <c r="A11" s="69" t="s">
        <v>107</v>
      </c>
      <c r="B11" s="27">
        <v>1</v>
      </c>
      <c r="C11" s="40" t="s">
        <v>72</v>
      </c>
      <c r="D11" s="192">
        <v>38.9</v>
      </c>
      <c r="E11" s="99">
        <v>58.4</v>
      </c>
      <c r="F11" s="99">
        <v>31.2</v>
      </c>
      <c r="G11" s="99">
        <f t="shared" si="0"/>
        <v>1.8717948717948718</v>
      </c>
      <c r="H11" s="99">
        <v>7.11</v>
      </c>
      <c r="I11" s="99">
        <v>18.899999999999999</v>
      </c>
      <c r="J11" s="193">
        <v>6.73</v>
      </c>
      <c r="K11" s="187">
        <v>38.700000000000003</v>
      </c>
      <c r="L11" s="99">
        <v>50</v>
      </c>
      <c r="M11" s="99">
        <v>42.6</v>
      </c>
      <c r="N11" s="99">
        <f t="shared" si="1"/>
        <v>1.1737089201877935</v>
      </c>
      <c r="O11" s="99">
        <v>13.3</v>
      </c>
      <c r="P11" s="99">
        <v>17.3</v>
      </c>
      <c r="Q11" s="196">
        <v>10.1</v>
      </c>
      <c r="R11" s="192">
        <v>39.5</v>
      </c>
      <c r="S11" s="99">
        <v>51.1</v>
      </c>
      <c r="T11" s="99">
        <v>42.8</v>
      </c>
      <c r="U11" s="99">
        <f t="shared" si="2"/>
        <v>1.19392523364486</v>
      </c>
      <c r="V11" s="99">
        <v>13.3</v>
      </c>
      <c r="W11" s="99">
        <v>17.100000000000001</v>
      </c>
      <c r="X11" s="193">
        <v>12.4</v>
      </c>
      <c r="Y11" s="187">
        <v>35.5</v>
      </c>
      <c r="Z11" s="99">
        <v>62.1</v>
      </c>
      <c r="AA11" s="99">
        <v>29.6</v>
      </c>
      <c r="AB11" s="99">
        <f t="shared" si="3"/>
        <v>2.0979729729729728</v>
      </c>
      <c r="AC11" s="99">
        <v>4.96</v>
      </c>
      <c r="AD11" s="99">
        <v>8.64</v>
      </c>
      <c r="AE11" s="196">
        <v>4.16</v>
      </c>
      <c r="AF11" s="205">
        <v>24982713</v>
      </c>
      <c r="AG11" s="92">
        <f t="shared" si="4"/>
        <v>9718275.3569999989</v>
      </c>
      <c r="AH11" s="92">
        <f t="shared" si="5"/>
        <v>5675472.8084879993</v>
      </c>
      <c r="AI11" s="92">
        <f t="shared" si="6"/>
        <v>3032101.9113839995</v>
      </c>
      <c r="AJ11" s="206">
        <f t="shared" si="7"/>
        <v>381959.32001124241</v>
      </c>
      <c r="AK11" s="200">
        <v>154988.25</v>
      </c>
      <c r="AL11" s="92">
        <f t="shared" si="8"/>
        <v>59980.452750000004</v>
      </c>
      <c r="AM11" s="92">
        <f t="shared" si="9"/>
        <v>29990.226375000002</v>
      </c>
      <c r="AN11" s="92">
        <f t="shared" si="10"/>
        <v>25551.672871500003</v>
      </c>
      <c r="AO11" s="209">
        <f t="shared" si="11"/>
        <v>3029.0128638750002</v>
      </c>
      <c r="AP11" s="205">
        <v>341616.5</v>
      </c>
      <c r="AQ11" s="92">
        <f t="shared" si="12"/>
        <v>174566.03150000001</v>
      </c>
      <c r="AR11" s="92">
        <f t="shared" si="13"/>
        <v>89203.242096500006</v>
      </c>
      <c r="AS11" s="92">
        <f t="shared" si="14"/>
        <v>74714.261482000002</v>
      </c>
      <c r="AT11" s="206">
        <f t="shared" si="15"/>
        <v>11061.202019966</v>
      </c>
      <c r="AU11" s="200">
        <v>177814</v>
      </c>
      <c r="AV11" s="92">
        <f t="shared" si="16"/>
        <v>63123.97</v>
      </c>
      <c r="AW11" s="92">
        <f t="shared" si="17"/>
        <v>39199.985370000002</v>
      </c>
      <c r="AX11" s="92">
        <f t="shared" si="18"/>
        <v>18684.69512</v>
      </c>
      <c r="AY11" s="93">
        <f t="shared" si="19"/>
        <v>1630.7193913920003</v>
      </c>
    </row>
    <row r="12" spans="1:51" s="18" customFormat="1" x14ac:dyDescent="0.3">
      <c r="A12" s="69" t="s">
        <v>76</v>
      </c>
      <c r="B12" s="27">
        <v>1</v>
      </c>
      <c r="C12" s="40" t="s">
        <v>72</v>
      </c>
      <c r="D12" s="192">
        <v>31.5</v>
      </c>
      <c r="E12" s="99">
        <v>62.5</v>
      </c>
      <c r="F12" s="99">
        <v>28.6</v>
      </c>
      <c r="G12" s="99">
        <f t="shared" si="0"/>
        <v>2.1853146853146854</v>
      </c>
      <c r="H12" s="99">
        <v>8.27</v>
      </c>
      <c r="I12" s="99">
        <v>12.8</v>
      </c>
      <c r="J12" s="193">
        <v>4.07</v>
      </c>
      <c r="K12" s="187">
        <v>28.5</v>
      </c>
      <c r="L12" s="99">
        <v>57.2</v>
      </c>
      <c r="M12" s="99">
        <v>33.9</v>
      </c>
      <c r="N12" s="99">
        <f t="shared" si="1"/>
        <v>1.6873156342182893</v>
      </c>
      <c r="O12" s="99">
        <v>23.1</v>
      </c>
      <c r="P12" s="99">
        <v>24</v>
      </c>
      <c r="Q12" s="196">
        <v>14.7</v>
      </c>
      <c r="R12" s="192">
        <v>55.1</v>
      </c>
      <c r="S12" s="99">
        <v>60.1</v>
      </c>
      <c r="T12" s="99">
        <v>36.4</v>
      </c>
      <c r="U12" s="99">
        <f t="shared" si="2"/>
        <v>1.6510989010989012</v>
      </c>
      <c r="V12" s="99">
        <v>18.7</v>
      </c>
      <c r="W12" s="99">
        <v>19.399999999999999</v>
      </c>
      <c r="X12" s="193">
        <v>15.2</v>
      </c>
      <c r="Y12" s="187">
        <v>13.4</v>
      </c>
      <c r="Z12" s="99">
        <v>50.2</v>
      </c>
      <c r="AA12" s="99">
        <v>32.700000000000003</v>
      </c>
      <c r="AB12" s="99">
        <f t="shared" si="3"/>
        <v>1.5351681957186545</v>
      </c>
      <c r="AC12" s="99">
        <v>6.57</v>
      </c>
      <c r="AD12" s="99">
        <v>7.98</v>
      </c>
      <c r="AE12" s="196">
        <v>4.59</v>
      </c>
      <c r="AF12" s="205">
        <v>10904066</v>
      </c>
      <c r="AG12" s="92">
        <f t="shared" si="4"/>
        <v>3434780.79</v>
      </c>
      <c r="AH12" s="92">
        <f t="shared" si="5"/>
        <v>2146737.9937499999</v>
      </c>
      <c r="AI12" s="92">
        <f t="shared" si="6"/>
        <v>982347.30594000011</v>
      </c>
      <c r="AJ12" s="206">
        <f t="shared" si="7"/>
        <v>87372.236345625002</v>
      </c>
      <c r="AK12" s="200">
        <v>92675.75</v>
      </c>
      <c r="AL12" s="92">
        <f t="shared" si="8"/>
        <v>26412.588749999999</v>
      </c>
      <c r="AM12" s="92">
        <f t="shared" si="9"/>
        <v>15108.000764999999</v>
      </c>
      <c r="AN12" s="92">
        <f t="shared" si="10"/>
        <v>8953.8675862499986</v>
      </c>
      <c r="AO12" s="209">
        <f t="shared" si="11"/>
        <v>2220.8761124549997</v>
      </c>
      <c r="AP12" s="205">
        <v>728711.5</v>
      </c>
      <c r="AQ12" s="92">
        <f t="shared" si="12"/>
        <v>437955.6115</v>
      </c>
      <c r="AR12" s="92">
        <f t="shared" si="13"/>
        <v>263211.32251149998</v>
      </c>
      <c r="AS12" s="92">
        <f t="shared" si="14"/>
        <v>159415.84258599998</v>
      </c>
      <c r="AT12" s="206">
        <f t="shared" si="15"/>
        <v>40008.121021747997</v>
      </c>
      <c r="AU12" s="200">
        <v>100343</v>
      </c>
      <c r="AV12" s="92">
        <f t="shared" si="16"/>
        <v>13445.962</v>
      </c>
      <c r="AW12" s="92">
        <f t="shared" si="17"/>
        <v>6749.8729240000002</v>
      </c>
      <c r="AX12" s="92">
        <f t="shared" si="18"/>
        <v>4396.8295740000003</v>
      </c>
      <c r="AY12" s="93">
        <f t="shared" si="19"/>
        <v>309.81916721160002</v>
      </c>
    </row>
    <row r="13" spans="1:51" s="18" customFormat="1" x14ac:dyDescent="0.3">
      <c r="A13" s="69" t="s">
        <v>77</v>
      </c>
      <c r="B13" s="27">
        <v>1</v>
      </c>
      <c r="C13" s="40" t="s">
        <v>72</v>
      </c>
      <c r="D13" s="192">
        <v>38.299999999999997</v>
      </c>
      <c r="E13" s="99">
        <v>52.2</v>
      </c>
      <c r="F13" s="99">
        <v>36</v>
      </c>
      <c r="G13" s="99">
        <f t="shared" si="0"/>
        <v>1.4500000000000002</v>
      </c>
      <c r="H13" s="99">
        <v>5.47</v>
      </c>
      <c r="I13" s="99">
        <v>11.3</v>
      </c>
      <c r="J13" s="193">
        <v>4.13</v>
      </c>
      <c r="K13" s="187">
        <v>42.2</v>
      </c>
      <c r="L13" s="99">
        <v>54</v>
      </c>
      <c r="M13" s="99">
        <v>38.4</v>
      </c>
      <c r="N13" s="99">
        <f t="shared" si="1"/>
        <v>1.40625</v>
      </c>
      <c r="O13" s="99">
        <v>12.5</v>
      </c>
      <c r="P13" s="99">
        <v>14.4</v>
      </c>
      <c r="Q13" s="196">
        <v>10.3</v>
      </c>
      <c r="R13" s="192">
        <v>42.9</v>
      </c>
      <c r="S13" s="99">
        <v>52.4</v>
      </c>
      <c r="T13" s="99">
        <v>38.1</v>
      </c>
      <c r="U13" s="99">
        <f t="shared" si="2"/>
        <v>1.3753280839895012</v>
      </c>
      <c r="V13" s="99">
        <v>14.3</v>
      </c>
      <c r="W13" s="99">
        <v>8.75</v>
      </c>
      <c r="X13" s="193">
        <v>6.23</v>
      </c>
      <c r="Y13" s="198"/>
      <c r="Z13" s="100"/>
      <c r="AA13" s="100"/>
      <c r="AB13" s="100"/>
      <c r="AC13" s="100"/>
      <c r="AD13" s="100"/>
      <c r="AE13" s="199"/>
      <c r="AF13" s="205">
        <v>23073335</v>
      </c>
      <c r="AG13" s="92">
        <f t="shared" si="4"/>
        <v>8837087.3049999997</v>
      </c>
      <c r="AH13" s="92">
        <f t="shared" si="5"/>
        <v>4612959.5732100001</v>
      </c>
      <c r="AI13" s="92">
        <f t="shared" si="6"/>
        <v>3181351.4298</v>
      </c>
      <c r="AJ13" s="206">
        <f t="shared" si="7"/>
        <v>190515.23037357299</v>
      </c>
      <c r="AK13" s="200">
        <v>243122.25</v>
      </c>
      <c r="AL13" s="92">
        <f t="shared" si="8"/>
        <v>102597.58950000002</v>
      </c>
      <c r="AM13" s="92">
        <f t="shared" si="9"/>
        <v>55402.698330000007</v>
      </c>
      <c r="AN13" s="92">
        <f t="shared" si="10"/>
        <v>39397.474368000003</v>
      </c>
      <c r="AO13" s="209">
        <f t="shared" si="11"/>
        <v>5706.4779279900013</v>
      </c>
      <c r="AP13" s="205">
        <v>795121</v>
      </c>
      <c r="AQ13" s="92">
        <f t="shared" si="12"/>
        <v>416643.40399999998</v>
      </c>
      <c r="AR13" s="92">
        <f t="shared" si="13"/>
        <v>218321.14369599998</v>
      </c>
      <c r="AS13" s="92">
        <f t="shared" si="14"/>
        <v>158741.13692399999</v>
      </c>
      <c r="AT13" s="206">
        <f t="shared" si="15"/>
        <v>13601.4072522608</v>
      </c>
      <c r="AU13" s="211"/>
      <c r="AV13" s="94"/>
      <c r="AW13" s="94"/>
      <c r="AX13" s="94"/>
      <c r="AY13" s="95"/>
    </row>
    <row r="14" spans="1:51" s="18" customFormat="1" x14ac:dyDescent="0.3">
      <c r="A14" s="69" t="s">
        <v>78</v>
      </c>
      <c r="B14" s="27">
        <v>2</v>
      </c>
      <c r="C14" s="40" t="s">
        <v>233</v>
      </c>
      <c r="D14" s="192">
        <v>42.4</v>
      </c>
      <c r="E14" s="99">
        <v>61.6</v>
      </c>
      <c r="F14" s="99">
        <v>31.1</v>
      </c>
      <c r="G14" s="99">
        <f t="shared" si="0"/>
        <v>1.9807073954983923</v>
      </c>
      <c r="H14" s="99">
        <v>10.3</v>
      </c>
      <c r="I14" s="99">
        <v>22.5</v>
      </c>
      <c r="J14" s="193">
        <v>9.65</v>
      </c>
      <c r="K14" s="187">
        <v>38</v>
      </c>
      <c r="L14" s="99">
        <v>52.7</v>
      </c>
      <c r="M14" s="99">
        <v>29.8</v>
      </c>
      <c r="N14" s="99">
        <f t="shared" si="1"/>
        <v>1.7684563758389262</v>
      </c>
      <c r="O14" s="99">
        <v>14.8</v>
      </c>
      <c r="P14" s="99">
        <v>12.4</v>
      </c>
      <c r="Q14" s="196">
        <v>8.69</v>
      </c>
      <c r="R14" s="192">
        <v>39.799999999999997</v>
      </c>
      <c r="S14" s="99">
        <v>44.9</v>
      </c>
      <c r="T14" s="99">
        <v>42.3</v>
      </c>
      <c r="U14" s="99">
        <f t="shared" si="2"/>
        <v>1.0614657210401892</v>
      </c>
      <c r="V14" s="99">
        <v>21.1</v>
      </c>
      <c r="W14" s="99">
        <v>23.4</v>
      </c>
      <c r="X14" s="193">
        <v>14.9</v>
      </c>
      <c r="Y14" s="187">
        <v>13.4</v>
      </c>
      <c r="Z14" s="99">
        <v>40.4</v>
      </c>
      <c r="AA14" s="99">
        <v>43.8</v>
      </c>
      <c r="AB14" s="99">
        <f t="shared" ref="AB14:AB26" si="20">Z14/AA14</f>
        <v>0.92237442922374435</v>
      </c>
      <c r="AC14" s="99">
        <v>19.8</v>
      </c>
      <c r="AD14" s="99">
        <v>10.9</v>
      </c>
      <c r="AE14" s="196">
        <v>7.22</v>
      </c>
      <c r="AF14" s="205">
        <v>18341937</v>
      </c>
      <c r="AG14" s="92">
        <f t="shared" si="4"/>
        <v>7776981.2879999997</v>
      </c>
      <c r="AH14" s="92">
        <f t="shared" si="5"/>
        <v>4790620.4734079996</v>
      </c>
      <c r="AI14" s="92">
        <f t="shared" si="6"/>
        <v>2418641.1805680003</v>
      </c>
      <c r="AJ14" s="206">
        <f t="shared" si="7"/>
        <v>462294.87568387197</v>
      </c>
      <c r="AK14" s="200">
        <v>536177.375</v>
      </c>
      <c r="AL14" s="92">
        <f t="shared" si="8"/>
        <v>203747.4025</v>
      </c>
      <c r="AM14" s="92">
        <f t="shared" si="9"/>
        <v>107374.88111750002</v>
      </c>
      <c r="AN14" s="92">
        <f t="shared" si="10"/>
        <v>60716.725944999998</v>
      </c>
      <c r="AO14" s="209">
        <f t="shared" si="11"/>
        <v>9330.8771691107504</v>
      </c>
      <c r="AP14" s="205">
        <v>397745</v>
      </c>
      <c r="AQ14" s="92">
        <f t="shared" si="12"/>
        <v>178587.505</v>
      </c>
      <c r="AR14" s="92">
        <f t="shared" si="13"/>
        <v>80185.789745000002</v>
      </c>
      <c r="AS14" s="92">
        <f t="shared" si="14"/>
        <v>75542.514614999993</v>
      </c>
      <c r="AT14" s="206">
        <f t="shared" si="15"/>
        <v>11947.682672004999</v>
      </c>
      <c r="AU14" s="200">
        <f>50992/2</f>
        <v>25496</v>
      </c>
      <c r="AV14" s="92">
        <f t="shared" si="16"/>
        <v>3416.4640000000004</v>
      </c>
      <c r="AW14" s="92">
        <f t="shared" si="17"/>
        <v>1380.2514560000002</v>
      </c>
      <c r="AX14" s="92">
        <f t="shared" si="18"/>
        <v>1496.4112319999999</v>
      </c>
      <c r="AY14" s="93">
        <f t="shared" si="19"/>
        <v>99.654155123200013</v>
      </c>
    </row>
    <row r="15" spans="1:51" s="18" customFormat="1" x14ac:dyDescent="0.3">
      <c r="A15" s="69" t="s">
        <v>79</v>
      </c>
      <c r="B15" s="27">
        <v>1</v>
      </c>
      <c r="C15" s="40" t="s">
        <v>72</v>
      </c>
      <c r="D15" s="192">
        <v>39.299999999999997</v>
      </c>
      <c r="E15" s="99">
        <v>57.1</v>
      </c>
      <c r="F15" s="99">
        <v>26.3</v>
      </c>
      <c r="G15" s="99">
        <f t="shared" si="0"/>
        <v>2.171102661596958</v>
      </c>
      <c r="H15" s="99">
        <v>7.52</v>
      </c>
      <c r="I15" s="99">
        <v>20.399999999999999</v>
      </c>
      <c r="J15" s="193">
        <v>5.53</v>
      </c>
      <c r="K15" s="187">
        <v>35.6</v>
      </c>
      <c r="L15" s="99">
        <v>58.5</v>
      </c>
      <c r="M15" s="99">
        <v>33.799999999999997</v>
      </c>
      <c r="N15" s="99">
        <f t="shared" si="1"/>
        <v>1.7307692307692308</v>
      </c>
      <c r="O15" s="99">
        <v>13.1</v>
      </c>
      <c r="P15" s="99">
        <v>15.6</v>
      </c>
      <c r="Q15" s="196">
        <v>11</v>
      </c>
      <c r="R15" s="192">
        <v>39.299999999999997</v>
      </c>
      <c r="S15" s="99">
        <v>52.8</v>
      </c>
      <c r="T15" s="99">
        <v>38.799999999999997</v>
      </c>
      <c r="U15" s="99">
        <f t="shared" si="2"/>
        <v>1.3608247422680413</v>
      </c>
      <c r="V15" s="99">
        <v>14.9</v>
      </c>
      <c r="W15" s="99">
        <v>18.2</v>
      </c>
      <c r="X15" s="193">
        <v>12.7</v>
      </c>
      <c r="Y15" s="187">
        <v>25.6</v>
      </c>
      <c r="Z15" s="99">
        <v>56.8</v>
      </c>
      <c r="AA15" s="99">
        <v>27.7</v>
      </c>
      <c r="AB15" s="99">
        <f t="shared" si="20"/>
        <v>2.0505415162454872</v>
      </c>
      <c r="AC15" s="99">
        <v>2.75</v>
      </c>
      <c r="AD15" s="99">
        <v>4.12</v>
      </c>
      <c r="AE15" s="196">
        <v>1.25</v>
      </c>
      <c r="AF15" s="205">
        <v>34506189</v>
      </c>
      <c r="AG15" s="92">
        <f t="shared" si="4"/>
        <v>13560932.276999999</v>
      </c>
      <c r="AH15" s="92">
        <f t="shared" si="5"/>
        <v>7743292.3301669993</v>
      </c>
      <c r="AI15" s="92">
        <f t="shared" si="6"/>
        <v>3566525.1888510003</v>
      </c>
      <c r="AJ15" s="206">
        <f t="shared" si="7"/>
        <v>428204.06585823506</v>
      </c>
      <c r="AK15" s="200">
        <v>142750</v>
      </c>
      <c r="AL15" s="92">
        <f t="shared" si="8"/>
        <v>50819</v>
      </c>
      <c r="AM15" s="92">
        <f t="shared" si="9"/>
        <v>29729.115000000002</v>
      </c>
      <c r="AN15" s="92">
        <f t="shared" si="10"/>
        <v>17176.822</v>
      </c>
      <c r="AO15" s="209">
        <f t="shared" si="11"/>
        <v>3270.2026500000002</v>
      </c>
      <c r="AP15" s="205">
        <v>993350</v>
      </c>
      <c r="AQ15" s="92">
        <f t="shared" si="12"/>
        <v>524488.80000000005</v>
      </c>
      <c r="AR15" s="92">
        <f t="shared" si="13"/>
        <v>276930.08640000003</v>
      </c>
      <c r="AS15" s="92">
        <f t="shared" si="14"/>
        <v>203501.6544</v>
      </c>
      <c r="AT15" s="206">
        <f t="shared" si="15"/>
        <v>35170.120972800003</v>
      </c>
      <c r="AU15" s="200">
        <v>176324</v>
      </c>
      <c r="AV15" s="92">
        <f t="shared" si="16"/>
        <v>45138.944000000003</v>
      </c>
      <c r="AW15" s="92">
        <f t="shared" si="17"/>
        <v>25638.920192000001</v>
      </c>
      <c r="AX15" s="92">
        <f t="shared" si="18"/>
        <v>12503.487487999999</v>
      </c>
      <c r="AY15" s="93">
        <f t="shared" si="19"/>
        <v>320.48650240000001</v>
      </c>
    </row>
    <row r="16" spans="1:51" s="18" customFormat="1" x14ac:dyDescent="0.3">
      <c r="A16" s="69" t="s">
        <v>80</v>
      </c>
      <c r="B16" s="27">
        <v>2</v>
      </c>
      <c r="C16" s="40" t="s">
        <v>233</v>
      </c>
      <c r="D16" s="192">
        <v>31.2</v>
      </c>
      <c r="E16" s="99">
        <v>45.7</v>
      </c>
      <c r="F16" s="99">
        <v>31.4</v>
      </c>
      <c r="G16" s="99">
        <f t="shared" si="0"/>
        <v>1.4554140127388537</v>
      </c>
      <c r="H16" s="99">
        <v>11.9</v>
      </c>
      <c r="I16" s="99">
        <v>22.9</v>
      </c>
      <c r="J16" s="193">
        <v>9.3000000000000007</v>
      </c>
      <c r="K16" s="187">
        <v>30.4</v>
      </c>
      <c r="L16" s="99">
        <v>55.3</v>
      </c>
      <c r="M16" s="99">
        <v>39.200000000000003</v>
      </c>
      <c r="N16" s="99">
        <f t="shared" si="1"/>
        <v>1.4107142857142856</v>
      </c>
      <c r="O16" s="99">
        <v>15.7</v>
      </c>
      <c r="P16" s="99">
        <v>12.9</v>
      </c>
      <c r="Q16" s="196">
        <v>9.4</v>
      </c>
      <c r="R16" s="192">
        <v>39.700000000000003</v>
      </c>
      <c r="S16" s="99">
        <v>49.1</v>
      </c>
      <c r="T16" s="99">
        <v>42.3</v>
      </c>
      <c r="U16" s="99">
        <f t="shared" si="2"/>
        <v>1.1607565011820331</v>
      </c>
      <c r="V16" s="99">
        <v>17.100000000000001</v>
      </c>
      <c r="W16" s="99">
        <v>17.2</v>
      </c>
      <c r="X16" s="193">
        <v>13.5</v>
      </c>
      <c r="Y16" s="187">
        <v>3.41</v>
      </c>
      <c r="Z16" s="99">
        <v>52.5</v>
      </c>
      <c r="AA16" s="99">
        <v>26.2</v>
      </c>
      <c r="AB16" s="99">
        <f t="shared" si="20"/>
        <v>2.0038167938931299</v>
      </c>
      <c r="AC16" s="99">
        <v>7.17</v>
      </c>
      <c r="AD16" s="99">
        <v>8.14</v>
      </c>
      <c r="AE16" s="196">
        <v>5.21</v>
      </c>
      <c r="AF16" s="205">
        <v>24907767</v>
      </c>
      <c r="AG16" s="92">
        <f t="shared" si="4"/>
        <v>7771223.3039999995</v>
      </c>
      <c r="AH16" s="92">
        <f t="shared" si="5"/>
        <v>3551449.0499280002</v>
      </c>
      <c r="AI16" s="92">
        <f t="shared" si="6"/>
        <v>2440164.1174559998</v>
      </c>
      <c r="AJ16" s="206">
        <f t="shared" si="7"/>
        <v>330284.76164330402</v>
      </c>
      <c r="AK16" s="200">
        <v>179580.875</v>
      </c>
      <c r="AL16" s="92">
        <f t="shared" si="8"/>
        <v>54592.585999999996</v>
      </c>
      <c r="AM16" s="92">
        <f t="shared" si="9"/>
        <v>30189.700057999995</v>
      </c>
      <c r="AN16" s="92">
        <f t="shared" si="10"/>
        <v>21400.293711999999</v>
      </c>
      <c r="AO16" s="209">
        <f t="shared" si="11"/>
        <v>2837.8318054519996</v>
      </c>
      <c r="AP16" s="205">
        <v>735532</v>
      </c>
      <c r="AQ16" s="92">
        <f t="shared" si="12"/>
        <v>361146.21200000006</v>
      </c>
      <c r="AR16" s="92">
        <f t="shared" si="13"/>
        <v>177322.79009200004</v>
      </c>
      <c r="AS16" s="92">
        <f t="shared" si="14"/>
        <v>152764.847676</v>
      </c>
      <c r="AT16" s="206">
        <f t="shared" si="15"/>
        <v>23938.576662420008</v>
      </c>
      <c r="AU16" s="200">
        <f>173982/2</f>
        <v>86991</v>
      </c>
      <c r="AV16" s="92">
        <f t="shared" si="16"/>
        <v>2966.3930999999998</v>
      </c>
      <c r="AW16" s="92">
        <f t="shared" si="17"/>
        <v>1557.3563775</v>
      </c>
      <c r="AX16" s="92">
        <f t="shared" si="18"/>
        <v>777.1949922</v>
      </c>
      <c r="AY16" s="93">
        <f t="shared" si="19"/>
        <v>81.138267267749995</v>
      </c>
    </row>
    <row r="17" spans="1:51" s="18" customFormat="1" x14ac:dyDescent="0.3">
      <c r="A17" s="69" t="s">
        <v>81</v>
      </c>
      <c r="B17" s="27">
        <v>1</v>
      </c>
      <c r="C17" s="40" t="s">
        <v>72</v>
      </c>
      <c r="D17" s="192">
        <v>47.1</v>
      </c>
      <c r="E17" s="99">
        <v>61.8</v>
      </c>
      <c r="F17" s="99">
        <v>31.8</v>
      </c>
      <c r="G17" s="99">
        <f t="shared" si="0"/>
        <v>1.9433962264150941</v>
      </c>
      <c r="H17" s="99">
        <v>8.1199999999999992</v>
      </c>
      <c r="I17" s="99">
        <v>19.2</v>
      </c>
      <c r="J17" s="193">
        <v>6.65</v>
      </c>
      <c r="K17" s="187">
        <v>40</v>
      </c>
      <c r="L17" s="99">
        <v>56.9</v>
      </c>
      <c r="M17" s="99">
        <v>39.200000000000003</v>
      </c>
      <c r="N17" s="99">
        <f t="shared" si="1"/>
        <v>1.4515306122448979</v>
      </c>
      <c r="O17" s="99">
        <v>14.3</v>
      </c>
      <c r="P17" s="99">
        <v>15.4</v>
      </c>
      <c r="Q17" s="196">
        <v>10.8</v>
      </c>
      <c r="R17" s="192">
        <v>52.3</v>
      </c>
      <c r="S17" s="99">
        <v>50.4</v>
      </c>
      <c r="T17" s="99">
        <v>42.6</v>
      </c>
      <c r="U17" s="99">
        <f t="shared" si="2"/>
        <v>1.1830985915492958</v>
      </c>
      <c r="V17" s="99">
        <v>15.9</v>
      </c>
      <c r="W17" s="99">
        <v>19.399999999999999</v>
      </c>
      <c r="X17" s="193">
        <v>13.8</v>
      </c>
      <c r="Y17" s="187">
        <v>29.3</v>
      </c>
      <c r="Z17" s="99">
        <v>60.7</v>
      </c>
      <c r="AA17" s="99">
        <v>31.5</v>
      </c>
      <c r="AB17" s="99">
        <f t="shared" si="20"/>
        <v>1.926984126984127</v>
      </c>
      <c r="AC17" s="99">
        <v>5.51</v>
      </c>
      <c r="AD17" s="99">
        <v>2.2000000000000002</v>
      </c>
      <c r="AE17" s="196">
        <v>1.58</v>
      </c>
      <c r="AF17" s="205">
        <v>14077036</v>
      </c>
      <c r="AG17" s="92">
        <f t="shared" si="4"/>
        <v>6630283.9560000002</v>
      </c>
      <c r="AH17" s="92">
        <f t="shared" si="5"/>
        <v>4097515.4848079998</v>
      </c>
      <c r="AI17" s="92">
        <f t="shared" si="6"/>
        <v>2108430.2980080005</v>
      </c>
      <c r="AJ17" s="206">
        <f t="shared" si="7"/>
        <v>272484.77973973198</v>
      </c>
      <c r="AK17" s="200">
        <v>121814.25</v>
      </c>
      <c r="AL17" s="92">
        <f t="shared" si="8"/>
        <v>48725.7</v>
      </c>
      <c r="AM17" s="92">
        <f t="shared" si="9"/>
        <v>27724.923299999995</v>
      </c>
      <c r="AN17" s="92">
        <f t="shared" si="10"/>
        <v>19100.474399999999</v>
      </c>
      <c r="AO17" s="209">
        <f t="shared" si="11"/>
        <v>2994.2917163999996</v>
      </c>
      <c r="AP17" s="205">
        <v>532348</v>
      </c>
      <c r="AQ17" s="92">
        <f t="shared" si="12"/>
        <v>268303.39199999999</v>
      </c>
      <c r="AR17" s="92">
        <f t="shared" si="13"/>
        <v>135224.909568</v>
      </c>
      <c r="AS17" s="92">
        <f t="shared" si="14"/>
        <v>114297.24499199999</v>
      </c>
      <c r="AT17" s="206">
        <f t="shared" si="15"/>
        <v>18661.037520384001</v>
      </c>
      <c r="AU17" s="200">
        <v>490545</v>
      </c>
      <c r="AV17" s="92">
        <f t="shared" si="16"/>
        <v>143729.685</v>
      </c>
      <c r="AW17" s="92">
        <f t="shared" si="17"/>
        <v>87243.918795000005</v>
      </c>
      <c r="AX17" s="92">
        <f t="shared" si="18"/>
        <v>45274.850774999999</v>
      </c>
      <c r="AY17" s="93">
        <f t="shared" si="19"/>
        <v>1378.453916961</v>
      </c>
    </row>
    <row r="18" spans="1:51" s="18" customFormat="1" x14ac:dyDescent="0.3">
      <c r="A18" s="69" t="s">
        <v>82</v>
      </c>
      <c r="B18" s="27">
        <v>2</v>
      </c>
      <c r="C18" s="40" t="s">
        <v>233</v>
      </c>
      <c r="D18" s="192">
        <v>27.3</v>
      </c>
      <c r="E18" s="99">
        <v>66.2</v>
      </c>
      <c r="F18" s="99">
        <v>24</v>
      </c>
      <c r="G18" s="99">
        <f t="shared" si="0"/>
        <v>2.7583333333333333</v>
      </c>
      <c r="H18" s="99">
        <v>13.6</v>
      </c>
      <c r="I18" s="99">
        <v>19.899999999999999</v>
      </c>
      <c r="J18" s="193">
        <v>9.17</v>
      </c>
      <c r="K18" s="187">
        <v>28.6</v>
      </c>
      <c r="L18" s="99">
        <v>54.8</v>
      </c>
      <c r="M18" s="99">
        <v>34.5</v>
      </c>
      <c r="N18" s="99">
        <f t="shared" si="1"/>
        <v>1.5884057971014491</v>
      </c>
      <c r="O18" s="99">
        <v>17.399999999999999</v>
      </c>
      <c r="P18" s="99">
        <v>18.3</v>
      </c>
      <c r="Q18" s="196">
        <v>14</v>
      </c>
      <c r="R18" s="192">
        <v>39.1</v>
      </c>
      <c r="S18" s="99">
        <v>51.9</v>
      </c>
      <c r="T18" s="99">
        <v>41.8</v>
      </c>
      <c r="U18" s="99">
        <f t="shared" si="2"/>
        <v>1.2416267942583732</v>
      </c>
      <c r="V18" s="99">
        <v>18.3</v>
      </c>
      <c r="W18" s="99">
        <v>20.3</v>
      </c>
      <c r="X18" s="193">
        <v>15.3</v>
      </c>
      <c r="Y18" s="187">
        <v>29.6</v>
      </c>
      <c r="Z18" s="99">
        <v>59.4</v>
      </c>
      <c r="AA18" s="99">
        <v>24</v>
      </c>
      <c r="AB18" s="99">
        <f t="shared" si="20"/>
        <v>2.4750000000000001</v>
      </c>
      <c r="AC18" s="99">
        <v>9.0399999999999991</v>
      </c>
      <c r="AD18" s="99">
        <v>7.83</v>
      </c>
      <c r="AE18" s="196">
        <v>5.62</v>
      </c>
      <c r="AF18" s="205">
        <v>5690155</v>
      </c>
      <c r="AG18" s="92">
        <f t="shared" si="4"/>
        <v>1553412.3149999999</v>
      </c>
      <c r="AH18" s="92">
        <f t="shared" si="5"/>
        <v>1028358.95253</v>
      </c>
      <c r="AI18" s="92">
        <f t="shared" si="6"/>
        <v>372818.95560000004</v>
      </c>
      <c r="AJ18" s="206">
        <f t="shared" si="7"/>
        <v>94300.515947000997</v>
      </c>
      <c r="AK18" s="200">
        <v>179342.5</v>
      </c>
      <c r="AL18" s="92">
        <f t="shared" si="8"/>
        <v>51291.955000000002</v>
      </c>
      <c r="AM18" s="92">
        <f t="shared" si="9"/>
        <v>28107.99134</v>
      </c>
      <c r="AN18" s="92">
        <f t="shared" si="10"/>
        <v>17695.724474999999</v>
      </c>
      <c r="AO18" s="209">
        <f t="shared" si="11"/>
        <v>3935.1187875999999</v>
      </c>
      <c r="AP18" s="205">
        <v>611684.5</v>
      </c>
      <c r="AQ18" s="92">
        <f t="shared" si="12"/>
        <v>317464.25550000003</v>
      </c>
      <c r="AR18" s="92">
        <f t="shared" si="13"/>
        <v>164763.94860450001</v>
      </c>
      <c r="AS18" s="92">
        <f t="shared" si="14"/>
        <v>132700.05879900002</v>
      </c>
      <c r="AT18" s="206">
        <f t="shared" si="15"/>
        <v>25208.884136488501</v>
      </c>
      <c r="AU18" s="200">
        <v>18504</v>
      </c>
      <c r="AV18" s="92">
        <f t="shared" si="16"/>
        <v>5477.1840000000002</v>
      </c>
      <c r="AW18" s="92">
        <f t="shared" si="17"/>
        <v>3253.4472960000003</v>
      </c>
      <c r="AX18" s="92">
        <f t="shared" si="18"/>
        <v>1314.5241599999999</v>
      </c>
      <c r="AY18" s="93">
        <f t="shared" si="19"/>
        <v>182.8437380352</v>
      </c>
    </row>
    <row r="19" spans="1:51" s="18" customFormat="1" x14ac:dyDescent="0.3">
      <c r="A19" s="69" t="s">
        <v>83</v>
      </c>
      <c r="B19" s="27">
        <v>2</v>
      </c>
      <c r="C19" s="40" t="s">
        <v>233</v>
      </c>
      <c r="D19" s="192">
        <v>29</v>
      </c>
      <c r="E19" s="99">
        <v>55.5</v>
      </c>
      <c r="F19" s="99">
        <v>30.5</v>
      </c>
      <c r="G19" s="99">
        <f t="shared" si="0"/>
        <v>1.819672131147541</v>
      </c>
      <c r="H19" s="99">
        <v>12.1</v>
      </c>
      <c r="I19" s="99">
        <v>20.8</v>
      </c>
      <c r="J19" s="193">
        <v>9.48</v>
      </c>
      <c r="K19" s="187">
        <v>29.9</v>
      </c>
      <c r="L19" s="99">
        <v>58</v>
      </c>
      <c r="M19" s="99">
        <v>35.9</v>
      </c>
      <c r="N19" s="99">
        <f t="shared" si="1"/>
        <v>1.6155988857938719</v>
      </c>
      <c r="O19" s="99">
        <v>15.4</v>
      </c>
      <c r="P19" s="99">
        <v>17.100000000000001</v>
      </c>
      <c r="Q19" s="196">
        <v>13.2</v>
      </c>
      <c r="R19" s="192">
        <v>42</v>
      </c>
      <c r="S19" s="99">
        <v>52.4</v>
      </c>
      <c r="T19" s="99">
        <v>41.5</v>
      </c>
      <c r="U19" s="99">
        <f t="shared" si="2"/>
        <v>1.2626506024096384</v>
      </c>
      <c r="V19" s="99">
        <v>16.8</v>
      </c>
      <c r="W19" s="99">
        <v>19.100000000000001</v>
      </c>
      <c r="X19" s="193">
        <v>15.7</v>
      </c>
      <c r="Y19" s="187">
        <v>32.299999999999997</v>
      </c>
      <c r="Z19" s="99">
        <v>51.1</v>
      </c>
      <c r="AA19" s="99">
        <v>43.7</v>
      </c>
      <c r="AB19" s="99">
        <f t="shared" si="20"/>
        <v>1.1693363844393592</v>
      </c>
      <c r="AC19" s="99">
        <v>13.6</v>
      </c>
      <c r="AD19" s="99">
        <v>16.2</v>
      </c>
      <c r="AE19" s="196">
        <v>11.7</v>
      </c>
      <c r="AF19" s="205">
        <v>15352849</v>
      </c>
      <c r="AG19" s="92">
        <f t="shared" si="4"/>
        <v>4452326.21</v>
      </c>
      <c r="AH19" s="92">
        <f t="shared" si="5"/>
        <v>2471041.0465500001</v>
      </c>
      <c r="AI19" s="92">
        <f t="shared" si="6"/>
        <v>1357959.4940500001</v>
      </c>
      <c r="AJ19" s="206">
        <f t="shared" si="7"/>
        <v>234254.69121294003</v>
      </c>
      <c r="AK19" s="200">
        <v>192306.25</v>
      </c>
      <c r="AL19" s="92">
        <f t="shared" si="8"/>
        <v>57499.568749999999</v>
      </c>
      <c r="AM19" s="92">
        <f t="shared" si="9"/>
        <v>33349.749875000001</v>
      </c>
      <c r="AN19" s="92">
        <f t="shared" si="10"/>
        <v>20642.345181249999</v>
      </c>
      <c r="AO19" s="209">
        <f t="shared" si="11"/>
        <v>4402.1669835000002</v>
      </c>
      <c r="AP19" s="205">
        <v>362105.5</v>
      </c>
      <c r="AQ19" s="92">
        <f t="shared" si="12"/>
        <v>189743.28200000001</v>
      </c>
      <c r="AR19" s="92">
        <f t="shared" si="13"/>
        <v>99425.479768000005</v>
      </c>
      <c r="AS19" s="92">
        <f t="shared" si="14"/>
        <v>78743.46203000001</v>
      </c>
      <c r="AT19" s="206">
        <f t="shared" si="15"/>
        <v>15609.800323576001</v>
      </c>
      <c r="AU19" s="200">
        <v>18482</v>
      </c>
      <c r="AV19" s="92">
        <f t="shared" si="16"/>
        <v>5969.6859999999997</v>
      </c>
      <c r="AW19" s="92">
        <f t="shared" si="17"/>
        <v>3050.5095459999998</v>
      </c>
      <c r="AX19" s="92">
        <f t="shared" si="18"/>
        <v>2608.752782</v>
      </c>
      <c r="AY19" s="93">
        <f t="shared" si="19"/>
        <v>356.90961688199997</v>
      </c>
    </row>
    <row r="20" spans="1:51" s="18" customFormat="1" x14ac:dyDescent="0.3">
      <c r="A20" s="69" t="s">
        <v>84</v>
      </c>
      <c r="B20" s="27">
        <v>1</v>
      </c>
      <c r="C20" s="40" t="s">
        <v>72</v>
      </c>
      <c r="D20" s="192">
        <v>35.6</v>
      </c>
      <c r="E20" s="99">
        <v>56.4</v>
      </c>
      <c r="F20" s="99">
        <v>32.700000000000003</v>
      </c>
      <c r="G20" s="99">
        <f t="shared" si="0"/>
        <v>1.7247706422018347</v>
      </c>
      <c r="H20" s="99">
        <v>8.14</v>
      </c>
      <c r="I20" s="99">
        <v>19.3</v>
      </c>
      <c r="J20" s="193">
        <v>7.32</v>
      </c>
      <c r="K20" s="187">
        <v>35.299999999999997</v>
      </c>
      <c r="L20" s="99">
        <v>57</v>
      </c>
      <c r="M20" s="99">
        <v>37.6</v>
      </c>
      <c r="N20" s="99">
        <f t="shared" si="1"/>
        <v>1.5159574468085106</v>
      </c>
      <c r="O20" s="99">
        <v>14.7</v>
      </c>
      <c r="P20" s="99">
        <v>13</v>
      </c>
      <c r="Q20" s="196">
        <v>9.36</v>
      </c>
      <c r="R20" s="192">
        <v>43.5</v>
      </c>
      <c r="S20" s="99">
        <v>51.3</v>
      </c>
      <c r="T20" s="99">
        <v>44.5</v>
      </c>
      <c r="U20" s="99">
        <f t="shared" si="2"/>
        <v>1.1528089887640449</v>
      </c>
      <c r="V20" s="99">
        <v>14.3</v>
      </c>
      <c r="W20" s="99">
        <v>17.100000000000001</v>
      </c>
      <c r="X20" s="193">
        <v>13.9</v>
      </c>
      <c r="Y20" s="187">
        <v>42.4</v>
      </c>
      <c r="Z20" s="99">
        <v>52.3</v>
      </c>
      <c r="AA20" s="99">
        <v>26</v>
      </c>
      <c r="AB20" s="99">
        <f t="shared" si="20"/>
        <v>2.0115384615384615</v>
      </c>
      <c r="AC20" s="99">
        <v>5.76</v>
      </c>
      <c r="AD20" s="99">
        <v>8.64</v>
      </c>
      <c r="AE20" s="196">
        <v>3.92</v>
      </c>
      <c r="AF20" s="205">
        <v>15955135</v>
      </c>
      <c r="AG20" s="92">
        <f t="shared" si="4"/>
        <v>5680028.0599999996</v>
      </c>
      <c r="AH20" s="92">
        <f t="shared" si="5"/>
        <v>3203535.8258400001</v>
      </c>
      <c r="AI20" s="92">
        <f t="shared" si="6"/>
        <v>1857369.1756200001</v>
      </c>
      <c r="AJ20" s="206">
        <f t="shared" si="7"/>
        <v>234498.822451488</v>
      </c>
      <c r="AK20" s="200">
        <v>84278.5</v>
      </c>
      <c r="AL20" s="92">
        <f t="shared" si="8"/>
        <v>29750.3105</v>
      </c>
      <c r="AM20" s="92">
        <f t="shared" si="9"/>
        <v>16957.676984999998</v>
      </c>
      <c r="AN20" s="92">
        <f t="shared" si="10"/>
        <v>11186.116747999999</v>
      </c>
      <c r="AO20" s="209">
        <f t="shared" si="11"/>
        <v>1587.2385657959996</v>
      </c>
      <c r="AP20" s="205">
        <v>316729</v>
      </c>
      <c r="AQ20" s="92">
        <f t="shared" si="12"/>
        <v>162481.97699999998</v>
      </c>
      <c r="AR20" s="92">
        <f t="shared" si="13"/>
        <v>83353.254200999989</v>
      </c>
      <c r="AS20" s="92">
        <f t="shared" si="14"/>
        <v>72304.479764999996</v>
      </c>
      <c r="AT20" s="206">
        <f t="shared" si="15"/>
        <v>11586.102333938999</v>
      </c>
      <c r="AU20" s="200">
        <v>21592</v>
      </c>
      <c r="AV20" s="92">
        <f t="shared" si="16"/>
        <v>9155.0079999999998</v>
      </c>
      <c r="AW20" s="92">
        <f t="shared" si="17"/>
        <v>4788.069184</v>
      </c>
      <c r="AX20" s="92">
        <f t="shared" si="18"/>
        <v>2380.3020799999999</v>
      </c>
      <c r="AY20" s="93">
        <f t="shared" si="19"/>
        <v>187.69231201279999</v>
      </c>
    </row>
    <row r="21" spans="1:51" s="18" customFormat="1" x14ac:dyDescent="0.3">
      <c r="A21" s="69" t="s">
        <v>86</v>
      </c>
      <c r="B21" s="27">
        <v>1</v>
      </c>
      <c r="C21" s="40" t="s">
        <v>72</v>
      </c>
      <c r="D21" s="192">
        <v>46.6</v>
      </c>
      <c r="E21" s="99">
        <v>60.5</v>
      </c>
      <c r="F21" s="99">
        <v>31.9</v>
      </c>
      <c r="G21" s="99">
        <f t="shared" si="0"/>
        <v>1.896551724137931</v>
      </c>
      <c r="H21" s="99">
        <v>8.39</v>
      </c>
      <c r="I21" s="99">
        <v>22.4</v>
      </c>
      <c r="J21" s="193">
        <v>6.84</v>
      </c>
      <c r="K21" s="187">
        <v>44.8</v>
      </c>
      <c r="L21" s="99">
        <v>56.3</v>
      </c>
      <c r="M21" s="99">
        <v>34.5</v>
      </c>
      <c r="N21" s="99">
        <f t="shared" si="1"/>
        <v>1.6318840579710143</v>
      </c>
      <c r="O21" s="99">
        <v>13.6</v>
      </c>
      <c r="P21" s="99">
        <v>10.4</v>
      </c>
      <c r="Q21" s="196">
        <v>6.57</v>
      </c>
      <c r="R21" s="192">
        <v>54</v>
      </c>
      <c r="S21" s="99">
        <v>50.5</v>
      </c>
      <c r="T21" s="99">
        <v>35.799999999999997</v>
      </c>
      <c r="U21" s="99">
        <f t="shared" si="2"/>
        <v>1.4106145251396649</v>
      </c>
      <c r="V21" s="99">
        <v>13.4</v>
      </c>
      <c r="W21" s="99">
        <v>9.2899999999999991</v>
      </c>
      <c r="X21" s="193">
        <v>6.38</v>
      </c>
      <c r="Y21" s="187">
        <v>26.7</v>
      </c>
      <c r="Z21" s="99">
        <v>55.1</v>
      </c>
      <c r="AA21" s="99">
        <v>36.299999999999997</v>
      </c>
      <c r="AB21" s="99">
        <f t="shared" si="20"/>
        <v>1.5179063360881544</v>
      </c>
      <c r="AC21" s="99">
        <v>8.51</v>
      </c>
      <c r="AD21" s="99">
        <v>8.7899999999999991</v>
      </c>
      <c r="AE21" s="196">
        <v>4.78</v>
      </c>
      <c r="AF21" s="205">
        <v>18191885</v>
      </c>
      <c r="AG21" s="92">
        <f t="shared" si="4"/>
        <v>8477418.4100000001</v>
      </c>
      <c r="AH21" s="92">
        <f t="shared" si="5"/>
        <v>5128838.1380500002</v>
      </c>
      <c r="AI21" s="92">
        <f t="shared" si="6"/>
        <v>2704296.47279</v>
      </c>
      <c r="AJ21" s="206">
        <f t="shared" si="7"/>
        <v>350812.52864262002</v>
      </c>
      <c r="AK21" s="200">
        <v>110452.25</v>
      </c>
      <c r="AL21" s="92">
        <f t="shared" si="8"/>
        <v>49482.608</v>
      </c>
      <c r="AM21" s="92">
        <f t="shared" si="9"/>
        <v>27858.708304</v>
      </c>
      <c r="AN21" s="92">
        <f t="shared" si="10"/>
        <v>17071.499759999999</v>
      </c>
      <c r="AO21" s="209">
        <f t="shared" si="11"/>
        <v>1830.3171355728002</v>
      </c>
      <c r="AP21" s="205">
        <v>785792.5</v>
      </c>
      <c r="AQ21" s="92">
        <f t="shared" si="12"/>
        <v>396825.21250000002</v>
      </c>
      <c r="AR21" s="92">
        <f t="shared" si="13"/>
        <v>200396.73231250004</v>
      </c>
      <c r="AS21" s="92">
        <f t="shared" si="14"/>
        <v>142063.426075</v>
      </c>
      <c r="AT21" s="206">
        <f t="shared" si="15"/>
        <v>12785.311521537502</v>
      </c>
      <c r="AU21" s="200">
        <v>188164</v>
      </c>
      <c r="AV21" s="92">
        <f t="shared" si="16"/>
        <v>50239.788</v>
      </c>
      <c r="AW21" s="92">
        <f t="shared" si="17"/>
        <v>27682.123188000001</v>
      </c>
      <c r="AX21" s="92">
        <f t="shared" si="18"/>
        <v>18237.043043999998</v>
      </c>
      <c r="AY21" s="93">
        <f t="shared" si="19"/>
        <v>1323.2054883864</v>
      </c>
    </row>
    <row r="22" spans="1:51" s="18" customFormat="1" x14ac:dyDescent="0.3">
      <c r="A22" s="69" t="s">
        <v>87</v>
      </c>
      <c r="B22" s="27">
        <v>2</v>
      </c>
      <c r="C22" s="40" t="s">
        <v>233</v>
      </c>
      <c r="D22" s="192">
        <v>37.299999999999997</v>
      </c>
      <c r="E22" s="99">
        <v>61</v>
      </c>
      <c r="F22" s="99">
        <v>32.200000000000003</v>
      </c>
      <c r="G22" s="99">
        <f t="shared" si="0"/>
        <v>1.8944099378881987</v>
      </c>
      <c r="H22" s="99">
        <v>10.4</v>
      </c>
      <c r="I22" s="99">
        <v>25.6</v>
      </c>
      <c r="J22" s="193">
        <v>10.3</v>
      </c>
      <c r="K22" s="187">
        <v>29.5</v>
      </c>
      <c r="L22" s="99">
        <v>52.5</v>
      </c>
      <c r="M22" s="99">
        <v>33.5</v>
      </c>
      <c r="N22" s="99">
        <f t="shared" si="1"/>
        <v>1.5671641791044777</v>
      </c>
      <c r="O22" s="99">
        <v>14.2</v>
      </c>
      <c r="P22" s="99">
        <v>14.1</v>
      </c>
      <c r="Q22" s="196">
        <v>9.24</v>
      </c>
      <c r="R22" s="192">
        <v>46.2</v>
      </c>
      <c r="S22" s="99">
        <v>49.3</v>
      </c>
      <c r="T22" s="99">
        <v>46.1</v>
      </c>
      <c r="U22" s="99">
        <f t="shared" si="2"/>
        <v>1.0694143167028198</v>
      </c>
      <c r="V22" s="99">
        <v>21.4</v>
      </c>
      <c r="W22" s="99">
        <v>16.399999999999999</v>
      </c>
      <c r="X22" s="193">
        <v>12.9</v>
      </c>
      <c r="Y22" s="187">
        <v>7.82</v>
      </c>
      <c r="Z22" s="99">
        <v>42.9</v>
      </c>
      <c r="AA22" s="99">
        <v>31.6</v>
      </c>
      <c r="AB22" s="99">
        <f t="shared" si="20"/>
        <v>1.3575949367088607</v>
      </c>
      <c r="AC22" s="99">
        <v>11.6</v>
      </c>
      <c r="AD22" s="99">
        <v>11.6</v>
      </c>
      <c r="AE22" s="196">
        <v>7.42</v>
      </c>
      <c r="AF22" s="205">
        <v>4907885</v>
      </c>
      <c r="AG22" s="92">
        <f t="shared" si="4"/>
        <v>1830641.105</v>
      </c>
      <c r="AH22" s="92">
        <f t="shared" si="5"/>
        <v>1116691.0740499999</v>
      </c>
      <c r="AI22" s="92">
        <f t="shared" si="6"/>
        <v>589466.43581000005</v>
      </c>
      <c r="AJ22" s="206">
        <f t="shared" si="7"/>
        <v>115019.18062715</v>
      </c>
      <c r="AK22" s="200">
        <v>435250.5</v>
      </c>
      <c r="AL22" s="92">
        <f t="shared" si="8"/>
        <v>128398.89750000001</v>
      </c>
      <c r="AM22" s="92">
        <f t="shared" si="9"/>
        <v>67409.421187500004</v>
      </c>
      <c r="AN22" s="92">
        <f t="shared" si="10"/>
        <v>43013.6306625</v>
      </c>
      <c r="AO22" s="209">
        <f t="shared" si="11"/>
        <v>6228.6305177250006</v>
      </c>
      <c r="AP22" s="205">
        <v>1097012.5</v>
      </c>
      <c r="AQ22" s="92">
        <f t="shared" si="12"/>
        <v>540827.16249999998</v>
      </c>
      <c r="AR22" s="92">
        <f t="shared" si="13"/>
        <v>266627.79111250001</v>
      </c>
      <c r="AS22" s="92">
        <f t="shared" si="14"/>
        <v>249321.32191249999</v>
      </c>
      <c r="AT22" s="206">
        <f t="shared" si="15"/>
        <v>34394.985053512501</v>
      </c>
      <c r="AU22" s="200">
        <v>147483</v>
      </c>
      <c r="AV22" s="92">
        <f t="shared" si="16"/>
        <v>11533.170600000001</v>
      </c>
      <c r="AW22" s="92">
        <f t="shared" si="17"/>
        <v>4947.7301874000004</v>
      </c>
      <c r="AX22" s="92">
        <f t="shared" si="18"/>
        <v>3644.4819096000006</v>
      </c>
      <c r="AY22" s="93">
        <f t="shared" si="19"/>
        <v>367.12157990508001</v>
      </c>
    </row>
    <row r="23" spans="1:51" s="18" customFormat="1" x14ac:dyDescent="0.3">
      <c r="A23" s="69" t="s">
        <v>88</v>
      </c>
      <c r="B23" s="27">
        <v>2</v>
      </c>
      <c r="C23" s="40" t="s">
        <v>233</v>
      </c>
      <c r="D23" s="192">
        <v>39.1</v>
      </c>
      <c r="E23" s="99">
        <v>57.3</v>
      </c>
      <c r="F23" s="99">
        <v>35.4</v>
      </c>
      <c r="G23" s="99">
        <f t="shared" si="0"/>
        <v>1.6186440677966101</v>
      </c>
      <c r="H23" s="99">
        <v>12</v>
      </c>
      <c r="I23" s="99">
        <v>29.6</v>
      </c>
      <c r="J23" s="193">
        <v>12.2</v>
      </c>
      <c r="K23" s="187">
        <v>34.299999999999997</v>
      </c>
      <c r="L23" s="99">
        <v>51.4</v>
      </c>
      <c r="M23" s="99">
        <v>37.5</v>
      </c>
      <c r="N23" s="99">
        <f t="shared" si="1"/>
        <v>1.3706666666666667</v>
      </c>
      <c r="O23" s="99">
        <v>14.4</v>
      </c>
      <c r="P23" s="99">
        <v>7.62</v>
      </c>
      <c r="Q23" s="196">
        <v>4.3899999999999997</v>
      </c>
      <c r="R23" s="192">
        <v>36.799999999999997</v>
      </c>
      <c r="S23" s="99">
        <v>49.9</v>
      </c>
      <c r="T23" s="99">
        <v>41.6</v>
      </c>
      <c r="U23" s="99">
        <f t="shared" si="2"/>
        <v>1.1995192307692306</v>
      </c>
      <c r="V23" s="99">
        <v>20.399999999999999</v>
      </c>
      <c r="W23" s="99">
        <v>24.8</v>
      </c>
      <c r="X23" s="193">
        <v>17.899999999999999</v>
      </c>
      <c r="Y23" s="187">
        <v>23.3</v>
      </c>
      <c r="Z23" s="99">
        <v>45.2</v>
      </c>
      <c r="AA23" s="99">
        <v>39.299999999999997</v>
      </c>
      <c r="AB23" s="99">
        <f t="shared" si="20"/>
        <v>1.1501272264631044</v>
      </c>
      <c r="AC23" s="99">
        <v>16.3</v>
      </c>
      <c r="AD23" s="99">
        <v>16.5</v>
      </c>
      <c r="AE23" s="196">
        <v>12.1</v>
      </c>
      <c r="AF23" s="205">
        <v>12609336</v>
      </c>
      <c r="AG23" s="92">
        <f t="shared" si="4"/>
        <v>4930250.3760000002</v>
      </c>
      <c r="AH23" s="92">
        <f t="shared" si="5"/>
        <v>2825033.465448</v>
      </c>
      <c r="AI23" s="92">
        <f t="shared" si="6"/>
        <v>1745308.633104</v>
      </c>
      <c r="AJ23" s="206">
        <f t="shared" si="7"/>
        <v>344654.08278465597</v>
      </c>
      <c r="AK23" s="200">
        <v>292906.5</v>
      </c>
      <c r="AL23" s="92">
        <f t="shared" si="8"/>
        <v>100466.9295</v>
      </c>
      <c r="AM23" s="92">
        <f t="shared" si="9"/>
        <v>51640.001762999993</v>
      </c>
      <c r="AN23" s="92">
        <f t="shared" si="10"/>
        <v>37675.098562499996</v>
      </c>
      <c r="AO23" s="209">
        <f t="shared" si="11"/>
        <v>2266.9960773956996</v>
      </c>
      <c r="AP23" s="205">
        <v>222571</v>
      </c>
      <c r="AQ23" s="92">
        <f t="shared" si="12"/>
        <v>111062.929</v>
      </c>
      <c r="AR23" s="92">
        <f t="shared" si="13"/>
        <v>55420.401571000002</v>
      </c>
      <c r="AS23" s="92">
        <f t="shared" si="14"/>
        <v>46202.178464000004</v>
      </c>
      <c r="AT23" s="206">
        <f t="shared" si="15"/>
        <v>9920.2518812090002</v>
      </c>
      <c r="AU23" s="200">
        <v>44086</v>
      </c>
      <c r="AV23" s="92">
        <f t="shared" si="16"/>
        <v>10272.038</v>
      </c>
      <c r="AW23" s="92">
        <f t="shared" si="17"/>
        <v>4642.9611760000007</v>
      </c>
      <c r="AX23" s="92">
        <f t="shared" si="18"/>
        <v>4036.910934</v>
      </c>
      <c r="AY23" s="93">
        <f t="shared" si="19"/>
        <v>561.79830229600009</v>
      </c>
    </row>
    <row r="24" spans="1:51" s="18" customFormat="1" x14ac:dyDescent="0.3">
      <c r="A24" s="69" t="s">
        <v>89</v>
      </c>
      <c r="B24" s="27">
        <v>1</v>
      </c>
      <c r="C24" s="40" t="s">
        <v>72</v>
      </c>
      <c r="D24" s="192">
        <v>26.6</v>
      </c>
      <c r="E24" s="99">
        <v>63.4</v>
      </c>
      <c r="F24" s="99">
        <v>26</v>
      </c>
      <c r="G24" s="99">
        <f t="shared" si="0"/>
        <v>2.4384615384615382</v>
      </c>
      <c r="H24" s="99">
        <v>8.5299999999999994</v>
      </c>
      <c r="I24" s="99">
        <v>29.8</v>
      </c>
      <c r="J24" s="193">
        <v>6.52</v>
      </c>
      <c r="K24" s="187">
        <v>28.1</v>
      </c>
      <c r="L24" s="99">
        <v>54.4</v>
      </c>
      <c r="M24" s="99">
        <v>35.5</v>
      </c>
      <c r="N24" s="99">
        <f t="shared" si="1"/>
        <v>1.5323943661971831</v>
      </c>
      <c r="O24" s="99">
        <v>15.5</v>
      </c>
      <c r="P24" s="99">
        <v>5.16</v>
      </c>
      <c r="Q24" s="196">
        <v>3.26</v>
      </c>
      <c r="R24" s="192">
        <v>49.5</v>
      </c>
      <c r="S24" s="99">
        <v>56.7</v>
      </c>
      <c r="T24" s="99">
        <v>38.200000000000003</v>
      </c>
      <c r="U24" s="99">
        <f t="shared" si="2"/>
        <v>1.4842931937172774</v>
      </c>
      <c r="V24" s="99">
        <v>13.2</v>
      </c>
      <c r="W24" s="99">
        <v>8.5500000000000007</v>
      </c>
      <c r="X24" s="193">
        <v>6.48</v>
      </c>
      <c r="Y24" s="187">
        <v>18.3</v>
      </c>
      <c r="Z24" s="99">
        <v>52.7</v>
      </c>
      <c r="AA24" s="99">
        <v>32.5</v>
      </c>
      <c r="AB24" s="99">
        <f t="shared" si="20"/>
        <v>1.6215384615384616</v>
      </c>
      <c r="AC24" s="99">
        <v>6.77</v>
      </c>
      <c r="AD24" s="99">
        <v>7.39</v>
      </c>
      <c r="AE24" s="196">
        <v>3.1</v>
      </c>
      <c r="AF24" s="205">
        <v>15172546</v>
      </c>
      <c r="AG24" s="92">
        <f t="shared" si="4"/>
        <v>4035897.236</v>
      </c>
      <c r="AH24" s="92">
        <f t="shared" si="5"/>
        <v>2558758.8476240002</v>
      </c>
      <c r="AI24" s="92">
        <f t="shared" si="6"/>
        <v>1049333.2813600001</v>
      </c>
      <c r="AJ24" s="206">
        <f t="shared" si="7"/>
        <v>166831.07686508482</v>
      </c>
      <c r="AK24" s="200">
        <v>54100</v>
      </c>
      <c r="AL24" s="92">
        <f t="shared" si="8"/>
        <v>15202.1</v>
      </c>
      <c r="AM24" s="92">
        <f t="shared" si="9"/>
        <v>8269.9423999999999</v>
      </c>
      <c r="AN24" s="92">
        <f t="shared" si="10"/>
        <v>5396.7455000000009</v>
      </c>
      <c r="AO24" s="209">
        <f t="shared" si="11"/>
        <v>269.60012223999996</v>
      </c>
      <c r="AP24" s="205">
        <v>648962.5</v>
      </c>
      <c r="AQ24" s="92">
        <f t="shared" si="12"/>
        <v>367961.73749999999</v>
      </c>
      <c r="AR24" s="92">
        <f t="shared" si="13"/>
        <v>208634.30516250001</v>
      </c>
      <c r="AS24" s="92">
        <f t="shared" si="14"/>
        <v>140561.38372499999</v>
      </c>
      <c r="AT24" s="206">
        <f t="shared" si="15"/>
        <v>13519.502974530002</v>
      </c>
      <c r="AU24" s="200">
        <v>129812</v>
      </c>
      <c r="AV24" s="92">
        <f t="shared" si="16"/>
        <v>23755.596000000001</v>
      </c>
      <c r="AW24" s="92">
        <f t="shared" si="17"/>
        <v>12519.199092000001</v>
      </c>
      <c r="AX24" s="92">
        <f t="shared" si="18"/>
        <v>7720.5686999999998</v>
      </c>
      <c r="AY24" s="93">
        <f t="shared" si="19"/>
        <v>388.09517185200008</v>
      </c>
    </row>
    <row r="25" spans="1:51" s="18" customFormat="1" x14ac:dyDescent="0.3">
      <c r="A25" s="69" t="s">
        <v>90</v>
      </c>
      <c r="B25" s="27">
        <v>1</v>
      </c>
      <c r="C25" s="40" t="s">
        <v>72</v>
      </c>
      <c r="D25" s="192">
        <v>29.1</v>
      </c>
      <c r="E25" s="99">
        <v>64.5</v>
      </c>
      <c r="F25" s="99">
        <v>27.8</v>
      </c>
      <c r="G25" s="99">
        <f t="shared" si="0"/>
        <v>2.3201438848920861</v>
      </c>
      <c r="H25" s="99">
        <v>12.6</v>
      </c>
      <c r="I25" s="99">
        <v>30.2</v>
      </c>
      <c r="J25" s="193">
        <v>9.9700000000000006</v>
      </c>
      <c r="K25" s="187">
        <v>43.6</v>
      </c>
      <c r="L25" s="99">
        <v>54</v>
      </c>
      <c r="M25" s="99">
        <v>41.8</v>
      </c>
      <c r="N25" s="99">
        <f t="shared" si="1"/>
        <v>1.2918660287081341</v>
      </c>
      <c r="O25" s="99">
        <v>24.2</v>
      </c>
      <c r="P25" s="99">
        <v>12.7</v>
      </c>
      <c r="Q25" s="196">
        <v>10.9</v>
      </c>
      <c r="R25" s="192">
        <v>51.9</v>
      </c>
      <c r="S25" s="99">
        <v>53.2</v>
      </c>
      <c r="T25" s="99">
        <v>42</v>
      </c>
      <c r="U25" s="99">
        <f t="shared" si="2"/>
        <v>1.2666666666666668</v>
      </c>
      <c r="V25" s="99">
        <v>21</v>
      </c>
      <c r="W25" s="99">
        <v>13.3</v>
      </c>
      <c r="X25" s="193">
        <v>9.84</v>
      </c>
      <c r="Y25" s="187">
        <v>28.5</v>
      </c>
      <c r="Z25" s="99">
        <v>48.1</v>
      </c>
      <c r="AA25" s="99">
        <v>36.299999999999997</v>
      </c>
      <c r="AB25" s="99">
        <f t="shared" si="20"/>
        <v>1.3250688705234162</v>
      </c>
      <c r="AC25" s="99">
        <v>13.1</v>
      </c>
      <c r="AD25" s="99">
        <v>11.9</v>
      </c>
      <c r="AE25" s="196">
        <v>7.46</v>
      </c>
      <c r="AF25" s="205">
        <v>13041370</v>
      </c>
      <c r="AG25" s="92">
        <f t="shared" si="4"/>
        <v>3795038.67</v>
      </c>
      <c r="AH25" s="92">
        <f t="shared" si="5"/>
        <v>2447799.94215</v>
      </c>
      <c r="AI25" s="92">
        <f t="shared" si="6"/>
        <v>1055020.7502600001</v>
      </c>
      <c r="AJ25" s="206">
        <f t="shared" si="7"/>
        <v>244045.65423235501</v>
      </c>
      <c r="AK25" s="200">
        <v>174373.75</v>
      </c>
      <c r="AL25" s="92">
        <f t="shared" si="8"/>
        <v>76026.955000000002</v>
      </c>
      <c r="AM25" s="92">
        <f t="shared" si="9"/>
        <v>41054.555700000004</v>
      </c>
      <c r="AN25" s="92">
        <f t="shared" si="10"/>
        <v>31779.267189999999</v>
      </c>
      <c r="AO25" s="209">
        <f t="shared" si="11"/>
        <v>4474.9465713000009</v>
      </c>
      <c r="AP25" s="205">
        <v>607144</v>
      </c>
      <c r="AQ25" s="92">
        <f t="shared" si="12"/>
        <v>323000.60800000001</v>
      </c>
      <c r="AR25" s="92">
        <f t="shared" si="13"/>
        <v>171836.32345600001</v>
      </c>
      <c r="AS25" s="92">
        <f t="shared" si="14"/>
        <v>135660.25536000001</v>
      </c>
      <c r="AT25" s="206">
        <f t="shared" si="15"/>
        <v>16908.694228070402</v>
      </c>
      <c r="AU25" s="200">
        <v>61528</v>
      </c>
      <c r="AV25" s="92">
        <f t="shared" si="16"/>
        <v>17535.48</v>
      </c>
      <c r="AW25" s="92">
        <f t="shared" si="17"/>
        <v>8434.5658800000001</v>
      </c>
      <c r="AX25" s="92">
        <f t="shared" si="18"/>
        <v>6365.3792399999984</v>
      </c>
      <c r="AY25" s="93">
        <f t="shared" si="19"/>
        <v>629.21861464799997</v>
      </c>
    </row>
    <row r="26" spans="1:51" s="18" customFormat="1" ht="16.2" thickBot="1" x14ac:dyDescent="0.35">
      <c r="A26" s="70" t="s">
        <v>91</v>
      </c>
      <c r="B26" s="71">
        <v>2</v>
      </c>
      <c r="C26" s="186" t="s">
        <v>233</v>
      </c>
      <c r="D26" s="194">
        <v>31.9</v>
      </c>
      <c r="E26" s="101">
        <v>66.900000000000006</v>
      </c>
      <c r="F26" s="101">
        <v>23.8</v>
      </c>
      <c r="G26" s="101">
        <f t="shared" si="0"/>
        <v>2.8109243697478994</v>
      </c>
      <c r="H26" s="101">
        <v>13.8</v>
      </c>
      <c r="I26" s="101">
        <v>14.7</v>
      </c>
      <c r="J26" s="195">
        <v>6.74</v>
      </c>
      <c r="K26" s="188">
        <v>35.200000000000003</v>
      </c>
      <c r="L26" s="101">
        <v>53.1</v>
      </c>
      <c r="M26" s="101">
        <v>41.5</v>
      </c>
      <c r="N26" s="101">
        <f t="shared" si="1"/>
        <v>1.2795180722891566</v>
      </c>
      <c r="O26" s="101">
        <v>20.5</v>
      </c>
      <c r="P26" s="101">
        <v>13.7</v>
      </c>
      <c r="Q26" s="197">
        <v>7.47</v>
      </c>
      <c r="R26" s="194">
        <v>45.8</v>
      </c>
      <c r="S26" s="101">
        <v>43.4</v>
      </c>
      <c r="T26" s="101">
        <v>50.3</v>
      </c>
      <c r="U26" s="101">
        <f t="shared" si="2"/>
        <v>0.86282306163021871</v>
      </c>
      <c r="V26" s="101">
        <v>20.2</v>
      </c>
      <c r="W26" s="101">
        <v>16.8</v>
      </c>
      <c r="X26" s="195">
        <v>10.6</v>
      </c>
      <c r="Y26" s="188">
        <v>31.5</v>
      </c>
      <c r="Z26" s="101">
        <v>49.7</v>
      </c>
      <c r="AA26" s="101">
        <v>23.7</v>
      </c>
      <c r="AB26" s="101">
        <f t="shared" si="20"/>
        <v>2.0970464135021101</v>
      </c>
      <c r="AC26" s="101">
        <v>15.6</v>
      </c>
      <c r="AD26" s="101">
        <v>18</v>
      </c>
      <c r="AE26" s="197">
        <v>10.199999999999999</v>
      </c>
      <c r="AF26" s="207">
        <v>17249169</v>
      </c>
      <c r="AG26" s="96">
        <f t="shared" si="4"/>
        <v>5502484.9110000003</v>
      </c>
      <c r="AH26" s="96">
        <f t="shared" si="5"/>
        <v>3681162.4054590003</v>
      </c>
      <c r="AI26" s="96">
        <f t="shared" si="6"/>
        <v>1309591.408818</v>
      </c>
      <c r="AJ26" s="208">
        <f t="shared" si="7"/>
        <v>248110.34612793662</v>
      </c>
      <c r="AK26" s="201">
        <v>196031.5</v>
      </c>
      <c r="AL26" s="96">
        <f t="shared" si="8"/>
        <v>69003.088000000003</v>
      </c>
      <c r="AM26" s="96">
        <f t="shared" si="9"/>
        <v>36640.639728000002</v>
      </c>
      <c r="AN26" s="96">
        <f t="shared" si="10"/>
        <v>28636.281520000004</v>
      </c>
      <c r="AO26" s="210">
        <f t="shared" si="11"/>
        <v>2737.0557876816001</v>
      </c>
      <c r="AP26" s="207">
        <v>587085</v>
      </c>
      <c r="AQ26" s="96">
        <f t="shared" si="12"/>
        <v>254794.89</v>
      </c>
      <c r="AR26" s="96">
        <f t="shared" si="13"/>
        <v>110580.98226</v>
      </c>
      <c r="AS26" s="96">
        <f t="shared" si="14"/>
        <v>128161.82967000001</v>
      </c>
      <c r="AT26" s="208">
        <f t="shared" si="15"/>
        <v>11721.584119559999</v>
      </c>
      <c r="AU26" s="201">
        <v>22740</v>
      </c>
      <c r="AV26" s="96">
        <f t="shared" si="16"/>
        <v>7163.1</v>
      </c>
      <c r="AW26" s="96">
        <f t="shared" si="17"/>
        <v>3560.0607000000005</v>
      </c>
      <c r="AX26" s="96">
        <f t="shared" si="18"/>
        <v>1697.6547</v>
      </c>
      <c r="AY26" s="97">
        <f t="shared" si="19"/>
        <v>363.12619140000004</v>
      </c>
    </row>
  </sheetData>
  <mergeCells count="11">
    <mergeCell ref="A1:C2"/>
    <mergeCell ref="D1:AE1"/>
    <mergeCell ref="AF1:AY1"/>
    <mergeCell ref="D2:J2"/>
    <mergeCell ref="K2:Q2"/>
    <mergeCell ref="R2:X2"/>
    <mergeCell ref="Y2:AE2"/>
    <mergeCell ref="AF2:AJ2"/>
    <mergeCell ref="AK2:AO2"/>
    <mergeCell ref="AP2:AT2"/>
    <mergeCell ref="AU2:AY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19"/>
  <sheetViews>
    <sheetView workbookViewId="0">
      <selection activeCell="G8" sqref="G8"/>
    </sheetView>
  </sheetViews>
  <sheetFormatPr defaultColWidth="11.19921875" defaultRowHeight="15.6" x14ac:dyDescent="0.3"/>
  <cols>
    <col min="1" max="3" width="13.19921875" style="33" customWidth="1"/>
    <col min="4" max="16" width="6.69921875" style="33" customWidth="1"/>
    <col min="17" max="16384" width="11.19921875" style="33"/>
  </cols>
  <sheetData>
    <row r="1" spans="1:17" ht="16.2" thickBot="1" x14ac:dyDescent="0.35">
      <c r="A1" s="133"/>
      <c r="B1" s="134"/>
      <c r="C1" s="270" t="s">
        <v>212</v>
      </c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2"/>
    </row>
    <row r="2" spans="1:17" s="13" customFormat="1" ht="31.8" thickBot="1" x14ac:dyDescent="0.35">
      <c r="A2" s="28" t="s">
        <v>1</v>
      </c>
      <c r="B2" s="29" t="s">
        <v>188</v>
      </c>
      <c r="C2" s="29" t="s">
        <v>118</v>
      </c>
      <c r="D2" s="29" t="s">
        <v>196</v>
      </c>
      <c r="E2" s="29" t="s">
        <v>197</v>
      </c>
      <c r="F2" s="29" t="s">
        <v>198</v>
      </c>
      <c r="G2" s="29" t="s">
        <v>199</v>
      </c>
      <c r="H2" s="29" t="s">
        <v>200</v>
      </c>
      <c r="I2" s="29" t="s">
        <v>201</v>
      </c>
      <c r="J2" s="29" t="s">
        <v>202</v>
      </c>
      <c r="K2" s="29" t="s">
        <v>203</v>
      </c>
      <c r="L2" s="29" t="s">
        <v>204</v>
      </c>
      <c r="M2" s="29" t="s">
        <v>205</v>
      </c>
      <c r="N2" s="29" t="s">
        <v>206</v>
      </c>
      <c r="O2" s="29" t="s">
        <v>207</v>
      </c>
      <c r="P2" s="31" t="s">
        <v>208</v>
      </c>
      <c r="Q2" s="235"/>
    </row>
    <row r="3" spans="1:17" x14ac:dyDescent="0.3">
      <c r="A3" s="41" t="s">
        <v>92</v>
      </c>
      <c r="B3" s="42">
        <v>2</v>
      </c>
      <c r="C3" s="137" t="s">
        <v>122</v>
      </c>
      <c r="D3" s="213">
        <v>26.7</v>
      </c>
      <c r="E3" s="42">
        <v>27.2</v>
      </c>
      <c r="F3" s="42">
        <v>27.5</v>
      </c>
      <c r="G3" s="42">
        <v>28.8</v>
      </c>
      <c r="H3" s="42">
        <v>29.9</v>
      </c>
      <c r="I3" s="42">
        <v>31.3</v>
      </c>
      <c r="J3" s="42">
        <v>30.6</v>
      </c>
      <c r="K3" s="42">
        <v>31.6</v>
      </c>
      <c r="L3" s="42">
        <v>32.1</v>
      </c>
      <c r="M3" s="42">
        <v>32.9</v>
      </c>
      <c r="N3" s="42">
        <v>30.9</v>
      </c>
      <c r="O3" s="42">
        <v>31.8</v>
      </c>
      <c r="P3" s="44">
        <v>32.4</v>
      </c>
    </row>
    <row r="4" spans="1:17" x14ac:dyDescent="0.3">
      <c r="A4" s="41" t="s">
        <v>93</v>
      </c>
      <c r="B4" s="42">
        <v>1</v>
      </c>
      <c r="C4" s="137" t="s">
        <v>72</v>
      </c>
      <c r="D4" s="154">
        <v>24.4</v>
      </c>
      <c r="E4" s="42">
        <v>25.4</v>
      </c>
      <c r="F4" s="42">
        <v>26.4</v>
      </c>
      <c r="G4" s="42">
        <v>27.4</v>
      </c>
      <c r="H4" s="42">
        <v>28.3</v>
      </c>
      <c r="I4" s="42">
        <v>29.6</v>
      </c>
      <c r="J4" s="42">
        <v>30.1</v>
      </c>
      <c r="K4" s="42">
        <v>30.8</v>
      </c>
      <c r="L4" s="42">
        <v>31.6</v>
      </c>
      <c r="M4" s="42">
        <v>32.6</v>
      </c>
      <c r="N4" s="42">
        <v>32.1</v>
      </c>
      <c r="O4" s="42">
        <v>32.6</v>
      </c>
      <c r="P4" s="44">
        <v>32.700000000000003</v>
      </c>
    </row>
    <row r="5" spans="1:17" s="129" customFormat="1" x14ac:dyDescent="0.3">
      <c r="A5" s="130" t="s">
        <v>94</v>
      </c>
      <c r="B5" s="131" t="s">
        <v>51</v>
      </c>
      <c r="C5" s="212" t="s">
        <v>51</v>
      </c>
      <c r="D5" s="214">
        <v>27.7</v>
      </c>
      <c r="E5" s="131">
        <v>28.7</v>
      </c>
      <c r="F5" s="131">
        <v>29.7</v>
      </c>
      <c r="G5" s="131">
        <v>30.5</v>
      </c>
      <c r="H5" s="131">
        <v>30.8</v>
      </c>
      <c r="I5" s="131">
        <v>31.7</v>
      </c>
      <c r="J5" s="131">
        <v>32</v>
      </c>
      <c r="K5" s="131">
        <v>32.700000000000003</v>
      </c>
      <c r="L5" s="131">
        <v>33.200000000000003</v>
      </c>
      <c r="M5" s="131">
        <v>33.9</v>
      </c>
      <c r="N5" s="131">
        <v>32.1</v>
      </c>
      <c r="O5" s="131">
        <v>36.5</v>
      </c>
      <c r="P5" s="132">
        <v>35.700000000000003</v>
      </c>
    </row>
    <row r="6" spans="1:17" s="129" customFormat="1" x14ac:dyDescent="0.3">
      <c r="A6" s="130" t="s">
        <v>95</v>
      </c>
      <c r="B6" s="131" t="s">
        <v>51</v>
      </c>
      <c r="C6" s="212" t="s">
        <v>51</v>
      </c>
      <c r="D6" s="214">
        <v>21.9</v>
      </c>
      <c r="E6" s="131">
        <v>22.5</v>
      </c>
      <c r="F6" s="131">
        <v>23.7</v>
      </c>
      <c r="G6" s="131">
        <v>24.4</v>
      </c>
      <c r="H6" s="131">
        <v>25.5</v>
      </c>
      <c r="I6" s="131">
        <v>25.8</v>
      </c>
      <c r="J6" s="131">
        <v>26.2</v>
      </c>
      <c r="K6" s="131">
        <v>26.7</v>
      </c>
      <c r="L6" s="131">
        <v>27</v>
      </c>
      <c r="M6" s="131">
        <v>27.1</v>
      </c>
      <c r="N6" s="131">
        <v>27.5</v>
      </c>
      <c r="O6" s="131">
        <v>28.8</v>
      </c>
      <c r="P6" s="132">
        <v>28.3</v>
      </c>
    </row>
    <row r="7" spans="1:17" x14ac:dyDescent="0.3">
      <c r="A7" s="41" t="s">
        <v>96</v>
      </c>
      <c r="B7" s="42">
        <v>2</v>
      </c>
      <c r="C7" s="137" t="s">
        <v>122</v>
      </c>
      <c r="D7" s="154">
        <v>25.5</v>
      </c>
      <c r="E7" s="42">
        <v>28.4</v>
      </c>
      <c r="F7" s="42">
        <v>29.5</v>
      </c>
      <c r="G7" s="42">
        <v>30.5</v>
      </c>
      <c r="H7" s="42">
        <v>31.1</v>
      </c>
      <c r="I7" s="42">
        <v>31.9</v>
      </c>
      <c r="J7" s="42">
        <v>32.200000000000003</v>
      </c>
      <c r="K7" s="42">
        <v>31.9</v>
      </c>
      <c r="L7" s="42">
        <v>28.9</v>
      </c>
      <c r="M7" s="42">
        <v>29</v>
      </c>
      <c r="N7" s="42">
        <v>30.8</v>
      </c>
      <c r="O7" s="42">
        <v>32.5</v>
      </c>
      <c r="P7" s="44">
        <v>32.1</v>
      </c>
    </row>
    <row r="8" spans="1:17" x14ac:dyDescent="0.3">
      <c r="A8" s="41" t="s">
        <v>97</v>
      </c>
      <c r="B8" s="42">
        <v>1</v>
      </c>
      <c r="C8" s="137" t="s">
        <v>72</v>
      </c>
      <c r="D8" s="154">
        <v>24.3</v>
      </c>
      <c r="E8" s="42">
        <v>24.8</v>
      </c>
      <c r="F8" s="42">
        <v>25.4</v>
      </c>
      <c r="G8" s="42">
        <v>26.2</v>
      </c>
      <c r="H8" s="42">
        <v>26.9</v>
      </c>
      <c r="I8" s="42">
        <v>27.1</v>
      </c>
      <c r="J8" s="42">
        <v>28.4</v>
      </c>
      <c r="K8" s="42">
        <v>28.2</v>
      </c>
      <c r="L8" s="42">
        <v>26.3</v>
      </c>
      <c r="M8" s="42">
        <v>28.5</v>
      </c>
      <c r="N8" s="42">
        <v>29.2</v>
      </c>
      <c r="O8" s="42">
        <v>29.4</v>
      </c>
      <c r="P8" s="44">
        <v>29.9</v>
      </c>
    </row>
    <row r="9" spans="1:17" x14ac:dyDescent="0.3">
      <c r="A9" s="41" t="s">
        <v>98</v>
      </c>
      <c r="B9" s="42">
        <v>2</v>
      </c>
      <c r="C9" s="137" t="s">
        <v>122</v>
      </c>
      <c r="D9" s="154">
        <v>23</v>
      </c>
      <c r="E9" s="42">
        <v>24.9</v>
      </c>
      <c r="F9" s="42">
        <v>26</v>
      </c>
      <c r="G9" s="42">
        <v>27.7</v>
      </c>
      <c r="H9" s="42">
        <v>28</v>
      </c>
      <c r="I9" s="42">
        <v>28</v>
      </c>
      <c r="J9" s="42">
        <v>28.7</v>
      </c>
      <c r="K9" s="42">
        <v>29</v>
      </c>
      <c r="L9" s="42">
        <v>29.8</v>
      </c>
      <c r="M9" s="42">
        <v>30.2</v>
      </c>
      <c r="N9" s="42">
        <v>31.5</v>
      </c>
      <c r="O9" s="42">
        <v>31.5</v>
      </c>
      <c r="P9" s="44">
        <v>31.7</v>
      </c>
    </row>
    <row r="10" spans="1:17" x14ac:dyDescent="0.3">
      <c r="A10" s="41" t="s">
        <v>99</v>
      </c>
      <c r="B10" s="42">
        <v>1</v>
      </c>
      <c r="C10" s="137" t="s">
        <v>72</v>
      </c>
      <c r="D10" s="154">
        <v>23.3</v>
      </c>
      <c r="E10" s="42">
        <v>24.5</v>
      </c>
      <c r="F10" s="42">
        <v>25.2</v>
      </c>
      <c r="G10" s="42">
        <v>25.9</v>
      </c>
      <c r="H10" s="42">
        <v>26.7</v>
      </c>
      <c r="I10" s="42">
        <v>27.1</v>
      </c>
      <c r="J10" s="42">
        <v>27.7</v>
      </c>
      <c r="K10" s="42">
        <v>27.9</v>
      </c>
      <c r="L10" s="42">
        <v>28.9</v>
      </c>
      <c r="M10" s="42">
        <v>29.1</v>
      </c>
      <c r="N10" s="42">
        <v>29.6</v>
      </c>
      <c r="O10" s="42">
        <v>30.2</v>
      </c>
      <c r="P10" s="44">
        <v>30.5</v>
      </c>
    </row>
    <row r="11" spans="1:17" x14ac:dyDescent="0.3">
      <c r="A11" s="41" t="s">
        <v>100</v>
      </c>
      <c r="B11" s="42">
        <v>2</v>
      </c>
      <c r="C11" s="137" t="s">
        <v>122</v>
      </c>
      <c r="D11" s="154">
        <v>25.4</v>
      </c>
      <c r="E11" s="42">
        <v>25.7</v>
      </c>
      <c r="F11" s="42">
        <v>26.2</v>
      </c>
      <c r="G11" s="42">
        <v>27.5</v>
      </c>
      <c r="H11" s="42">
        <v>27.7</v>
      </c>
      <c r="I11" s="42">
        <v>28.4</v>
      </c>
      <c r="J11" s="42">
        <v>29.2</v>
      </c>
      <c r="K11" s="42">
        <v>29.7</v>
      </c>
      <c r="L11" s="42">
        <v>30.2</v>
      </c>
      <c r="M11" s="42">
        <v>30.7</v>
      </c>
      <c r="N11" s="42">
        <v>31</v>
      </c>
      <c r="O11" s="42">
        <v>31.3</v>
      </c>
      <c r="P11" s="44">
        <v>31.1</v>
      </c>
    </row>
    <row r="12" spans="1:17" x14ac:dyDescent="0.3">
      <c r="A12" s="41" t="s">
        <v>101</v>
      </c>
      <c r="B12" s="42">
        <v>1</v>
      </c>
      <c r="C12" s="137" t="s">
        <v>72</v>
      </c>
      <c r="D12" s="154">
        <v>25.5</v>
      </c>
      <c r="E12" s="42">
        <v>25.7</v>
      </c>
      <c r="F12" s="42">
        <v>27</v>
      </c>
      <c r="G12" s="42">
        <v>28.5</v>
      </c>
      <c r="H12" s="42">
        <v>28.8</v>
      </c>
      <c r="I12" s="42">
        <v>29.7</v>
      </c>
      <c r="J12" s="42">
        <v>31</v>
      </c>
      <c r="K12" s="42">
        <v>30.5</v>
      </c>
      <c r="L12" s="42">
        <v>32</v>
      </c>
      <c r="M12" s="42">
        <v>32.1</v>
      </c>
      <c r="N12" s="42">
        <v>33</v>
      </c>
      <c r="O12" s="42">
        <v>33</v>
      </c>
      <c r="P12" s="44">
        <v>33.5</v>
      </c>
    </row>
    <row r="13" spans="1:17" s="129" customFormat="1" x14ac:dyDescent="0.3">
      <c r="A13" s="130" t="s">
        <v>102</v>
      </c>
      <c r="B13" s="131" t="s">
        <v>51</v>
      </c>
      <c r="C13" s="212" t="s">
        <v>51</v>
      </c>
      <c r="D13" s="214">
        <v>26.8</v>
      </c>
      <c r="E13" s="131">
        <v>27.8</v>
      </c>
      <c r="F13" s="131">
        <v>29.1</v>
      </c>
      <c r="G13" s="131">
        <v>30.3</v>
      </c>
      <c r="H13" s="131">
        <v>30.9</v>
      </c>
      <c r="I13" s="131">
        <v>32.200000000000003</v>
      </c>
      <c r="J13" s="131">
        <v>32.4</v>
      </c>
      <c r="K13" s="131">
        <v>32.5</v>
      </c>
      <c r="L13" s="131">
        <v>33.6</v>
      </c>
      <c r="M13" s="131">
        <v>33.200000000000003</v>
      </c>
      <c r="N13" s="131">
        <v>34.799999999999997</v>
      </c>
      <c r="O13" s="131">
        <v>35.1</v>
      </c>
      <c r="P13" s="132">
        <v>34.799999999999997</v>
      </c>
    </row>
    <row r="14" spans="1:17" x14ac:dyDescent="0.3">
      <c r="A14" s="41" t="s">
        <v>103</v>
      </c>
      <c r="B14" s="42">
        <v>2</v>
      </c>
      <c r="C14" s="137" t="s">
        <v>122</v>
      </c>
      <c r="D14" s="154">
        <v>26.8</v>
      </c>
      <c r="E14" s="42">
        <v>27.5</v>
      </c>
      <c r="F14" s="42">
        <v>28.4</v>
      </c>
      <c r="G14" s="42">
        <v>30.5</v>
      </c>
      <c r="H14" s="42">
        <v>31.1</v>
      </c>
      <c r="I14" s="42">
        <v>32</v>
      </c>
      <c r="J14" s="42">
        <v>33.299999999999997</v>
      </c>
      <c r="K14" s="42">
        <v>34.1</v>
      </c>
      <c r="L14" s="42">
        <v>34.5</v>
      </c>
      <c r="M14" s="42">
        <v>34.5</v>
      </c>
      <c r="N14" s="42">
        <v>34.799999999999997</v>
      </c>
      <c r="O14" s="42">
        <v>35.9</v>
      </c>
      <c r="P14" s="44">
        <v>36.9</v>
      </c>
    </row>
    <row r="15" spans="1:17" x14ac:dyDescent="0.3">
      <c r="A15" s="41" t="s">
        <v>104</v>
      </c>
      <c r="B15" s="42">
        <v>1</v>
      </c>
      <c r="C15" s="137" t="s">
        <v>72</v>
      </c>
      <c r="D15" s="154">
        <v>25.5</v>
      </c>
      <c r="E15" s="42">
        <v>26.8</v>
      </c>
      <c r="F15" s="42">
        <v>28.4</v>
      </c>
      <c r="G15" s="42">
        <v>29.3</v>
      </c>
      <c r="H15" s="42">
        <v>30</v>
      </c>
      <c r="I15" s="42">
        <v>31.4</v>
      </c>
      <c r="J15" s="42">
        <v>32.4</v>
      </c>
      <c r="K15" s="42">
        <v>32.299999999999997</v>
      </c>
      <c r="L15" s="42">
        <v>32.4</v>
      </c>
      <c r="M15" s="42">
        <v>33.5</v>
      </c>
      <c r="N15" s="42">
        <v>32.799999999999997</v>
      </c>
      <c r="O15" s="42">
        <v>35.200000000000003</v>
      </c>
      <c r="P15" s="44">
        <v>35.799999999999997</v>
      </c>
    </row>
    <row r="16" spans="1:17" x14ac:dyDescent="0.3">
      <c r="A16" s="41" t="s">
        <v>105</v>
      </c>
      <c r="B16" s="42">
        <v>1</v>
      </c>
      <c r="C16" s="137" t="s">
        <v>72</v>
      </c>
      <c r="D16" s="154">
        <v>27.9</v>
      </c>
      <c r="E16" s="42">
        <v>28.5</v>
      </c>
      <c r="F16" s="42">
        <v>30.5</v>
      </c>
      <c r="G16" s="42">
        <v>31.4</v>
      </c>
      <c r="H16" s="42">
        <v>32.799999999999997</v>
      </c>
      <c r="I16" s="42">
        <v>34.6</v>
      </c>
      <c r="J16" s="42">
        <v>36.200000000000003</v>
      </c>
      <c r="K16" s="42">
        <v>37</v>
      </c>
      <c r="L16" s="42">
        <v>37.5</v>
      </c>
      <c r="M16" s="42">
        <v>39.4</v>
      </c>
      <c r="N16" s="42">
        <v>37.4</v>
      </c>
      <c r="O16" s="42">
        <v>41.1</v>
      </c>
      <c r="P16" s="44">
        <v>42.9</v>
      </c>
    </row>
    <row r="17" spans="1:16" x14ac:dyDescent="0.3">
      <c r="A17" s="41" t="s">
        <v>108</v>
      </c>
      <c r="B17" s="42">
        <v>2</v>
      </c>
      <c r="C17" s="137" t="s">
        <v>122</v>
      </c>
      <c r="D17" s="154">
        <v>24.4</v>
      </c>
      <c r="E17" s="42">
        <v>25.2</v>
      </c>
      <c r="F17" s="42">
        <v>27.5</v>
      </c>
      <c r="G17" s="42">
        <v>28.8</v>
      </c>
      <c r="H17" s="42">
        <v>29.5</v>
      </c>
      <c r="I17" s="42">
        <v>31.2</v>
      </c>
      <c r="J17" s="42">
        <v>32.4</v>
      </c>
      <c r="K17" s="42">
        <v>33.9</v>
      </c>
      <c r="L17" s="42">
        <v>33.9</v>
      </c>
      <c r="M17" s="42">
        <v>35.6</v>
      </c>
      <c r="N17" s="42">
        <v>35.1</v>
      </c>
      <c r="O17" s="42">
        <v>36.4</v>
      </c>
      <c r="P17" s="44">
        <v>37.1</v>
      </c>
    </row>
    <row r="18" spans="1:16" x14ac:dyDescent="0.3">
      <c r="A18" s="41" t="s">
        <v>109</v>
      </c>
      <c r="B18" s="42">
        <v>2</v>
      </c>
      <c r="C18" s="137" t="s">
        <v>122</v>
      </c>
      <c r="D18" s="154">
        <v>26.6</v>
      </c>
      <c r="E18" s="42">
        <v>27.3</v>
      </c>
      <c r="F18" s="42">
        <v>29</v>
      </c>
      <c r="G18" s="42">
        <v>30</v>
      </c>
      <c r="H18" s="42">
        <v>30.8</v>
      </c>
      <c r="I18" s="42">
        <v>31.6</v>
      </c>
      <c r="J18" s="42">
        <v>32.5</v>
      </c>
      <c r="K18" s="42">
        <v>32.200000000000003</v>
      </c>
      <c r="L18" s="42">
        <v>32.200000000000003</v>
      </c>
      <c r="M18" s="42">
        <v>32.799999999999997</v>
      </c>
      <c r="N18" s="42">
        <v>31.1</v>
      </c>
      <c r="O18" s="42">
        <v>33.299999999999997</v>
      </c>
      <c r="P18" s="44">
        <v>34.4</v>
      </c>
    </row>
    <row r="19" spans="1:16" s="129" customFormat="1" x14ac:dyDescent="0.3">
      <c r="A19" s="130" t="s">
        <v>111</v>
      </c>
      <c r="B19" s="131" t="s">
        <v>51</v>
      </c>
      <c r="C19" s="212" t="s">
        <v>51</v>
      </c>
      <c r="D19" s="214">
        <v>26.2</v>
      </c>
      <c r="E19" s="131">
        <v>26.9</v>
      </c>
      <c r="F19" s="131">
        <v>27.7</v>
      </c>
      <c r="G19" s="131">
        <v>29.6</v>
      </c>
      <c r="H19" s="131">
        <v>29.8</v>
      </c>
      <c r="I19" s="131">
        <v>31.4</v>
      </c>
      <c r="J19" s="131">
        <v>32.5</v>
      </c>
      <c r="K19" s="131">
        <v>32.9</v>
      </c>
      <c r="L19" s="131">
        <v>33.4</v>
      </c>
      <c r="M19" s="131">
        <v>34</v>
      </c>
      <c r="N19" s="131">
        <v>32.700000000000003</v>
      </c>
      <c r="O19" s="131">
        <v>33.4</v>
      </c>
      <c r="P19" s="132">
        <v>34.200000000000003</v>
      </c>
    </row>
    <row r="20" spans="1:16" x14ac:dyDescent="0.3">
      <c r="A20" s="41" t="s">
        <v>106</v>
      </c>
      <c r="B20" s="42">
        <v>1</v>
      </c>
      <c r="C20" s="137" t="s">
        <v>72</v>
      </c>
      <c r="D20" s="154">
        <v>23.9</v>
      </c>
      <c r="E20" s="42">
        <v>24.3</v>
      </c>
      <c r="F20" s="42">
        <v>25.2</v>
      </c>
      <c r="G20" s="42">
        <v>26.6</v>
      </c>
      <c r="H20" s="42">
        <v>27.8</v>
      </c>
      <c r="I20" s="42">
        <v>28.6</v>
      </c>
      <c r="J20" s="42">
        <v>29.6</v>
      </c>
      <c r="K20" s="42">
        <v>29.7</v>
      </c>
      <c r="L20" s="42">
        <v>29.1</v>
      </c>
      <c r="M20" s="42">
        <v>30.1</v>
      </c>
      <c r="N20" s="42">
        <v>28.7</v>
      </c>
      <c r="O20" s="42">
        <v>30.8</v>
      </c>
      <c r="P20" s="44">
        <v>31</v>
      </c>
    </row>
    <row r="21" spans="1:16" x14ac:dyDescent="0.3">
      <c r="A21" s="41" t="s">
        <v>110</v>
      </c>
      <c r="B21" s="42">
        <v>2</v>
      </c>
      <c r="C21" s="137" t="s">
        <v>122</v>
      </c>
      <c r="D21" s="154">
        <v>25.9</v>
      </c>
      <c r="E21" s="42">
        <v>26.1</v>
      </c>
      <c r="F21" s="42">
        <v>27.4</v>
      </c>
      <c r="G21" s="42">
        <v>27.9</v>
      </c>
      <c r="H21" s="42">
        <v>30</v>
      </c>
      <c r="I21" s="42">
        <v>31.2</v>
      </c>
      <c r="J21" s="42">
        <v>32.1</v>
      </c>
      <c r="K21" s="42">
        <v>33.1</v>
      </c>
      <c r="L21" s="42">
        <v>34.1</v>
      </c>
      <c r="M21" s="42">
        <v>35</v>
      </c>
      <c r="N21" s="42">
        <v>33.700000000000003</v>
      </c>
      <c r="O21" s="42">
        <v>34.5</v>
      </c>
      <c r="P21" s="44">
        <v>35.5</v>
      </c>
    </row>
    <row r="22" spans="1:16" x14ac:dyDescent="0.3">
      <c r="A22" s="41" t="s">
        <v>107</v>
      </c>
      <c r="B22" s="42">
        <v>1</v>
      </c>
      <c r="C22" s="137" t="s">
        <v>72</v>
      </c>
      <c r="D22" s="154">
        <v>23.4</v>
      </c>
      <c r="E22" s="42">
        <v>24.6</v>
      </c>
      <c r="F22" s="42">
        <v>25.9</v>
      </c>
      <c r="G22" s="42">
        <v>27.7</v>
      </c>
      <c r="H22" s="42">
        <v>30.3</v>
      </c>
      <c r="I22" s="42">
        <v>30.9</v>
      </c>
      <c r="J22" s="42">
        <v>32.1</v>
      </c>
      <c r="K22" s="42">
        <v>33.1</v>
      </c>
      <c r="L22" s="42">
        <v>33</v>
      </c>
      <c r="M22" s="42">
        <v>34.5</v>
      </c>
      <c r="N22" s="42">
        <v>34.700000000000003</v>
      </c>
      <c r="O22" s="42">
        <v>35.299999999999997</v>
      </c>
      <c r="P22" s="44">
        <v>35.9</v>
      </c>
    </row>
    <row r="23" spans="1:16" s="129" customFormat="1" x14ac:dyDescent="0.3">
      <c r="A23" s="130" t="s">
        <v>116</v>
      </c>
      <c r="B23" s="131" t="s">
        <v>51</v>
      </c>
      <c r="C23" s="212" t="s">
        <v>51</v>
      </c>
      <c r="D23" s="214">
        <v>22.4</v>
      </c>
      <c r="E23" s="131">
        <v>23.4</v>
      </c>
      <c r="F23" s="131">
        <v>27.5</v>
      </c>
      <c r="G23" s="131">
        <v>28.7</v>
      </c>
      <c r="H23" s="131">
        <v>30.3</v>
      </c>
      <c r="I23" s="131">
        <v>30.3</v>
      </c>
      <c r="J23" s="236">
        <v>31.5</v>
      </c>
      <c r="K23" s="236">
        <v>32.200000000000003</v>
      </c>
      <c r="L23" s="236">
        <v>32</v>
      </c>
      <c r="M23" s="236">
        <v>32.1</v>
      </c>
      <c r="N23" s="236">
        <v>32.1</v>
      </c>
      <c r="O23" s="236">
        <v>33</v>
      </c>
      <c r="P23" s="237" t="s">
        <v>73</v>
      </c>
    </row>
    <row r="24" spans="1:16" s="129" customFormat="1" x14ac:dyDescent="0.3">
      <c r="A24" s="130" t="s">
        <v>74</v>
      </c>
      <c r="B24" s="131" t="s">
        <v>51</v>
      </c>
      <c r="C24" s="212" t="s">
        <v>51</v>
      </c>
      <c r="D24" s="214">
        <v>23.7</v>
      </c>
      <c r="E24" s="131">
        <v>24.8</v>
      </c>
      <c r="F24" s="131">
        <v>27</v>
      </c>
      <c r="G24" s="131">
        <v>28.3</v>
      </c>
      <c r="H24" s="131">
        <v>27.8</v>
      </c>
      <c r="I24" s="131">
        <v>29.3</v>
      </c>
      <c r="J24" s="236">
        <v>30.6</v>
      </c>
      <c r="K24" s="236">
        <v>31.6</v>
      </c>
      <c r="L24" s="236">
        <v>31.2</v>
      </c>
      <c r="M24" s="236">
        <v>30.5</v>
      </c>
      <c r="N24" s="236">
        <v>32.799999999999997</v>
      </c>
      <c r="O24" s="236">
        <v>33.200000000000003</v>
      </c>
      <c r="P24" s="238">
        <v>34.4</v>
      </c>
    </row>
    <row r="25" spans="1:16" s="129" customFormat="1" x14ac:dyDescent="0.3">
      <c r="A25" s="130" t="s">
        <v>75</v>
      </c>
      <c r="B25" s="131" t="s">
        <v>51</v>
      </c>
      <c r="C25" s="212" t="s">
        <v>51</v>
      </c>
      <c r="D25" s="214">
        <v>22.3</v>
      </c>
      <c r="E25" s="131">
        <v>23.6</v>
      </c>
      <c r="F25" s="131">
        <v>25.6</v>
      </c>
      <c r="G25" s="131">
        <v>26.9</v>
      </c>
      <c r="H25" s="131">
        <v>27.4</v>
      </c>
      <c r="I25" s="131">
        <v>27.5</v>
      </c>
      <c r="J25" s="236">
        <v>28.5</v>
      </c>
      <c r="K25" s="236">
        <v>29.6</v>
      </c>
      <c r="L25" s="236">
        <v>30.2</v>
      </c>
      <c r="M25" s="236">
        <v>30.7</v>
      </c>
      <c r="N25" s="236">
        <v>30.4</v>
      </c>
      <c r="O25" s="236">
        <v>30.6</v>
      </c>
      <c r="P25" s="238">
        <v>30.9</v>
      </c>
    </row>
    <row r="26" spans="1:16" x14ac:dyDescent="0.3">
      <c r="A26" s="41" t="s">
        <v>76</v>
      </c>
      <c r="B26" s="42">
        <v>1</v>
      </c>
      <c r="C26" s="137" t="s">
        <v>72</v>
      </c>
      <c r="D26" s="154">
        <v>22.6</v>
      </c>
      <c r="E26" s="42">
        <v>24</v>
      </c>
      <c r="F26" s="42">
        <v>25.3</v>
      </c>
      <c r="G26" s="42">
        <v>26.6</v>
      </c>
      <c r="H26" s="42">
        <v>29.4</v>
      </c>
      <c r="I26" s="42">
        <v>27.1</v>
      </c>
      <c r="J26" s="47">
        <v>29.4</v>
      </c>
      <c r="K26" s="47">
        <v>30</v>
      </c>
      <c r="L26" s="47">
        <v>30.7</v>
      </c>
      <c r="M26" s="47">
        <v>30.5</v>
      </c>
      <c r="N26" s="47">
        <v>30.9</v>
      </c>
      <c r="O26" s="47">
        <v>32.200000000000003</v>
      </c>
      <c r="P26" s="239">
        <v>33.1</v>
      </c>
    </row>
    <row r="27" spans="1:16" x14ac:dyDescent="0.3">
      <c r="A27" s="41" t="s">
        <v>77</v>
      </c>
      <c r="B27" s="42">
        <v>1</v>
      </c>
      <c r="C27" s="137" t="s">
        <v>72</v>
      </c>
      <c r="D27" s="154">
        <v>23.6</v>
      </c>
      <c r="E27" s="42">
        <v>25.1</v>
      </c>
      <c r="F27" s="42">
        <v>26.5</v>
      </c>
      <c r="G27" s="42">
        <v>28.5</v>
      </c>
      <c r="H27" s="42">
        <v>29.3</v>
      </c>
      <c r="I27" s="42">
        <v>31.2</v>
      </c>
      <c r="J27" s="47">
        <v>32.6</v>
      </c>
      <c r="K27" s="47">
        <v>33.4</v>
      </c>
      <c r="L27" s="47">
        <v>34.700000000000003</v>
      </c>
      <c r="M27" s="47">
        <v>35.299999999999997</v>
      </c>
      <c r="N27" s="47">
        <v>37.1</v>
      </c>
      <c r="O27" s="47">
        <v>38</v>
      </c>
      <c r="P27" s="239">
        <v>38.4</v>
      </c>
    </row>
    <row r="28" spans="1:16" x14ac:dyDescent="0.3">
      <c r="A28" s="41" t="s">
        <v>78</v>
      </c>
      <c r="B28" s="42">
        <v>2</v>
      </c>
      <c r="C28" s="137" t="s">
        <v>122</v>
      </c>
      <c r="D28" s="154">
        <v>21.8</v>
      </c>
      <c r="E28" s="42">
        <v>23.3</v>
      </c>
      <c r="F28" s="42">
        <v>25.2</v>
      </c>
      <c r="G28" s="42">
        <v>26.5</v>
      </c>
      <c r="H28" s="42">
        <v>27.4</v>
      </c>
      <c r="I28" s="42">
        <v>28.4</v>
      </c>
      <c r="J28" s="47">
        <v>28.9</v>
      </c>
      <c r="K28" s="47">
        <v>30.8</v>
      </c>
      <c r="L28" s="47">
        <v>31.4</v>
      </c>
      <c r="M28" s="47">
        <v>31.5</v>
      </c>
      <c r="N28" s="47">
        <v>33.1</v>
      </c>
      <c r="O28" s="47">
        <v>33.700000000000003</v>
      </c>
      <c r="P28" s="239">
        <v>33.299999999999997</v>
      </c>
    </row>
    <row r="29" spans="1:16" x14ac:dyDescent="0.3">
      <c r="A29" s="41" t="s">
        <v>79</v>
      </c>
      <c r="B29" s="42">
        <v>1</v>
      </c>
      <c r="C29" s="137" t="s">
        <v>72</v>
      </c>
      <c r="D29" s="154">
        <v>22.4</v>
      </c>
      <c r="E29" s="42">
        <v>23.8</v>
      </c>
      <c r="F29" s="42">
        <v>25.2</v>
      </c>
      <c r="G29" s="42">
        <v>25.5</v>
      </c>
      <c r="H29" s="42">
        <v>26.8</v>
      </c>
      <c r="I29" s="42">
        <v>28.4</v>
      </c>
      <c r="J29" s="47">
        <v>29.3</v>
      </c>
      <c r="K29" s="47">
        <v>29.9</v>
      </c>
      <c r="L29" s="47">
        <v>30.2</v>
      </c>
      <c r="M29" s="47">
        <v>31.9</v>
      </c>
      <c r="N29" s="47">
        <v>33.799999999999997</v>
      </c>
      <c r="O29" s="47">
        <v>34.299999999999997</v>
      </c>
      <c r="P29" s="239">
        <v>35.200000000000003</v>
      </c>
    </row>
    <row r="30" spans="1:16" x14ac:dyDescent="0.3">
      <c r="A30" s="41" t="s">
        <v>80</v>
      </c>
      <c r="B30" s="42">
        <v>2</v>
      </c>
      <c r="C30" s="137" t="s">
        <v>122</v>
      </c>
      <c r="D30" s="154">
        <v>22.7</v>
      </c>
      <c r="E30" s="42">
        <v>24.1</v>
      </c>
      <c r="F30" s="42">
        <v>25.1</v>
      </c>
      <c r="G30" s="42">
        <v>26.2</v>
      </c>
      <c r="H30" s="42">
        <v>27.6</v>
      </c>
      <c r="I30" s="42">
        <v>28</v>
      </c>
      <c r="J30" s="47">
        <v>28.9</v>
      </c>
      <c r="K30" s="47">
        <v>30.5</v>
      </c>
      <c r="L30" s="47">
        <v>31.2</v>
      </c>
      <c r="M30" s="47">
        <v>31.5</v>
      </c>
      <c r="N30" s="47">
        <v>32.5</v>
      </c>
      <c r="O30" s="47">
        <v>33.799999999999997</v>
      </c>
      <c r="P30" s="239">
        <v>34.9</v>
      </c>
    </row>
    <row r="31" spans="1:16" x14ac:dyDescent="0.3">
      <c r="A31" s="41" t="s">
        <v>81</v>
      </c>
      <c r="B31" s="42">
        <v>1</v>
      </c>
      <c r="C31" s="137" t="s">
        <v>72</v>
      </c>
      <c r="D31" s="154">
        <v>22.5</v>
      </c>
      <c r="E31" s="42">
        <v>23.5</v>
      </c>
      <c r="F31" s="42">
        <v>24.3</v>
      </c>
      <c r="G31" s="42">
        <v>24.3</v>
      </c>
      <c r="H31" s="42">
        <v>24.8</v>
      </c>
      <c r="I31" s="42">
        <v>25.9</v>
      </c>
      <c r="J31" s="47">
        <v>27.1</v>
      </c>
      <c r="K31" s="47">
        <v>28</v>
      </c>
      <c r="L31" s="47">
        <v>28.2</v>
      </c>
      <c r="M31" s="47">
        <v>28.6</v>
      </c>
      <c r="N31" s="47">
        <v>29</v>
      </c>
      <c r="O31" s="47">
        <v>27.2</v>
      </c>
      <c r="P31" s="239">
        <v>29</v>
      </c>
    </row>
    <row r="32" spans="1:16" x14ac:dyDescent="0.3">
      <c r="A32" s="41" t="s">
        <v>82</v>
      </c>
      <c r="B32" s="42">
        <v>2</v>
      </c>
      <c r="C32" s="137" t="s">
        <v>122</v>
      </c>
      <c r="D32" s="154">
        <v>20.8</v>
      </c>
      <c r="E32" s="42">
        <v>23</v>
      </c>
      <c r="F32" s="42">
        <v>24.6</v>
      </c>
      <c r="G32" s="42">
        <v>25.4</v>
      </c>
      <c r="H32" s="42">
        <v>26.8</v>
      </c>
      <c r="I32" s="42">
        <v>27.9</v>
      </c>
      <c r="J32" s="47">
        <v>28.9</v>
      </c>
      <c r="K32" s="47">
        <v>29.7</v>
      </c>
      <c r="L32" s="47">
        <v>30.6</v>
      </c>
      <c r="M32" s="47">
        <v>30.8</v>
      </c>
      <c r="N32" s="47">
        <v>31.1</v>
      </c>
      <c r="O32" s="47">
        <v>31.1</v>
      </c>
      <c r="P32" s="239">
        <v>32.1</v>
      </c>
    </row>
    <row r="33" spans="1:16" x14ac:dyDescent="0.3">
      <c r="A33" s="41" t="s">
        <v>83</v>
      </c>
      <c r="B33" s="42">
        <v>2</v>
      </c>
      <c r="C33" s="137" t="s">
        <v>122</v>
      </c>
      <c r="D33" s="154">
        <v>23.4</v>
      </c>
      <c r="E33" s="42">
        <v>24</v>
      </c>
      <c r="F33" s="42">
        <v>25.7</v>
      </c>
      <c r="G33" s="42">
        <v>26.4</v>
      </c>
      <c r="H33" s="42">
        <v>28</v>
      </c>
      <c r="I33" s="42">
        <v>28.4</v>
      </c>
      <c r="J33" s="47">
        <v>29.5</v>
      </c>
      <c r="K33" s="47">
        <v>30.4</v>
      </c>
      <c r="L33" s="47">
        <v>30.9</v>
      </c>
      <c r="M33" s="47">
        <v>31.9</v>
      </c>
      <c r="N33" s="47">
        <v>32.1</v>
      </c>
      <c r="O33" s="47">
        <v>31.4</v>
      </c>
      <c r="P33" s="239">
        <v>32.700000000000003</v>
      </c>
    </row>
    <row r="34" spans="1:16" x14ac:dyDescent="0.3">
      <c r="A34" s="41" t="s">
        <v>84</v>
      </c>
      <c r="B34" s="42">
        <v>1</v>
      </c>
      <c r="C34" s="137" t="s">
        <v>72</v>
      </c>
      <c r="D34" s="154">
        <v>24.1</v>
      </c>
      <c r="E34" s="42">
        <v>25.4</v>
      </c>
      <c r="F34" s="42">
        <v>27.2</v>
      </c>
      <c r="G34" s="42">
        <v>28.2</v>
      </c>
      <c r="H34" s="42">
        <v>29.7</v>
      </c>
      <c r="I34" s="42">
        <v>29.7</v>
      </c>
      <c r="J34" s="47">
        <v>31.9</v>
      </c>
      <c r="K34" s="47">
        <v>33</v>
      </c>
      <c r="L34" s="47">
        <v>33</v>
      </c>
      <c r="M34" s="47">
        <v>33</v>
      </c>
      <c r="N34" s="47">
        <v>34.1</v>
      </c>
      <c r="O34" s="47">
        <v>33.9</v>
      </c>
      <c r="P34" s="239">
        <v>35.299999999999997</v>
      </c>
    </row>
    <row r="35" spans="1:16" s="129" customFormat="1" x14ac:dyDescent="0.3">
      <c r="A35" s="130" t="s">
        <v>85</v>
      </c>
      <c r="B35" s="131" t="s">
        <v>51</v>
      </c>
      <c r="C35" s="212" t="s">
        <v>51</v>
      </c>
      <c r="D35" s="214">
        <v>23.7</v>
      </c>
      <c r="E35" s="131">
        <v>24.7</v>
      </c>
      <c r="F35" s="131">
        <v>25.9</v>
      </c>
      <c r="G35" s="131">
        <v>27.5</v>
      </c>
      <c r="H35" s="131">
        <v>27.8</v>
      </c>
      <c r="I35" s="131">
        <v>29.5</v>
      </c>
      <c r="J35" s="236">
        <v>29.4</v>
      </c>
      <c r="K35" s="236">
        <v>31.7</v>
      </c>
      <c r="L35" s="236">
        <v>32.5</v>
      </c>
      <c r="M35" s="236">
        <v>33.1</v>
      </c>
      <c r="N35" s="236">
        <v>33.5</v>
      </c>
      <c r="O35" s="236">
        <v>34.700000000000003</v>
      </c>
      <c r="P35" s="238">
        <v>35.299999999999997</v>
      </c>
    </row>
    <row r="36" spans="1:16" s="129" customFormat="1" x14ac:dyDescent="0.3">
      <c r="A36" s="130" t="s">
        <v>117</v>
      </c>
      <c r="B36" s="131" t="s">
        <v>51</v>
      </c>
      <c r="C36" s="212" t="s">
        <v>51</v>
      </c>
      <c r="D36" s="214">
        <v>24.1</v>
      </c>
      <c r="E36" s="131">
        <v>25.2</v>
      </c>
      <c r="F36" s="131">
        <v>25.8</v>
      </c>
      <c r="G36" s="131">
        <v>27.1</v>
      </c>
      <c r="H36" s="131">
        <v>27.5</v>
      </c>
      <c r="I36" s="131">
        <v>26.3</v>
      </c>
      <c r="J36" s="240" t="s">
        <v>73</v>
      </c>
      <c r="K36" s="240" t="s">
        <v>73</v>
      </c>
      <c r="L36" s="240" t="s">
        <v>73</v>
      </c>
      <c r="M36" s="240" t="s">
        <v>73</v>
      </c>
      <c r="N36" s="240" t="s">
        <v>73</v>
      </c>
      <c r="O36" s="240" t="s">
        <v>73</v>
      </c>
      <c r="P36" s="241" t="s">
        <v>73</v>
      </c>
    </row>
    <row r="37" spans="1:16" x14ac:dyDescent="0.3">
      <c r="A37" s="41" t="s">
        <v>86</v>
      </c>
      <c r="B37" s="42">
        <v>1</v>
      </c>
      <c r="C37" s="137" t="s">
        <v>72</v>
      </c>
      <c r="D37" s="154">
        <v>21.7</v>
      </c>
      <c r="E37" s="42">
        <v>23.2</v>
      </c>
      <c r="F37" s="42">
        <v>24.6</v>
      </c>
      <c r="G37" s="42">
        <v>25.4</v>
      </c>
      <c r="H37" s="42">
        <v>25.9</v>
      </c>
      <c r="I37" s="42">
        <v>26.1</v>
      </c>
      <c r="J37" s="47">
        <v>26</v>
      </c>
      <c r="K37" s="47">
        <v>27.8</v>
      </c>
      <c r="L37" s="47">
        <v>28.6</v>
      </c>
      <c r="M37" s="47">
        <v>29.1</v>
      </c>
      <c r="N37" s="47">
        <v>28.6</v>
      </c>
      <c r="O37" s="47">
        <v>29.1</v>
      </c>
      <c r="P37" s="239">
        <v>29.5</v>
      </c>
    </row>
    <row r="38" spans="1:16" x14ac:dyDescent="0.3">
      <c r="A38" s="41" t="s">
        <v>87</v>
      </c>
      <c r="B38" s="42">
        <v>2</v>
      </c>
      <c r="C38" s="137" t="s">
        <v>122</v>
      </c>
      <c r="D38" s="154">
        <v>23.5</v>
      </c>
      <c r="E38" s="42">
        <v>24.7</v>
      </c>
      <c r="F38" s="42">
        <v>26.2</v>
      </c>
      <c r="G38" s="42">
        <v>27.7</v>
      </c>
      <c r="H38" s="42">
        <v>28.1</v>
      </c>
      <c r="I38" s="42">
        <v>28.7</v>
      </c>
      <c r="J38" s="47">
        <v>28.9</v>
      </c>
      <c r="K38" s="47">
        <v>31</v>
      </c>
      <c r="L38" s="47">
        <v>31.1</v>
      </c>
      <c r="M38" s="47">
        <v>31.1</v>
      </c>
      <c r="N38" s="47">
        <v>31.4</v>
      </c>
      <c r="O38" s="47">
        <v>32.200000000000003</v>
      </c>
      <c r="P38" s="239">
        <v>32.5</v>
      </c>
    </row>
    <row r="39" spans="1:16" x14ac:dyDescent="0.3">
      <c r="A39" s="41" t="s">
        <v>88</v>
      </c>
      <c r="B39" s="42">
        <v>2</v>
      </c>
      <c r="C39" s="137" t="s">
        <v>122</v>
      </c>
      <c r="D39" s="154">
        <v>20.5</v>
      </c>
      <c r="E39" s="42">
        <v>21.7</v>
      </c>
      <c r="F39" s="42">
        <v>22.8</v>
      </c>
      <c r="G39" s="42">
        <v>23.9</v>
      </c>
      <c r="H39" s="42">
        <v>24.7</v>
      </c>
      <c r="I39" s="42">
        <v>26.1</v>
      </c>
      <c r="J39" s="42">
        <v>26.9</v>
      </c>
      <c r="K39" s="42">
        <v>27.9</v>
      </c>
      <c r="L39" s="42">
        <v>27.3</v>
      </c>
      <c r="M39" s="42">
        <v>28.4</v>
      </c>
      <c r="N39" s="42">
        <v>29.6</v>
      </c>
      <c r="O39" s="42">
        <v>30.5</v>
      </c>
      <c r="P39" s="44">
        <v>30.3</v>
      </c>
    </row>
    <row r="40" spans="1:16" x14ac:dyDescent="0.3">
      <c r="A40" s="41" t="s">
        <v>89</v>
      </c>
      <c r="B40" s="42">
        <v>1</v>
      </c>
      <c r="C40" s="137" t="s">
        <v>72</v>
      </c>
      <c r="D40" s="154">
        <v>24</v>
      </c>
      <c r="E40" s="42">
        <v>25.9</v>
      </c>
      <c r="F40" s="42">
        <v>27.2</v>
      </c>
      <c r="G40" s="42">
        <v>28.2</v>
      </c>
      <c r="H40" s="42">
        <v>29.3</v>
      </c>
      <c r="I40" s="42">
        <v>30.5</v>
      </c>
      <c r="J40" s="42">
        <v>31.1</v>
      </c>
      <c r="K40" s="42">
        <v>32.4</v>
      </c>
      <c r="L40" s="42">
        <v>33.200000000000003</v>
      </c>
      <c r="M40" s="42">
        <v>34.5</v>
      </c>
      <c r="N40" s="42">
        <v>34.700000000000003</v>
      </c>
      <c r="O40" s="42">
        <v>35.5</v>
      </c>
      <c r="P40" s="44">
        <v>36.4</v>
      </c>
    </row>
    <row r="41" spans="1:16" x14ac:dyDescent="0.3">
      <c r="A41" s="41" t="s">
        <v>90</v>
      </c>
      <c r="B41" s="42">
        <v>1</v>
      </c>
      <c r="C41" s="137" t="s">
        <v>72</v>
      </c>
      <c r="D41" s="154">
        <v>23</v>
      </c>
      <c r="E41" s="42">
        <v>23.6</v>
      </c>
      <c r="F41" s="42">
        <v>24.6</v>
      </c>
      <c r="G41" s="42">
        <v>25.2</v>
      </c>
      <c r="H41" s="42">
        <v>25.8</v>
      </c>
      <c r="I41" s="42">
        <v>27.5</v>
      </c>
      <c r="J41" s="42">
        <v>28.4</v>
      </c>
      <c r="K41" s="42">
        <v>29.9</v>
      </c>
      <c r="L41" s="42">
        <v>29.8</v>
      </c>
      <c r="M41" s="42">
        <v>30.3</v>
      </c>
      <c r="N41" s="42">
        <v>31.3</v>
      </c>
      <c r="O41" s="42">
        <v>32.299999999999997</v>
      </c>
      <c r="P41" s="44">
        <v>32.1</v>
      </c>
    </row>
    <row r="42" spans="1:16" ht="16.2" thickBot="1" x14ac:dyDescent="0.35">
      <c r="A42" s="48" t="s">
        <v>91</v>
      </c>
      <c r="B42" s="49">
        <v>2</v>
      </c>
      <c r="C42" s="138" t="s">
        <v>122</v>
      </c>
      <c r="D42" s="156">
        <v>24.7</v>
      </c>
      <c r="E42" s="49">
        <v>27.6</v>
      </c>
      <c r="F42" s="49">
        <v>28.5</v>
      </c>
      <c r="G42" s="49">
        <v>29.7</v>
      </c>
      <c r="H42" s="49">
        <v>30.2</v>
      </c>
      <c r="I42" s="49">
        <v>31.1</v>
      </c>
      <c r="J42" s="49">
        <v>32</v>
      </c>
      <c r="K42" s="49">
        <v>32.9</v>
      </c>
      <c r="L42" s="49">
        <v>33.1</v>
      </c>
      <c r="M42" s="49">
        <v>33.6</v>
      </c>
      <c r="N42" s="49">
        <v>33.700000000000003</v>
      </c>
      <c r="O42" s="49">
        <v>35.200000000000003</v>
      </c>
      <c r="P42" s="53">
        <v>35</v>
      </c>
    </row>
    <row r="44" spans="1:16" x14ac:dyDescent="0.3">
      <c r="A44" s="33" t="s">
        <v>119</v>
      </c>
    </row>
    <row r="47" spans="1:16" x14ac:dyDescent="0.3">
      <c r="B47" s="32"/>
    </row>
    <row r="48" spans="1:16" x14ac:dyDescent="0.3">
      <c r="B48" s="32"/>
    </row>
    <row r="49" spans="2:2" x14ac:dyDescent="0.3">
      <c r="B49" s="32"/>
    </row>
    <row r="50" spans="2:2" x14ac:dyDescent="0.3">
      <c r="B50" s="32"/>
    </row>
    <row r="51" spans="2:2" x14ac:dyDescent="0.3">
      <c r="B51" s="32"/>
    </row>
    <row r="52" spans="2:2" x14ac:dyDescent="0.3">
      <c r="B52" s="32"/>
    </row>
    <row r="53" spans="2:2" x14ac:dyDescent="0.3">
      <c r="B53" s="32"/>
    </row>
    <row r="54" spans="2:2" x14ac:dyDescent="0.3">
      <c r="B54" s="32"/>
    </row>
    <row r="55" spans="2:2" x14ac:dyDescent="0.3">
      <c r="B55" s="32"/>
    </row>
    <row r="56" spans="2:2" x14ac:dyDescent="0.3">
      <c r="B56" s="32"/>
    </row>
    <row r="57" spans="2:2" x14ac:dyDescent="0.3">
      <c r="B57" s="32"/>
    </row>
    <row r="58" spans="2:2" x14ac:dyDescent="0.3">
      <c r="B58" s="32"/>
    </row>
    <row r="59" spans="2:2" x14ac:dyDescent="0.3">
      <c r="B59" s="32"/>
    </row>
    <row r="60" spans="2:2" x14ac:dyDescent="0.3">
      <c r="B60" s="32"/>
    </row>
    <row r="61" spans="2:2" x14ac:dyDescent="0.3">
      <c r="B61" s="32"/>
    </row>
    <row r="62" spans="2:2" x14ac:dyDescent="0.3">
      <c r="B62" s="32"/>
    </row>
    <row r="63" spans="2:2" x14ac:dyDescent="0.3">
      <c r="B63" s="32"/>
    </row>
    <row r="64" spans="2:2" x14ac:dyDescent="0.3">
      <c r="B64" s="32"/>
    </row>
    <row r="65" spans="2:2" x14ac:dyDescent="0.3">
      <c r="B65" s="32"/>
    </row>
    <row r="66" spans="2:2" x14ac:dyDescent="0.3">
      <c r="B66" s="32"/>
    </row>
    <row r="67" spans="2:2" x14ac:dyDescent="0.3">
      <c r="B67" s="32"/>
    </row>
    <row r="68" spans="2:2" x14ac:dyDescent="0.3">
      <c r="B68" s="32"/>
    </row>
    <row r="69" spans="2:2" x14ac:dyDescent="0.3">
      <c r="B69" s="32"/>
    </row>
    <row r="70" spans="2:2" x14ac:dyDescent="0.3">
      <c r="B70" s="32"/>
    </row>
    <row r="71" spans="2:2" x14ac:dyDescent="0.3">
      <c r="B71" s="32"/>
    </row>
    <row r="72" spans="2:2" x14ac:dyDescent="0.3">
      <c r="B72" s="32"/>
    </row>
    <row r="73" spans="2:2" x14ac:dyDescent="0.3">
      <c r="B73" s="32"/>
    </row>
    <row r="74" spans="2:2" x14ac:dyDescent="0.3">
      <c r="B74" s="32"/>
    </row>
    <row r="75" spans="2:2" x14ac:dyDescent="0.3">
      <c r="B75" s="32"/>
    </row>
    <row r="76" spans="2:2" x14ac:dyDescent="0.3">
      <c r="B76" s="32"/>
    </row>
    <row r="77" spans="2:2" x14ac:dyDescent="0.3">
      <c r="B77" s="32"/>
    </row>
    <row r="78" spans="2:2" x14ac:dyDescent="0.3">
      <c r="B78" s="32"/>
    </row>
    <row r="79" spans="2:2" x14ac:dyDescent="0.3">
      <c r="B79" s="32"/>
    </row>
    <row r="80" spans="2:2" x14ac:dyDescent="0.3">
      <c r="B80" s="32"/>
    </row>
    <row r="81" spans="2:2" x14ac:dyDescent="0.3">
      <c r="B81" s="32"/>
    </row>
    <row r="82" spans="2:2" x14ac:dyDescent="0.3">
      <c r="B82" s="32"/>
    </row>
    <row r="83" spans="2:2" x14ac:dyDescent="0.3">
      <c r="B83" s="32"/>
    </row>
    <row r="84" spans="2:2" x14ac:dyDescent="0.3">
      <c r="B84" s="32"/>
    </row>
    <row r="85" spans="2:2" x14ac:dyDescent="0.3">
      <c r="B85" s="32"/>
    </row>
    <row r="86" spans="2:2" x14ac:dyDescent="0.3">
      <c r="B86" s="32"/>
    </row>
    <row r="87" spans="2:2" x14ac:dyDescent="0.3">
      <c r="B87" s="32"/>
    </row>
    <row r="88" spans="2:2" x14ac:dyDescent="0.3">
      <c r="B88" s="32"/>
    </row>
    <row r="89" spans="2:2" x14ac:dyDescent="0.3">
      <c r="B89" s="32"/>
    </row>
    <row r="90" spans="2:2" x14ac:dyDescent="0.3">
      <c r="B90" s="32"/>
    </row>
    <row r="91" spans="2:2" x14ac:dyDescent="0.3">
      <c r="B91" s="32"/>
    </row>
    <row r="92" spans="2:2" x14ac:dyDescent="0.3">
      <c r="B92" s="32"/>
    </row>
    <row r="93" spans="2:2" x14ac:dyDescent="0.3">
      <c r="B93" s="32"/>
    </row>
    <row r="94" spans="2:2" x14ac:dyDescent="0.3">
      <c r="B94" s="32"/>
    </row>
    <row r="95" spans="2:2" x14ac:dyDescent="0.3">
      <c r="B95" s="32"/>
    </row>
    <row r="96" spans="2:2" x14ac:dyDescent="0.3">
      <c r="B96" s="32"/>
    </row>
    <row r="97" spans="2:2" x14ac:dyDescent="0.3">
      <c r="B97" s="32"/>
    </row>
    <row r="98" spans="2:2" x14ac:dyDescent="0.3">
      <c r="B98" s="32"/>
    </row>
    <row r="99" spans="2:2" x14ac:dyDescent="0.3">
      <c r="B99" s="32"/>
    </row>
    <row r="100" spans="2:2" x14ac:dyDescent="0.3">
      <c r="B100" s="32"/>
    </row>
    <row r="101" spans="2:2" x14ac:dyDescent="0.3">
      <c r="B101" s="32"/>
    </row>
    <row r="102" spans="2:2" x14ac:dyDescent="0.3">
      <c r="B102" s="32"/>
    </row>
    <row r="103" spans="2:2" x14ac:dyDescent="0.3">
      <c r="B103" s="32"/>
    </row>
    <row r="104" spans="2:2" x14ac:dyDescent="0.3">
      <c r="B104" s="32"/>
    </row>
    <row r="105" spans="2:2" x14ac:dyDescent="0.3">
      <c r="B105" s="32"/>
    </row>
    <row r="106" spans="2:2" x14ac:dyDescent="0.3">
      <c r="B106" s="32"/>
    </row>
    <row r="107" spans="2:2" x14ac:dyDescent="0.3">
      <c r="B107" s="32"/>
    </row>
    <row r="108" spans="2:2" x14ac:dyDescent="0.3">
      <c r="B108" s="32"/>
    </row>
    <row r="109" spans="2:2" x14ac:dyDescent="0.3">
      <c r="B109" s="32"/>
    </row>
    <row r="110" spans="2:2" x14ac:dyDescent="0.3">
      <c r="B110" s="32"/>
    </row>
    <row r="111" spans="2:2" x14ac:dyDescent="0.3">
      <c r="B111" s="32"/>
    </row>
    <row r="112" spans="2:2" x14ac:dyDescent="0.3">
      <c r="B112" s="32"/>
    </row>
    <row r="113" spans="2:2" x14ac:dyDescent="0.3">
      <c r="B113" s="32"/>
    </row>
    <row r="114" spans="2:2" x14ac:dyDescent="0.3">
      <c r="B114" s="32"/>
    </row>
    <row r="115" spans="2:2" x14ac:dyDescent="0.3">
      <c r="B115" s="32"/>
    </row>
    <row r="116" spans="2:2" x14ac:dyDescent="0.3">
      <c r="B116" s="32"/>
    </row>
    <row r="117" spans="2:2" x14ac:dyDescent="0.3">
      <c r="B117" s="32"/>
    </row>
    <row r="118" spans="2:2" x14ac:dyDescent="0.3">
      <c r="B118" s="32"/>
    </row>
    <row r="119" spans="2:2" x14ac:dyDescent="0.3">
      <c r="B119" s="32"/>
    </row>
  </sheetData>
  <mergeCells count="1">
    <mergeCell ref="C1:P1"/>
  </mergeCells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Mouse Registry</vt:lpstr>
      <vt:lpstr>Group</vt:lpstr>
      <vt:lpstr>Score Sheets</vt:lpstr>
      <vt:lpstr>Cylinder Data</vt:lpstr>
      <vt:lpstr>Grid Data</vt:lpstr>
      <vt:lpstr>Histology</vt:lpstr>
      <vt:lpstr>Flow Cytometry</vt:lpstr>
      <vt:lpstr>HFD 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116220385</dc:creator>
  <cp:lastModifiedBy>kyle malone</cp:lastModifiedBy>
  <cp:lastPrinted>2019-07-26T09:18:28Z</cp:lastPrinted>
  <dcterms:created xsi:type="dcterms:W3CDTF">2019-02-21T10:53:52Z</dcterms:created>
  <dcterms:modified xsi:type="dcterms:W3CDTF">2021-03-11T09:28:52Z</dcterms:modified>
</cp:coreProperties>
</file>