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45" tabRatio="757" firstSheet="1" activeTab="5"/>
  </bookViews>
  <sheets>
    <sheet name="Продукти" sheetId="1" r:id="rId1"/>
    <sheet name="Клиенти" sheetId="2" r:id="rId2"/>
    <sheet name="Продажби" sheetId="3" r:id="rId3"/>
    <sheet name="Статистика" sheetId="7" r:id="rId4"/>
    <sheet name="По месеци" sheetId="8" r:id="rId5"/>
    <sheet name="Диаграми" sheetId="5" r:id="rId6"/>
    <sheet name="Обяснения" sheetId="9" r:id="rId7"/>
  </sheets>
  <definedNames>
    <definedName name="Продажби">Продажби!$A$1:$L$101</definedName>
    <definedName name="_xlnm._FilterDatabase" localSheetId="2" hidden="1">Продажби!$A$1:$L$101</definedName>
    <definedName name="_xlnm.Print_Area" localSheetId="1">Клиенти!$A$1:$E$10</definedName>
    <definedName name="_xlnm.Print_Area" localSheetId="2">Продажби!$A$1:$L$101</definedName>
    <definedName name="_xlnm.Print_Area" localSheetId="0">Продукти!$A$1:$G$11</definedName>
    <definedName name="_xlnm.Print_Titles" localSheetId="2">Продажби!$1:$1</definedName>
    <definedName name="Клиенти">Клиенти!$B$1:$E$10</definedName>
    <definedName name="Продукти">Продукти!$B$1:$G$6</definedName>
  </definedNames>
  <calcPr calcId="144525"/>
  <pivotCaches>
    <pivotCache cacheId="0" r:id="rId8"/>
  </pivotCaches>
</workbook>
</file>

<file path=xl/comments1.xml><?xml version="1.0" encoding="utf-8"?>
<comments xmlns="http://schemas.openxmlformats.org/spreadsheetml/2006/main">
  <authors>
    <author>Dani</author>
  </authors>
  <commentList>
    <comment ref="C1" authorId="0">
      <text>
        <r>
          <rPr>
            <b/>
            <sz val="9"/>
            <rFont val="Tahoma"/>
            <charset val="204"/>
          </rPr>
          <t>Dani:</t>
        </r>
        <r>
          <rPr>
            <sz val="9"/>
            <rFont val="Tahoma"/>
            <charset val="204"/>
          </rPr>
          <t xml:space="preserve">
=INDEX(Клиенти!B$2:B$10;RANDBETWEEN(1;9))</t>
        </r>
      </text>
    </comment>
    <comment ref="D1" authorId="0">
      <text>
        <r>
          <rPr>
            <b/>
            <sz val="9"/>
            <rFont val="Tahoma"/>
            <charset val="204"/>
          </rPr>
          <t>Dani:</t>
        </r>
        <r>
          <rPr>
            <sz val="9"/>
            <rFont val="Tahoma"/>
            <charset val="204"/>
          </rPr>
          <t xml:space="preserve">
=INDEX(Продукти!B$2:B$6;RANDBETWEEN(1;5))</t>
        </r>
      </text>
    </comment>
    <comment ref="E1" authorId="0">
      <text>
        <r>
          <rPr>
            <b/>
            <sz val="9"/>
            <rFont val="Tahoma"/>
            <charset val="204"/>
          </rPr>
          <t>Dani:</t>
        </r>
        <r>
          <rPr>
            <sz val="9"/>
            <rFont val="Tahoma"/>
            <charset val="204"/>
          </rPr>
          <t xml:space="preserve">
=RANDBETWEEN(1;5)</t>
        </r>
      </text>
    </comment>
  </commentList>
</comments>
</file>

<file path=xl/sharedStrings.xml><?xml version="1.0" encoding="utf-8"?>
<sst xmlns="http://schemas.openxmlformats.org/spreadsheetml/2006/main" count="286" uniqueCount="74">
  <si>
    <t>№</t>
  </si>
  <si>
    <r>
      <rPr>
        <b/>
        <sz val="12"/>
        <color theme="1"/>
        <rFont val="Times New Roman"/>
        <charset val="204"/>
      </rPr>
      <t>Продукт</t>
    </r>
    <r>
      <rPr>
        <sz val="12"/>
        <color theme="1"/>
        <rFont val="Times New Roman"/>
        <charset val="204"/>
      </rPr>
      <t xml:space="preserve"> </t>
    </r>
  </si>
  <si>
    <t>Цена</t>
  </si>
  <si>
    <t>Печалба лв</t>
  </si>
  <si>
    <t>Печалба %</t>
  </si>
  <si>
    <t>Количество</t>
  </si>
  <si>
    <t>Общо печалба, лв.</t>
  </si>
  <si>
    <t>Хостинг</t>
  </si>
  <si>
    <t>Домейн</t>
  </si>
  <si>
    <t>Изработка на сайт</t>
  </si>
  <si>
    <t>Електронен магазин</t>
  </si>
  <si>
    <t>Електронна поща</t>
  </si>
  <si>
    <t>Средна цена</t>
  </si>
  <si>
    <t>Средна печалба</t>
  </si>
  <si>
    <r>
      <rPr>
        <b/>
        <sz val="12"/>
        <color theme="1"/>
        <rFont val="Times New Roman"/>
        <charset val="204"/>
      </rPr>
      <t>№</t>
    </r>
    <r>
      <rPr>
        <sz val="12"/>
        <color theme="1"/>
        <rFont val="Times New Roman"/>
        <charset val="204"/>
      </rPr>
      <t xml:space="preserve"> </t>
    </r>
  </si>
  <si>
    <r>
      <rPr>
        <b/>
        <sz val="12"/>
        <color theme="1"/>
        <rFont val="Times New Roman"/>
        <charset val="204"/>
      </rPr>
      <t>Име</t>
    </r>
    <r>
      <rPr>
        <sz val="12"/>
        <color theme="1"/>
        <rFont val="Times New Roman"/>
        <charset val="204"/>
      </rPr>
      <t xml:space="preserve"> </t>
    </r>
  </si>
  <si>
    <r>
      <rPr>
        <b/>
        <sz val="12"/>
        <color theme="1"/>
        <rFont val="Times New Roman"/>
        <charset val="204"/>
      </rPr>
      <t>Отстъпка</t>
    </r>
    <r>
      <rPr>
        <sz val="12"/>
        <color theme="1"/>
        <rFont val="Times New Roman"/>
        <charset val="204"/>
      </rPr>
      <t xml:space="preserve"> </t>
    </r>
  </si>
  <si>
    <r>
      <rPr>
        <b/>
        <sz val="12"/>
        <color theme="1"/>
        <rFont val="Times New Roman"/>
        <charset val="204"/>
      </rPr>
      <t>Общо</t>
    </r>
    <r>
      <rPr>
        <sz val="12"/>
        <color theme="1"/>
        <rFont val="Times New Roman"/>
        <charset val="204"/>
      </rPr>
      <t xml:space="preserve"> </t>
    </r>
    <r>
      <rPr>
        <b/>
        <sz val="12"/>
        <color theme="1"/>
        <rFont val="Times New Roman"/>
        <charset val="204"/>
      </rPr>
      <t>Продажби, лв.</t>
    </r>
    <r>
      <rPr>
        <sz val="12"/>
        <color theme="1"/>
        <rFont val="Times New Roman"/>
        <charset val="204"/>
      </rPr>
      <t xml:space="preserve"> </t>
    </r>
  </si>
  <si>
    <t>Ани</t>
  </si>
  <si>
    <t>Вики</t>
  </si>
  <si>
    <t>Гери</t>
  </si>
  <si>
    <t>Добри</t>
  </si>
  <si>
    <t>Криси</t>
  </si>
  <si>
    <t>Кика</t>
  </si>
  <si>
    <t>Марти</t>
  </si>
  <si>
    <t>Мая Б.</t>
  </si>
  <si>
    <t>Мая Д.</t>
  </si>
  <si>
    <t xml:space="preserve">Дата </t>
  </si>
  <si>
    <t xml:space="preserve">Клиент </t>
  </si>
  <si>
    <t xml:space="preserve">Продукт </t>
  </si>
  <si>
    <t xml:space="preserve">Количество </t>
  </si>
  <si>
    <t xml:space="preserve">Един.цена </t>
  </si>
  <si>
    <t>Печалба лв.</t>
  </si>
  <si>
    <t>Отстъпка %</t>
  </si>
  <si>
    <r>
      <rPr>
        <b/>
        <sz val="11"/>
        <color theme="1"/>
        <rFont val="Calibri Light"/>
        <charset val="204"/>
        <scheme val="major"/>
      </rPr>
      <t>Общо</t>
    </r>
    <r>
      <rPr>
        <b/>
        <sz val="12"/>
        <color theme="1"/>
        <rFont val="Calibri Light"/>
        <charset val="204"/>
        <scheme val="major"/>
      </rPr>
      <t xml:space="preserve"> Отстъпка лв.</t>
    </r>
  </si>
  <si>
    <r>
      <rPr>
        <b/>
        <sz val="11"/>
        <color theme="1"/>
        <rFont val="Calibri Light"/>
        <charset val="204"/>
        <scheme val="major"/>
      </rPr>
      <t>Общо</t>
    </r>
    <r>
      <rPr>
        <b/>
        <sz val="12"/>
        <color theme="1"/>
        <rFont val="Calibri Light"/>
        <charset val="204"/>
        <scheme val="major"/>
      </rPr>
      <t xml:space="preserve"> цена без отстъпка</t>
    </r>
  </si>
  <si>
    <t>Общо цена с отстъпка</t>
  </si>
  <si>
    <t>Реална печалба лв.</t>
  </si>
  <si>
    <t>(ALL)</t>
  </si>
  <si>
    <t>Месеци</t>
  </si>
  <si>
    <t>Общо Реална печалба, лв.</t>
  </si>
  <si>
    <t>яну</t>
  </si>
  <si>
    <t>фев</t>
  </si>
  <si>
    <t>мар</t>
  </si>
  <si>
    <t>апр</t>
  </si>
  <si>
    <t>май</t>
  </si>
  <si>
    <t>юни</t>
  </si>
  <si>
    <t>юли</t>
  </si>
  <si>
    <t>авг</t>
  </si>
  <si>
    <t>сеп</t>
  </si>
  <si>
    <t>Общо за периода</t>
  </si>
  <si>
    <t>Месец</t>
  </si>
  <si>
    <t>Общо Отстъпки</t>
  </si>
  <si>
    <t>Общо продажби</t>
  </si>
  <si>
    <t>Общо печалби</t>
  </si>
  <si>
    <t xml:space="preserve">Sum of Количество </t>
  </si>
  <si>
    <t>Grand Total</t>
  </si>
  <si>
    <t>Как се смята реалната печалба:</t>
  </si>
  <si>
    <t>100 лв</t>
  </si>
  <si>
    <t>отстъпка към клиента</t>
  </si>
  <si>
    <t>обща цена на продукта без отстъпка</t>
  </si>
  <si>
    <t>Да кажем, че продаваме продукта за 100 лв.</t>
  </si>
  <si>
    <t>90 лв.</t>
  </si>
  <si>
    <t>Имаме 25% печалба, значи себестойността е 75 лв.</t>
  </si>
  <si>
    <t>реална печалба</t>
  </si>
  <si>
    <t>Само от останалите 25 лв. можем да си позволим</t>
  </si>
  <si>
    <t>75 лв.</t>
  </si>
  <si>
    <t>да даваме отстъпка на клиентите, иначе сме на загуба.</t>
  </si>
  <si>
    <t>себестойност на продукта</t>
  </si>
  <si>
    <t>Но това, което им дадем като отстъпка, намалява</t>
  </si>
  <si>
    <t>нашата реална печалба.</t>
  </si>
  <si>
    <t>Добре е на страниците "Продукти" и "Клиенти" да виждаме</t>
  </si>
  <si>
    <t>колко печелим, за да преценим дали можем да си позволим</t>
  </si>
  <si>
    <t>да даваме такива отстъпки на клиентите при тази цена и количество.</t>
  </si>
</sst>
</file>

<file path=xl/styles.xml><?xml version="1.0" encoding="utf-8"?>
<styleSheet xmlns="http://schemas.openxmlformats.org/spreadsheetml/2006/main">
  <numFmts count="9">
    <numFmt numFmtId="176" formatCode="000"/>
    <numFmt numFmtId="177" formatCode="0.000%"/>
    <numFmt numFmtId="178" formatCode="d/mm/yyyy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d\ mmmm\ yyyy"/>
    <numFmt numFmtId="180" formatCode="d\ mmmm\ yyyy"/>
  </numFmts>
  <fonts count="32">
    <font>
      <sz val="11"/>
      <color theme="1"/>
      <name val="Calibri"/>
      <charset val="204"/>
      <scheme val="minor"/>
    </font>
    <font>
      <b/>
      <sz val="14"/>
      <color theme="1"/>
      <name val="Calibri"/>
      <charset val="204"/>
      <scheme val="minor"/>
    </font>
    <font>
      <b/>
      <sz val="11"/>
      <color theme="1"/>
      <name val="Calibri Light"/>
      <charset val="204"/>
      <scheme val="major"/>
    </font>
    <font>
      <sz val="9"/>
      <color theme="1"/>
      <name val="Calibri"/>
      <charset val="204"/>
      <scheme val="minor"/>
    </font>
    <font>
      <b/>
      <sz val="12"/>
      <color theme="1"/>
      <name val="Calibri Light"/>
      <charset val="204"/>
      <scheme val="major"/>
    </font>
    <font>
      <b/>
      <sz val="9"/>
      <color theme="1"/>
      <name val="Calibri Light"/>
      <charset val="204"/>
      <scheme val="major"/>
    </font>
    <font>
      <b/>
      <sz val="10"/>
      <color theme="1"/>
      <name val="Calibri Light"/>
      <charset val="204"/>
      <scheme val="major"/>
    </font>
    <font>
      <b/>
      <sz val="12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Times New Roman"/>
      <charset val="204"/>
    </font>
    <font>
      <sz val="9"/>
      <name val="Tahoma"/>
      <charset val="204"/>
    </font>
    <font>
      <b/>
      <sz val="9"/>
      <name val="Tahoma"/>
      <charset val="204"/>
    </font>
  </fonts>
  <fills count="36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8" fillId="8" borderId="1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0" fillId="11" borderId="11" applyNumberFormat="0" applyFont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5" borderId="6" xfId="0" applyFont="1" applyFill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9" fontId="3" fillId="0" borderId="0" xfId="47" applyFont="1"/>
    <xf numFmtId="0" fontId="4" fillId="5" borderId="6" xfId="0" applyFont="1" applyFill="1" applyBorder="1" applyAlignment="1">
      <alignment horizontal="center" vertical="center" wrapText="1"/>
    </xf>
    <xf numFmtId="178" fontId="4" fillId="5" borderId="6" xfId="0" applyNumberFormat="1" applyFont="1" applyFill="1" applyBorder="1" applyAlignment="1">
      <alignment horizontal="center" vertical="center" wrapText="1"/>
    </xf>
    <xf numFmtId="3" fontId="4" fillId="5" borderId="6" xfId="0" applyNumberFormat="1" applyFont="1" applyFill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177" fontId="4" fillId="5" borderId="6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176" fontId="0" fillId="0" borderId="0" xfId="0" applyNumberFormat="1"/>
    <xf numFmtId="2" fontId="0" fillId="0" borderId="0" xfId="0" applyNumberFormat="1"/>
    <xf numFmtId="176" fontId="7" fillId="5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2" fontId="7" fillId="5" borderId="6" xfId="0" applyNumberFormat="1" applyFont="1" applyFill="1" applyBorder="1" applyAlignment="1">
      <alignment horizontal="center" vertical="center" wrapText="1"/>
    </xf>
    <xf numFmtId="9" fontId="0" fillId="0" borderId="0" xfId="47" applyFont="1"/>
    <xf numFmtId="0" fontId="8" fillId="5" borderId="1" xfId="0" applyFont="1" applyFill="1" applyBorder="1"/>
    <xf numFmtId="0" fontId="0" fillId="0" borderId="0" xfId="0" applyAlignment="1">
      <alignment horizontal="left"/>
    </xf>
    <xf numFmtId="177" fontId="0" fillId="0" borderId="0" xfId="0" applyNumberFormat="1"/>
    <xf numFmtId="3" fontId="0" fillId="0" borderId="0" xfId="0" applyNumberFormat="1"/>
    <xf numFmtId="2" fontId="0" fillId="0" borderId="0" xfId="0" applyNumberFormat="1" applyAlignment="1">
      <alignment horizontal="right"/>
    </xf>
    <xf numFmtId="0" fontId="8" fillId="5" borderId="1" xfId="0" applyFont="1" applyFill="1" applyBorder="1" applyAlignment="1">
      <alignment horizontal="right"/>
    </xf>
    <xf numFmtId="2" fontId="8" fillId="5" borderId="1" xfId="0" applyNumberFormat="1" applyFont="1" applyFill="1" applyBorder="1"/>
    <xf numFmtId="2" fontId="8" fillId="5" borderId="1" xfId="0" applyNumberFormat="1" applyFont="1" applyFill="1" applyBorder="1" applyAlignment="1">
      <alignment horizontal="right"/>
    </xf>
    <xf numFmtId="177" fontId="7" fillId="5" borderId="6" xfId="0" applyNumberFormat="1" applyFont="1" applyFill="1" applyBorder="1" applyAlignment="1">
      <alignment horizontal="center" vertical="center" wrapText="1"/>
    </xf>
    <xf numFmtId="3" fontId="7" fillId="5" borderId="6" xfId="0" applyNumberFormat="1" applyFont="1" applyFill="1" applyBorder="1" applyAlignment="1">
      <alignment horizontal="center" vertical="center" wrapText="1"/>
    </xf>
    <xf numFmtId="177" fontId="8" fillId="5" borderId="1" xfId="0" applyNumberFormat="1" applyFont="1" applyFill="1" applyBorder="1"/>
    <xf numFmtId="3" fontId="8" fillId="5" borderId="1" xfId="0" applyNumberFormat="1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 7 - отчет (пример).xlsx]По месеци!PivotTable6</c:name>
    <c:fmtId val="0"/>
  </c:pivotSource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'По месеци'!$C$1</c:f>
              <c:strCache>
                <c:ptCount val="1"/>
                <c:pt idx="0">
                  <c:v>Общо продажби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'По месеци'!$A$2:$A$11</c:f>
              <c:strCache>
                <c:ptCount val="9"/>
                <c:pt idx="0">
                  <c:v>яну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</c:v>
                </c:pt>
                <c:pt idx="8">
                  <c:v>сеп</c:v>
                </c:pt>
              </c:strCache>
            </c:strRef>
          </c:cat>
          <c:val>
            <c:numRef>
              <c:f>'По месеци'!$C$2:$C$11</c:f>
              <c:numCache>
                <c:formatCode>General</c:formatCode>
                <c:ptCount val="9"/>
                <c:pt idx="0">
                  <c:v>13707.2</c:v>
                </c:pt>
                <c:pt idx="1">
                  <c:v>7715.8</c:v>
                </c:pt>
                <c:pt idx="2">
                  <c:v>10405.4</c:v>
                </c:pt>
                <c:pt idx="3">
                  <c:v>10106.8</c:v>
                </c:pt>
                <c:pt idx="4">
                  <c:v>6138.4</c:v>
                </c:pt>
                <c:pt idx="5">
                  <c:v>6665.2</c:v>
                </c:pt>
                <c:pt idx="6">
                  <c:v>8809.4</c:v>
                </c:pt>
                <c:pt idx="7">
                  <c:v>7679.2</c:v>
                </c:pt>
                <c:pt idx="8">
                  <c:v>3880.8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'По месеци'!$D$1</c:f>
              <c:strCache>
                <c:ptCount val="1"/>
                <c:pt idx="0">
                  <c:v>Общо печалби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'По месеци'!$A$2:$A$11</c:f>
              <c:strCache>
                <c:ptCount val="9"/>
                <c:pt idx="0">
                  <c:v>яну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</c:v>
                </c:pt>
                <c:pt idx="8">
                  <c:v>сеп</c:v>
                </c:pt>
              </c:strCache>
            </c:strRef>
          </c:cat>
          <c:val>
            <c:numRef>
              <c:f>'По месеци'!$D$2:$D$11</c:f>
              <c:numCache>
                <c:formatCode>General</c:formatCode>
                <c:ptCount val="9"/>
                <c:pt idx="0">
                  <c:v>2646.2</c:v>
                </c:pt>
                <c:pt idx="1">
                  <c:v>1807.8</c:v>
                </c:pt>
                <c:pt idx="2">
                  <c:v>2292.4</c:v>
                </c:pt>
                <c:pt idx="3">
                  <c:v>2163.8</c:v>
                </c:pt>
                <c:pt idx="4">
                  <c:v>1841.4</c:v>
                </c:pt>
                <c:pt idx="5">
                  <c:v>1441.2</c:v>
                </c:pt>
                <c:pt idx="6">
                  <c:v>2572.4</c:v>
                </c:pt>
                <c:pt idx="7">
                  <c:v>2563.2</c:v>
                </c:pt>
                <c:pt idx="8">
                  <c:v>1542.8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'По месеци'!$B$1</c:f>
              <c:strCache>
                <c:ptCount val="1"/>
                <c:pt idx="0">
                  <c:v>Общо Отстъпки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'По месеци'!$A$2:$A$11</c:f>
              <c:strCache>
                <c:ptCount val="9"/>
                <c:pt idx="0">
                  <c:v>яну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</c:v>
                </c:pt>
                <c:pt idx="8">
                  <c:v>сеп</c:v>
                </c:pt>
              </c:strCache>
            </c:strRef>
          </c:cat>
          <c:val>
            <c:numRef>
              <c:f>'По месеци'!$B$2:$B$11</c:f>
              <c:numCache>
                <c:formatCode>General</c:formatCode>
                <c:ptCount val="9"/>
                <c:pt idx="0">
                  <c:v>1702.8</c:v>
                </c:pt>
                <c:pt idx="1">
                  <c:v>664.2</c:v>
                </c:pt>
                <c:pt idx="2">
                  <c:v>1324.6</c:v>
                </c:pt>
                <c:pt idx="3">
                  <c:v>823.2</c:v>
                </c:pt>
                <c:pt idx="4">
                  <c:v>731.6</c:v>
                </c:pt>
                <c:pt idx="5">
                  <c:v>974.8</c:v>
                </c:pt>
                <c:pt idx="6">
                  <c:v>360.6</c:v>
                </c:pt>
                <c:pt idx="7">
                  <c:v>680.8</c:v>
                </c:pt>
                <c:pt idx="8">
                  <c:v>199.2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'По месеци'!$E$1</c:f>
              <c:strCache>
                <c:ptCount val="1"/>
                <c:pt idx="0">
                  <c:v>Sum of Количество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'По месеци'!$A$2:$A$11</c:f>
              <c:strCache>
                <c:ptCount val="9"/>
                <c:pt idx="0">
                  <c:v>яну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юни</c:v>
                </c:pt>
                <c:pt idx="6">
                  <c:v>юли</c:v>
                </c:pt>
                <c:pt idx="7">
                  <c:v>авг</c:v>
                </c:pt>
                <c:pt idx="8">
                  <c:v>сеп</c:v>
                </c:pt>
              </c:strCache>
            </c:strRef>
          </c:cat>
          <c:val>
            <c:numRef>
              <c:f>'По месеци'!$E$2:$E$11</c:f>
              <c:numCache>
                <c:formatCode>General</c:formatCode>
                <c:ptCount val="9"/>
                <c:pt idx="0">
                  <c:v>45</c:v>
                </c:pt>
                <c:pt idx="1">
                  <c:v>27</c:v>
                </c:pt>
                <c:pt idx="2">
                  <c:v>41</c:v>
                </c:pt>
                <c:pt idx="3">
                  <c:v>29</c:v>
                </c:pt>
                <c:pt idx="4">
                  <c:v>36</c:v>
                </c:pt>
                <c:pt idx="5">
                  <c:v>25</c:v>
                </c:pt>
                <c:pt idx="6">
                  <c:v>31</c:v>
                </c:pt>
                <c:pt idx="7">
                  <c:v>37</c:v>
                </c:pt>
                <c:pt idx="8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45080"/>
        <c:axId val="212518592"/>
      </c:lineChart>
      <c:catAx>
        <c:axId val="1444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518592"/>
        <c:crosses val="autoZero"/>
        <c:auto val="1"/>
        <c:lblAlgn val="ctr"/>
        <c:lblOffset val="100"/>
        <c:noMultiLvlLbl val="0"/>
      </c:catAx>
      <c:valAx>
        <c:axId val="2125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 sz="1400" b="1"/>
              <a:t>Общо печалба по продукти, лв.</a:t>
            </a:r>
            <a:endParaRPr lang="bg-BG" sz="1400" b="1"/>
          </a:p>
        </c:rich>
      </c:tx>
      <c:layout>
        <c:manualLayout>
          <c:xMode val="edge"/>
          <c:yMode val="edge"/>
          <c:x val="0.0282026422982418"/>
          <c:y val="0.06100366886632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24393443878496"/>
          <c:y val="0.108710779524415"/>
          <c:w val="0.537772406150408"/>
          <c:h val="0.833398499982227"/>
        </c:manualLayout>
      </c:layout>
      <c:pieChart>
        <c:varyColors val="1"/>
        <c:ser>
          <c:idx val="0"/>
          <c:order val="0"/>
          <c:tx>
            <c:strRef>
              <c:f>Продукти!$G$1</c:f>
              <c:strCache>
                <c:ptCount val="1"/>
                <c:pt idx="0">
                  <c:v>Общо печалба, лв.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Продукти!$B$2:$B$6</c:f>
              <c:strCache>
                <c:ptCount val="5"/>
                <c:pt idx="0">
                  <c:v>Хостинг</c:v>
                </c:pt>
                <c:pt idx="1">
                  <c:v>Домейн</c:v>
                </c:pt>
                <c:pt idx="2">
                  <c:v>Изработка на сайт</c:v>
                </c:pt>
                <c:pt idx="3">
                  <c:v>Електронен магазин</c:v>
                </c:pt>
                <c:pt idx="4">
                  <c:v>Електронна поща</c:v>
                </c:pt>
              </c:strCache>
            </c:strRef>
          </c:cat>
          <c:val>
            <c:numRef>
              <c:f>Продукти!$G$2:$G$6</c:f>
              <c:numCache>
                <c:formatCode>#,##0</c:formatCode>
                <c:ptCount val="5"/>
                <c:pt idx="0">
                  <c:v>1718</c:v>
                </c:pt>
                <c:pt idx="1">
                  <c:v>2000</c:v>
                </c:pt>
                <c:pt idx="2">
                  <c:v>6970</c:v>
                </c:pt>
                <c:pt idx="3">
                  <c:v>22028</c:v>
                </c:pt>
                <c:pt idx="4">
                  <c:v>3089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21107395413725"/>
          <c:y val="0.187333867010723"/>
          <c:w val="0.407543756802211"/>
          <c:h val="0.658565908428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bg-BG"/>
              <a:t>Общо печалба по клиенти, лв.</a:t>
            </a:r>
            <a:endParaRPr lang="bg-BG"/>
          </a:p>
        </c:rich>
      </c:tx>
      <c:layout>
        <c:manualLayout>
          <c:xMode val="edge"/>
          <c:yMode val="edge"/>
          <c:x val="0.0433156841360006"/>
          <c:y val="0.02440146754652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085854949739"/>
          <c:y val="0.145312980844208"/>
          <c:w val="0.831080058798549"/>
          <c:h val="0.739859541053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Клиенти!$D$1</c:f>
              <c:strCache>
                <c:ptCount val="1"/>
                <c:pt idx="0">
                  <c:v>Общо Продажби, лв.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Клиенти!$B$2:$B$10</c:f>
              <c:strCache>
                <c:ptCount val="9"/>
                <c:pt idx="0">
                  <c:v>Ани</c:v>
                </c:pt>
                <c:pt idx="1">
                  <c:v>Вики</c:v>
                </c:pt>
                <c:pt idx="2">
                  <c:v>Гери</c:v>
                </c:pt>
                <c:pt idx="3">
                  <c:v>Добри</c:v>
                </c:pt>
                <c:pt idx="4">
                  <c:v>Криси</c:v>
                </c:pt>
                <c:pt idx="5">
                  <c:v>Кика</c:v>
                </c:pt>
                <c:pt idx="6">
                  <c:v>Марти</c:v>
                </c:pt>
                <c:pt idx="7">
                  <c:v>Мая Б.</c:v>
                </c:pt>
                <c:pt idx="8">
                  <c:v>Мая Д.</c:v>
                </c:pt>
              </c:strCache>
            </c:strRef>
          </c:cat>
          <c:val>
            <c:numRef>
              <c:f>Клиенти!$D$2:$D$10</c:f>
              <c:numCache>
                <c:formatCode>0.00</c:formatCode>
                <c:ptCount val="9"/>
                <c:pt idx="0">
                  <c:v>18320</c:v>
                </c:pt>
                <c:pt idx="1">
                  <c:v>7560</c:v>
                </c:pt>
                <c:pt idx="2">
                  <c:v>9580</c:v>
                </c:pt>
                <c:pt idx="3">
                  <c:v>1030</c:v>
                </c:pt>
                <c:pt idx="4">
                  <c:v>5070</c:v>
                </c:pt>
                <c:pt idx="5">
                  <c:v>18570</c:v>
                </c:pt>
                <c:pt idx="6">
                  <c:v>6880</c:v>
                </c:pt>
                <c:pt idx="7">
                  <c:v>4480</c:v>
                </c:pt>
                <c:pt idx="8">
                  <c:v>9110</c:v>
                </c:pt>
              </c:numCache>
            </c:numRef>
          </c:val>
        </c:ser>
        <c:ser>
          <c:idx val="1"/>
          <c:order val="1"/>
          <c:tx>
            <c:strRef>
              <c:f>Клиенти!$E$1</c:f>
              <c:strCache>
                <c:ptCount val="1"/>
                <c:pt idx="0">
                  <c:v>Общо печалба, лв.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Клиенти!$B$2:$B$10</c:f>
              <c:strCache>
                <c:ptCount val="9"/>
                <c:pt idx="0">
                  <c:v>Ани</c:v>
                </c:pt>
                <c:pt idx="1">
                  <c:v>Вики</c:v>
                </c:pt>
                <c:pt idx="2">
                  <c:v>Гери</c:v>
                </c:pt>
                <c:pt idx="3">
                  <c:v>Добри</c:v>
                </c:pt>
                <c:pt idx="4">
                  <c:v>Криси</c:v>
                </c:pt>
                <c:pt idx="5">
                  <c:v>Кика</c:v>
                </c:pt>
                <c:pt idx="6">
                  <c:v>Марти</c:v>
                </c:pt>
                <c:pt idx="7">
                  <c:v>Мая Б.</c:v>
                </c:pt>
                <c:pt idx="8">
                  <c:v>Мая Д.</c:v>
                </c:pt>
              </c:strCache>
            </c:strRef>
          </c:cat>
          <c:val>
            <c:numRef>
              <c:f>Клиенти!$E$2:$E$10</c:f>
              <c:numCache>
                <c:formatCode>0.00</c:formatCode>
                <c:ptCount val="9"/>
                <c:pt idx="0">
                  <c:v>9081.6</c:v>
                </c:pt>
                <c:pt idx="1">
                  <c:v>3171.6</c:v>
                </c:pt>
                <c:pt idx="2">
                  <c:v>4647.2</c:v>
                </c:pt>
                <c:pt idx="3">
                  <c:v>604.6</c:v>
                </c:pt>
                <c:pt idx="4">
                  <c:v>2056</c:v>
                </c:pt>
                <c:pt idx="5">
                  <c:v>8264.6</c:v>
                </c:pt>
                <c:pt idx="6">
                  <c:v>2338.8</c:v>
                </c:pt>
                <c:pt idx="7">
                  <c:v>1655.2</c:v>
                </c:pt>
                <c:pt idx="8">
                  <c:v>2239.2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21456"/>
        <c:axId val="168022240"/>
      </c:barChart>
      <c:catAx>
        <c:axId val="16802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22240"/>
        <c:crosses val="autoZero"/>
        <c:auto val="1"/>
        <c:lblAlgn val="ctr"/>
        <c:lblOffset val="100"/>
        <c:noMultiLvlLbl val="0"/>
      </c:catAx>
      <c:valAx>
        <c:axId val="1680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904869879727"/>
          <c:y val="0.0447837379910035"/>
          <c:w val="0.364616938346722"/>
          <c:h val="0.068629607818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11</xdr:row>
      <xdr:rowOff>152401</xdr:rowOff>
    </xdr:from>
    <xdr:to>
      <xdr:col>7</xdr:col>
      <xdr:colOff>390524</xdr:colOff>
      <xdr:row>25</xdr:row>
      <xdr:rowOff>64519</xdr:rowOff>
    </xdr:to>
    <xdr:graphicFrame>
      <xdr:nvGraphicFramePr>
        <xdr:cNvPr id="2" name="Chart 1"/>
        <xdr:cNvGraphicFramePr/>
      </xdr:nvGraphicFramePr>
      <xdr:xfrm>
        <a:off x="0" y="2247900"/>
        <a:ext cx="7038340" cy="257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155276</xdr:colOff>
      <xdr:row>0</xdr:row>
      <xdr:rowOff>138021</xdr:rowOff>
    </xdr:from>
    <xdr:to>
      <xdr:col>7</xdr:col>
      <xdr:colOff>612477</xdr:colOff>
      <xdr:row>17</xdr:row>
      <xdr:rowOff>181154</xdr:rowOff>
    </xdr:to>
    <xdr:graphicFrame>
      <xdr:nvGraphicFramePr>
        <xdr:cNvPr id="3" name="Chart 2"/>
        <xdr:cNvGraphicFramePr/>
      </xdr:nvGraphicFramePr>
      <xdr:xfrm>
        <a:off x="154940" y="137795"/>
        <a:ext cx="4645660" cy="328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112682</xdr:colOff>
      <xdr:row>18</xdr:row>
      <xdr:rowOff>83568</xdr:rowOff>
    </xdr:from>
    <xdr:to>
      <xdr:col>8</xdr:col>
      <xdr:colOff>542925</xdr:colOff>
      <xdr:row>38</xdr:row>
      <xdr:rowOff>76200</xdr:rowOff>
    </xdr:to>
    <xdr:graphicFrame>
      <xdr:nvGraphicFramePr>
        <xdr:cNvPr id="4" name="Chart 3"/>
        <xdr:cNvGraphicFramePr/>
      </xdr:nvGraphicFramePr>
      <xdr:xfrm>
        <a:off x="112395" y="3512185"/>
        <a:ext cx="5231130" cy="380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882.0963929398" refreshedBy="Dani" recordCount="100">
  <cacheSource type="worksheet">
    <worksheetSource name="Продажби"/>
  </cacheSource>
  <cacheFields count="12">
    <cacheField name="№" numFmtId="0"/>
    <cacheField name="Дата " numFmtId="180">
      <sharedItems containsSemiMixedTypes="0" containsString="0" containsNonDate="0" containsDate="1" minDate="2019-01-06T00:00:00" maxDate="2019-09-25T06:35:49" count="100">
        <d v="2019-01-06T00:00:00"/>
        <d v="2019-01-08T12:18:20"/>
        <d v="2019-01-08T14:43:26"/>
        <d v="2019-01-12T09:29:07"/>
        <d v="2019-01-16T15:54:18"/>
        <d v="2019-01-20T13:53:33"/>
        <d v="2019-01-21T06:16:50"/>
        <d v="2019-01-21T11:15:20"/>
        <d v="2019-01-22T11:15:55"/>
        <d v="2019-01-22T21:08:25"/>
        <d v="2019-01-26T07:27:52"/>
        <d v="2019-01-26T14:15:57"/>
        <d v="2019-01-30T05:56:00"/>
        <d v="2019-02-03T06:02:17"/>
        <d v="2019-02-06T18:59:53"/>
        <d v="2019-02-07T21:09:38"/>
        <d v="2019-02-08T10:18:06"/>
        <d v="2019-02-11T01:40:06"/>
        <d v="2019-02-14T02:47:00"/>
        <d v="2019-02-17T13:05:05"/>
        <d v="2019-02-21T03:21:42"/>
        <d v="2019-02-25T16:57:22"/>
        <d v="2019-03-02T12:33:09"/>
        <d v="2019-03-03T01:27:29"/>
        <d v="2019-03-06T00:06:53"/>
        <d v="2019-03-06T18:21:07"/>
        <d v="2019-03-10T03:04:10"/>
        <d v="2019-03-14T21:44:11"/>
        <d v="2019-03-14T23:53:03"/>
        <d v="2019-03-17T10:15:16"/>
        <d v="2019-03-17T15:42:56"/>
        <d v="2019-03-21T12:23:42"/>
        <d v="2019-03-24T01:30:10"/>
        <d v="2019-03-25T11:59:07"/>
        <d v="2019-03-29T17:06:02"/>
        <d v="2019-04-03T01:09:44"/>
        <d v="2019-04-04T11:53:18"/>
        <d v="2019-04-05T14:00:12"/>
        <d v="2019-04-09T13:36:46"/>
        <d v="2019-04-14T02:55:14"/>
        <d v="2019-04-19T00:10:13"/>
        <d v="2019-04-19T21:55:44"/>
        <d v="2019-04-23T01:15:57"/>
        <d v="2019-04-27T02:16:02"/>
        <d v="2019-05-01T13:59:42"/>
        <d v="2019-05-03T12:58:18"/>
        <d v="2019-05-08T03:05:15"/>
        <d v="2019-05-09T11:41:17"/>
        <d v="2019-05-12T04:25:47"/>
        <d v="2019-05-13T17:29:19"/>
        <d v="2019-05-16T21:03:02"/>
        <d v="2019-05-21T03:24:08"/>
        <d v="2019-05-25T18:26:04"/>
        <d v="2019-05-26T11:12:10"/>
        <d v="2019-05-28T15:22:40"/>
        <d v="2019-05-31T23:59:37"/>
        <d v="2019-06-02T14:44:04"/>
        <d v="2019-06-04T08:17:59"/>
        <d v="2019-06-08T10:20:00"/>
        <d v="2019-06-11T03:53:11"/>
        <d v="2019-06-13T02:53:45"/>
        <d v="2019-06-17T00:34:30"/>
        <d v="2019-06-20T02:44:09"/>
        <d v="2019-06-23T16:49:57"/>
        <d v="2019-06-26T21:30:54"/>
        <d v="2019-06-28T08:40:44"/>
        <d v="2019-06-30T21:32:58"/>
        <d v="2019-07-05T08:40:23"/>
        <d v="2019-07-09T21:10:22"/>
        <d v="2019-07-12T20:52:04"/>
        <d v="2019-07-14T01:01:43"/>
        <d v="2019-07-16T04:13:35"/>
        <d v="2019-07-19T23:06:56"/>
        <d v="2019-07-20T06:12:06"/>
        <d v="2019-07-21T01:42:38"/>
        <d v="2019-07-23T01:20:38"/>
        <d v="2019-07-27T17:44:24"/>
        <d v="2019-07-30T18:52:53"/>
        <d v="2019-08-02T05:37:03"/>
        <d v="2019-08-02T06:51:14"/>
        <d v="2019-08-04T23:36:12"/>
        <d v="2019-08-07T03:55:48"/>
        <d v="2019-08-09T11:00:31"/>
        <d v="2019-08-12T06:02:25"/>
        <d v="2019-08-15T10:37:09"/>
        <d v="2019-08-18T22:21:10"/>
        <d v="2019-08-23T02:24:57"/>
        <d v="2019-08-25T11:12:11"/>
        <d v="2019-08-25T23:44:21"/>
        <d v="2019-08-28T12:01:35"/>
        <d v="2019-09-01T17:48:50"/>
        <d v="2019-09-05T21:39:30"/>
        <d v="2019-09-08T10:46:11"/>
        <d v="2019-09-10T08:45:46"/>
        <d v="2019-09-11T04:03:35"/>
        <d v="2019-09-13T09:50:28"/>
        <d v="2019-09-13T14:52:16"/>
        <d v="2019-09-18T03:29:53"/>
        <d v="2019-09-20T09:35:58"/>
        <d v="2019-09-25T06:35:49"/>
      </sharedItems>
      <fieldGroup base="1">
        <rangePr groupBy="months" startDate="2019-01-06T00:00:00" endDate="2019-09-25T06:35:49" groupInterval="1"/>
        <groupItems count="14">
          <s v="&lt;6.1.2019"/>
          <s v="яну"/>
          <s v="фев"/>
          <s v="мар"/>
          <s v="апр"/>
          <s v="май"/>
          <s v="юни"/>
          <s v="юли"/>
          <s v="авг"/>
          <s v="сеп"/>
          <s v="окт"/>
          <s v="ное"/>
          <s v="дек"/>
          <s v="&gt;25.9.2019"/>
        </groupItems>
      </fieldGroup>
    </cacheField>
    <cacheField name="Клиент " numFmtId="0">
      <sharedItems count="9">
        <s v="Гери"/>
        <s v="Марти"/>
        <s v="Ани"/>
        <s v="Мая Д."/>
        <s v="Кика"/>
        <s v="Вики"/>
        <s v="Мая Б."/>
        <s v="Добри"/>
        <s v="Криси"/>
      </sharedItems>
    </cacheField>
    <cacheField name="Продукт " numFmtId="0">
      <sharedItems count="5">
        <s v="Електронен магазин"/>
        <s v="Домейн"/>
        <s v="Изработка на сайт"/>
        <s v="Хостинг"/>
        <s v="Електронна поща"/>
      </sharedItems>
    </cacheField>
    <cacheField name="Количество " numFmtId="0"/>
    <cacheField name="Единична цена " numFmtId="0"/>
    <cacheField name="Печалба лв." numFmtId="0"/>
    <cacheField name="Отстъпка %" numFmtId="9"/>
    <cacheField name="Общо Отстъпка лв." numFmtId="0"/>
    <cacheField name="Общо цена без отстъпка" numFmtId="0"/>
    <cacheField name="Общо цена с отстъпка" numFmtId="0"/>
    <cacheField name="Реална печалба лв.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n v="5"/>
    <n v="800"/>
    <n v="200"/>
    <n v="0.06"/>
    <n v="240"/>
    <n v="4000"/>
    <n v="3760"/>
    <n v="760"/>
  </r>
  <r>
    <n v="2"/>
    <x v="1"/>
    <x v="1"/>
    <x v="1"/>
    <n v="2"/>
    <n v="30"/>
    <n v="7"/>
    <n v="0.14"/>
    <n v="8.4"/>
    <n v="60"/>
    <n v="51.6"/>
    <n v="5.6"/>
  </r>
  <r>
    <n v="3"/>
    <x v="2"/>
    <x v="2"/>
    <x v="1"/>
    <n v="2"/>
    <n v="30"/>
    <n v="7"/>
    <n v="0.02"/>
    <n v="1.2"/>
    <n v="60"/>
    <n v="58.8"/>
    <n v="12.8"/>
  </r>
  <r>
    <n v="4"/>
    <x v="3"/>
    <x v="3"/>
    <x v="2"/>
    <n v="2"/>
    <n v="500"/>
    <n v="200"/>
    <n v="0.18"/>
    <n v="180"/>
    <n v="1000"/>
    <n v="820"/>
    <n v="220"/>
  </r>
  <r>
    <n v="5"/>
    <x v="4"/>
    <x v="3"/>
    <x v="1"/>
    <n v="4"/>
    <n v="30"/>
    <n v="7"/>
    <n v="0.18"/>
    <n v="21.6"/>
    <n v="120"/>
    <n v="98.4"/>
    <n v="6.4"/>
  </r>
  <r>
    <n v="6"/>
    <x v="5"/>
    <x v="3"/>
    <x v="1"/>
    <n v="4"/>
    <n v="30"/>
    <n v="7"/>
    <n v="0.18"/>
    <n v="21.6"/>
    <n v="120"/>
    <n v="98.4"/>
    <n v="6.4"/>
  </r>
  <r>
    <n v="7"/>
    <x v="6"/>
    <x v="0"/>
    <x v="3"/>
    <n v="5"/>
    <n v="200"/>
    <n v="50"/>
    <n v="0.06"/>
    <n v="60"/>
    <n v="1000"/>
    <n v="940"/>
    <n v="190"/>
  </r>
  <r>
    <n v="8"/>
    <x v="7"/>
    <x v="1"/>
    <x v="4"/>
    <n v="3"/>
    <n v="50"/>
    <n v="45"/>
    <n v="0.14"/>
    <n v="21"/>
    <n v="150"/>
    <n v="129"/>
    <n v="114"/>
  </r>
  <r>
    <n v="9"/>
    <x v="8"/>
    <x v="0"/>
    <x v="1"/>
    <n v="5"/>
    <n v="30"/>
    <n v="7"/>
    <n v="0.06"/>
    <n v="9"/>
    <n v="150"/>
    <n v="141"/>
    <n v="26"/>
  </r>
  <r>
    <n v="10"/>
    <x v="9"/>
    <x v="3"/>
    <x v="2"/>
    <n v="3"/>
    <n v="500"/>
    <n v="200"/>
    <n v="0.18"/>
    <n v="270"/>
    <n v="1500"/>
    <n v="1230"/>
    <n v="330"/>
  </r>
  <r>
    <n v="11"/>
    <x v="10"/>
    <x v="4"/>
    <x v="0"/>
    <n v="4"/>
    <n v="800"/>
    <n v="200"/>
    <n v="0.12"/>
    <n v="384"/>
    <n v="3200"/>
    <n v="2816"/>
    <n v="416"/>
  </r>
  <r>
    <n v="12"/>
    <x v="11"/>
    <x v="4"/>
    <x v="0"/>
    <n v="5"/>
    <n v="800"/>
    <n v="200"/>
    <n v="0.12"/>
    <n v="480"/>
    <n v="4000"/>
    <n v="3520"/>
    <n v="520"/>
  </r>
  <r>
    <n v="13"/>
    <x v="12"/>
    <x v="4"/>
    <x v="4"/>
    <n v="1"/>
    <n v="50"/>
    <n v="45"/>
    <n v="0.12"/>
    <n v="6"/>
    <n v="50"/>
    <n v="44"/>
    <n v="39"/>
  </r>
  <r>
    <n v="14"/>
    <x v="13"/>
    <x v="0"/>
    <x v="0"/>
    <n v="5"/>
    <n v="800"/>
    <n v="200"/>
    <n v="0.06"/>
    <n v="240"/>
    <n v="4000"/>
    <n v="3760"/>
    <n v="760"/>
  </r>
  <r>
    <n v="15"/>
    <x v="14"/>
    <x v="2"/>
    <x v="0"/>
    <n v="1"/>
    <n v="800"/>
    <n v="200"/>
    <n v="0.02"/>
    <n v="16"/>
    <n v="800"/>
    <n v="784"/>
    <n v="184"/>
  </r>
  <r>
    <n v="16"/>
    <x v="15"/>
    <x v="4"/>
    <x v="2"/>
    <n v="2"/>
    <n v="500"/>
    <n v="200"/>
    <n v="0.12"/>
    <n v="120"/>
    <n v="1000"/>
    <n v="880"/>
    <n v="280"/>
  </r>
  <r>
    <n v="17"/>
    <x v="16"/>
    <x v="1"/>
    <x v="4"/>
    <n v="5"/>
    <n v="50"/>
    <n v="45"/>
    <n v="0.14"/>
    <n v="35"/>
    <n v="250"/>
    <n v="215"/>
    <n v="190"/>
  </r>
  <r>
    <n v="18"/>
    <x v="17"/>
    <x v="5"/>
    <x v="4"/>
    <n v="2"/>
    <n v="50"/>
    <n v="45"/>
    <n v="0.04"/>
    <n v="4"/>
    <n v="100"/>
    <n v="96"/>
    <n v="86"/>
  </r>
  <r>
    <n v="19"/>
    <x v="18"/>
    <x v="5"/>
    <x v="3"/>
    <n v="5"/>
    <n v="200"/>
    <n v="50"/>
    <n v="0.04"/>
    <n v="40"/>
    <n v="1000"/>
    <n v="960"/>
    <n v="210"/>
  </r>
  <r>
    <n v="20"/>
    <x v="19"/>
    <x v="5"/>
    <x v="1"/>
    <n v="1"/>
    <n v="30"/>
    <n v="7"/>
    <n v="0.04"/>
    <n v="1.2"/>
    <n v="30"/>
    <n v="28.8"/>
    <n v="5.8"/>
  </r>
  <r>
    <n v="21"/>
    <x v="20"/>
    <x v="1"/>
    <x v="3"/>
    <n v="1"/>
    <n v="200"/>
    <n v="50"/>
    <n v="0.14"/>
    <n v="28"/>
    <n v="200"/>
    <n v="172"/>
    <n v="22"/>
  </r>
  <r>
    <n v="22"/>
    <x v="21"/>
    <x v="3"/>
    <x v="3"/>
    <n v="5"/>
    <n v="200"/>
    <n v="50"/>
    <n v="0.18"/>
    <n v="180"/>
    <n v="1000"/>
    <n v="820"/>
    <n v="70"/>
  </r>
  <r>
    <n v="23"/>
    <x v="22"/>
    <x v="2"/>
    <x v="4"/>
    <n v="4"/>
    <n v="50"/>
    <n v="45"/>
    <n v="0.02"/>
    <n v="4"/>
    <n v="200"/>
    <n v="196"/>
    <n v="176"/>
  </r>
  <r>
    <n v="24"/>
    <x v="23"/>
    <x v="4"/>
    <x v="0"/>
    <n v="2"/>
    <n v="800"/>
    <n v="200"/>
    <n v="0.12"/>
    <n v="192"/>
    <n v="1600"/>
    <n v="1408"/>
    <n v="208"/>
  </r>
  <r>
    <n v="25"/>
    <x v="24"/>
    <x v="2"/>
    <x v="3"/>
    <n v="4"/>
    <n v="200"/>
    <n v="50"/>
    <n v="0.02"/>
    <n v="16"/>
    <n v="800"/>
    <n v="784"/>
    <n v="184"/>
  </r>
  <r>
    <n v="26"/>
    <x v="25"/>
    <x v="6"/>
    <x v="2"/>
    <n v="4"/>
    <n v="500"/>
    <n v="200"/>
    <n v="0.16"/>
    <n v="320"/>
    <n v="2000"/>
    <n v="1680"/>
    <n v="480"/>
  </r>
  <r>
    <n v="27"/>
    <x v="26"/>
    <x v="2"/>
    <x v="1"/>
    <n v="1"/>
    <n v="30"/>
    <n v="7"/>
    <n v="0.02"/>
    <n v="0.6"/>
    <n v="30"/>
    <n v="29.4"/>
    <n v="6.4"/>
  </r>
  <r>
    <n v="28"/>
    <x v="27"/>
    <x v="3"/>
    <x v="4"/>
    <n v="3"/>
    <n v="50"/>
    <n v="45"/>
    <n v="0.18"/>
    <n v="27"/>
    <n v="150"/>
    <n v="123"/>
    <n v="108"/>
  </r>
  <r>
    <n v="29"/>
    <x v="28"/>
    <x v="4"/>
    <x v="0"/>
    <n v="3"/>
    <n v="800"/>
    <n v="200"/>
    <n v="0.12"/>
    <n v="288"/>
    <n v="2400"/>
    <n v="2112"/>
    <n v="312"/>
  </r>
  <r>
    <n v="30"/>
    <x v="29"/>
    <x v="5"/>
    <x v="1"/>
    <n v="5"/>
    <n v="30"/>
    <n v="7"/>
    <n v="0.04"/>
    <n v="6"/>
    <n v="150"/>
    <n v="144"/>
    <n v="29"/>
  </r>
  <r>
    <n v="31"/>
    <x v="30"/>
    <x v="0"/>
    <x v="0"/>
    <n v="3"/>
    <n v="800"/>
    <n v="200"/>
    <n v="0.06"/>
    <n v="144"/>
    <n v="2400"/>
    <n v="2256"/>
    <n v="456"/>
  </r>
  <r>
    <n v="32"/>
    <x v="31"/>
    <x v="3"/>
    <x v="1"/>
    <n v="4"/>
    <n v="30"/>
    <n v="7"/>
    <n v="0.18"/>
    <n v="21.6"/>
    <n v="120"/>
    <n v="98.4"/>
    <n v="6.4"/>
  </r>
  <r>
    <n v="33"/>
    <x v="32"/>
    <x v="7"/>
    <x v="1"/>
    <n v="1"/>
    <n v="30"/>
    <n v="7"/>
    <n v="0.08"/>
    <n v="2.4"/>
    <n v="30"/>
    <n v="27.6"/>
    <n v="4.6"/>
  </r>
  <r>
    <n v="34"/>
    <x v="33"/>
    <x v="0"/>
    <x v="4"/>
    <n v="5"/>
    <n v="50"/>
    <n v="45"/>
    <n v="0.06"/>
    <n v="15"/>
    <n v="250"/>
    <n v="235"/>
    <n v="210"/>
  </r>
  <r>
    <n v="35"/>
    <x v="34"/>
    <x v="3"/>
    <x v="0"/>
    <n v="2"/>
    <n v="800"/>
    <n v="200"/>
    <n v="0.18"/>
    <n v="288"/>
    <n v="1600"/>
    <n v="1312"/>
    <n v="112"/>
  </r>
  <r>
    <n v="36"/>
    <x v="35"/>
    <x v="0"/>
    <x v="3"/>
    <n v="4"/>
    <n v="200"/>
    <n v="50"/>
    <n v="0.06"/>
    <n v="48"/>
    <n v="800"/>
    <n v="752"/>
    <n v="152"/>
  </r>
  <r>
    <n v="37"/>
    <x v="36"/>
    <x v="2"/>
    <x v="0"/>
    <n v="5"/>
    <n v="800"/>
    <n v="200"/>
    <n v="0.02"/>
    <n v="80"/>
    <n v="4000"/>
    <n v="3920"/>
    <n v="920"/>
  </r>
  <r>
    <n v="38"/>
    <x v="37"/>
    <x v="4"/>
    <x v="1"/>
    <n v="2"/>
    <n v="30"/>
    <n v="7"/>
    <n v="0.12"/>
    <n v="7.2"/>
    <n v="60"/>
    <n v="52.8"/>
    <n v="6.8"/>
  </r>
  <r>
    <n v="39"/>
    <x v="38"/>
    <x v="3"/>
    <x v="2"/>
    <n v="3"/>
    <n v="500"/>
    <n v="200"/>
    <n v="0.18"/>
    <n v="270"/>
    <n v="1500"/>
    <n v="1230"/>
    <n v="330"/>
  </r>
  <r>
    <n v="40"/>
    <x v="39"/>
    <x v="5"/>
    <x v="4"/>
    <n v="1"/>
    <n v="50"/>
    <n v="45"/>
    <n v="0.04"/>
    <n v="2"/>
    <n v="50"/>
    <n v="48"/>
    <n v="43"/>
  </r>
  <r>
    <n v="41"/>
    <x v="40"/>
    <x v="8"/>
    <x v="1"/>
    <n v="4"/>
    <n v="30"/>
    <n v="7"/>
    <n v="0.1"/>
    <n v="12"/>
    <n v="120"/>
    <n v="108"/>
    <n v="16"/>
  </r>
  <r>
    <n v="42"/>
    <x v="41"/>
    <x v="5"/>
    <x v="3"/>
    <n v="3"/>
    <n v="200"/>
    <n v="50"/>
    <n v="0.04"/>
    <n v="24"/>
    <n v="600"/>
    <n v="576"/>
    <n v="126"/>
  </r>
  <r>
    <n v="43"/>
    <x v="42"/>
    <x v="8"/>
    <x v="0"/>
    <n v="4"/>
    <n v="800"/>
    <n v="200"/>
    <n v="0.1"/>
    <n v="320"/>
    <n v="3200"/>
    <n v="2880"/>
    <n v="480"/>
  </r>
  <r>
    <n v="44"/>
    <x v="43"/>
    <x v="8"/>
    <x v="3"/>
    <n v="3"/>
    <n v="200"/>
    <n v="50"/>
    <n v="0.1"/>
    <n v="60"/>
    <n v="600"/>
    <n v="540"/>
    <n v="90"/>
  </r>
  <r>
    <n v="45"/>
    <x v="44"/>
    <x v="1"/>
    <x v="4"/>
    <n v="4"/>
    <n v="50"/>
    <n v="45"/>
    <n v="0.14"/>
    <n v="28"/>
    <n v="200"/>
    <n v="172"/>
    <n v="152"/>
  </r>
  <r>
    <n v="46"/>
    <x v="45"/>
    <x v="0"/>
    <x v="4"/>
    <n v="3"/>
    <n v="50"/>
    <n v="45"/>
    <n v="0.06"/>
    <n v="9"/>
    <n v="150"/>
    <n v="141"/>
    <n v="126"/>
  </r>
  <r>
    <n v="47"/>
    <x v="46"/>
    <x v="3"/>
    <x v="3"/>
    <n v="3"/>
    <n v="200"/>
    <n v="50"/>
    <n v="0.18"/>
    <n v="108"/>
    <n v="600"/>
    <n v="492"/>
    <n v="42"/>
  </r>
  <r>
    <n v="48"/>
    <x v="47"/>
    <x v="1"/>
    <x v="1"/>
    <n v="5"/>
    <n v="30"/>
    <n v="7"/>
    <n v="0.14"/>
    <n v="21"/>
    <n v="150"/>
    <n v="129"/>
    <n v="14"/>
  </r>
  <r>
    <n v="49"/>
    <x v="48"/>
    <x v="8"/>
    <x v="3"/>
    <n v="5"/>
    <n v="200"/>
    <n v="50"/>
    <n v="0.1"/>
    <n v="100"/>
    <n v="1000"/>
    <n v="900"/>
    <n v="150"/>
  </r>
  <r>
    <n v="50"/>
    <x v="49"/>
    <x v="0"/>
    <x v="2"/>
    <n v="1"/>
    <n v="500"/>
    <n v="200"/>
    <n v="0.06"/>
    <n v="30"/>
    <n v="500"/>
    <n v="470"/>
    <n v="170"/>
  </r>
  <r>
    <n v="51"/>
    <x v="50"/>
    <x v="1"/>
    <x v="1"/>
    <n v="1"/>
    <n v="30"/>
    <n v="7"/>
    <n v="0.14"/>
    <n v="4.2"/>
    <n v="30"/>
    <n v="25.8"/>
    <n v="2.8"/>
  </r>
  <r>
    <n v="52"/>
    <x v="51"/>
    <x v="4"/>
    <x v="3"/>
    <n v="3"/>
    <n v="200"/>
    <n v="50"/>
    <n v="0.12"/>
    <n v="72"/>
    <n v="600"/>
    <n v="528"/>
    <n v="78"/>
  </r>
  <r>
    <n v="53"/>
    <x v="52"/>
    <x v="4"/>
    <x v="2"/>
    <n v="5"/>
    <n v="500"/>
    <n v="200"/>
    <n v="0.12"/>
    <n v="300"/>
    <n v="2500"/>
    <n v="2200"/>
    <n v="700"/>
  </r>
  <r>
    <n v="54"/>
    <x v="53"/>
    <x v="6"/>
    <x v="1"/>
    <n v="3"/>
    <n v="30"/>
    <n v="7"/>
    <n v="0.16"/>
    <n v="14.4"/>
    <n v="90"/>
    <n v="75.6"/>
    <n v="6.6"/>
  </r>
  <r>
    <n v="55"/>
    <x v="54"/>
    <x v="5"/>
    <x v="2"/>
    <n v="2"/>
    <n v="500"/>
    <n v="200"/>
    <n v="0.04"/>
    <n v="40"/>
    <n v="1000"/>
    <n v="960"/>
    <n v="360"/>
  </r>
  <r>
    <n v="56"/>
    <x v="55"/>
    <x v="8"/>
    <x v="4"/>
    <n v="1"/>
    <n v="50"/>
    <n v="45"/>
    <n v="0.1"/>
    <n v="5"/>
    <n v="50"/>
    <n v="45"/>
    <n v="40"/>
  </r>
  <r>
    <n v="57"/>
    <x v="56"/>
    <x v="4"/>
    <x v="0"/>
    <n v="2"/>
    <n v="800"/>
    <n v="200"/>
    <n v="0.12"/>
    <n v="192"/>
    <n v="1600"/>
    <n v="1408"/>
    <n v="208"/>
  </r>
  <r>
    <n v="58"/>
    <x v="57"/>
    <x v="4"/>
    <x v="0"/>
    <n v="1"/>
    <n v="800"/>
    <n v="200"/>
    <n v="0.12"/>
    <n v="96"/>
    <n v="800"/>
    <n v="704"/>
    <n v="104"/>
  </r>
  <r>
    <n v="59"/>
    <x v="58"/>
    <x v="2"/>
    <x v="1"/>
    <n v="3"/>
    <n v="30"/>
    <n v="7"/>
    <n v="0.02"/>
    <n v="1.8"/>
    <n v="90"/>
    <n v="88.2"/>
    <n v="19.2"/>
  </r>
  <r>
    <n v="60"/>
    <x v="59"/>
    <x v="6"/>
    <x v="0"/>
    <n v="1"/>
    <n v="800"/>
    <n v="200"/>
    <n v="0.16"/>
    <n v="128"/>
    <n v="800"/>
    <n v="672"/>
    <n v="72"/>
  </r>
  <r>
    <n v="61"/>
    <x v="60"/>
    <x v="3"/>
    <x v="4"/>
    <n v="5"/>
    <n v="50"/>
    <n v="45"/>
    <n v="0.18"/>
    <n v="45"/>
    <n v="250"/>
    <n v="205"/>
    <n v="180"/>
  </r>
  <r>
    <n v="62"/>
    <x v="61"/>
    <x v="4"/>
    <x v="4"/>
    <n v="4"/>
    <n v="50"/>
    <n v="45"/>
    <n v="0.12"/>
    <n v="24"/>
    <n v="200"/>
    <n v="176"/>
    <n v="156"/>
  </r>
  <r>
    <n v="63"/>
    <x v="62"/>
    <x v="1"/>
    <x v="0"/>
    <n v="2"/>
    <n v="800"/>
    <n v="200"/>
    <n v="0.14"/>
    <n v="224"/>
    <n v="1600"/>
    <n v="1376"/>
    <n v="176"/>
  </r>
  <r>
    <n v="64"/>
    <x v="63"/>
    <x v="3"/>
    <x v="2"/>
    <n v="2"/>
    <n v="500"/>
    <n v="200"/>
    <n v="0.18"/>
    <n v="180"/>
    <n v="1000"/>
    <n v="820"/>
    <n v="220"/>
  </r>
  <r>
    <n v="65"/>
    <x v="64"/>
    <x v="5"/>
    <x v="3"/>
    <n v="2"/>
    <n v="200"/>
    <n v="50"/>
    <n v="0.04"/>
    <n v="16"/>
    <n v="400"/>
    <n v="384"/>
    <n v="84"/>
  </r>
  <r>
    <n v="66"/>
    <x v="65"/>
    <x v="7"/>
    <x v="0"/>
    <n v="1"/>
    <n v="800"/>
    <n v="200"/>
    <n v="0.08"/>
    <n v="64"/>
    <n v="800"/>
    <n v="736"/>
    <n v="136"/>
  </r>
  <r>
    <n v="67"/>
    <x v="66"/>
    <x v="5"/>
    <x v="4"/>
    <n v="2"/>
    <n v="50"/>
    <n v="45"/>
    <n v="0.04"/>
    <n v="4"/>
    <n v="100"/>
    <n v="96"/>
    <n v="86"/>
  </r>
  <r>
    <n v="68"/>
    <x v="67"/>
    <x v="5"/>
    <x v="0"/>
    <n v="4"/>
    <n v="800"/>
    <n v="200"/>
    <n v="0.04"/>
    <n v="128"/>
    <n v="3200"/>
    <n v="3072"/>
    <n v="672"/>
  </r>
  <r>
    <n v="69"/>
    <x v="68"/>
    <x v="4"/>
    <x v="1"/>
    <n v="2"/>
    <n v="30"/>
    <n v="7"/>
    <n v="0.12"/>
    <n v="7.2"/>
    <n v="60"/>
    <n v="52.8"/>
    <n v="6.8"/>
  </r>
  <r>
    <n v="70"/>
    <x v="69"/>
    <x v="0"/>
    <x v="4"/>
    <n v="3"/>
    <n v="50"/>
    <n v="45"/>
    <n v="0.06"/>
    <n v="9"/>
    <n v="150"/>
    <n v="141"/>
    <n v="126"/>
  </r>
  <r>
    <n v="71"/>
    <x v="70"/>
    <x v="2"/>
    <x v="2"/>
    <n v="5"/>
    <n v="500"/>
    <n v="200"/>
    <n v="0.02"/>
    <n v="50"/>
    <n v="2500"/>
    <n v="2450"/>
    <n v="950"/>
  </r>
  <r>
    <n v="72"/>
    <x v="71"/>
    <x v="2"/>
    <x v="3"/>
    <n v="4"/>
    <n v="200"/>
    <n v="50"/>
    <n v="0.02"/>
    <n v="16"/>
    <n v="800"/>
    <n v="784"/>
    <n v="184"/>
  </r>
  <r>
    <n v="73"/>
    <x v="72"/>
    <x v="1"/>
    <x v="2"/>
    <n v="1"/>
    <n v="500"/>
    <n v="200"/>
    <n v="0.14"/>
    <n v="70"/>
    <n v="500"/>
    <n v="430"/>
    <n v="130"/>
  </r>
  <r>
    <n v="74"/>
    <x v="73"/>
    <x v="2"/>
    <x v="0"/>
    <n v="2"/>
    <n v="800"/>
    <n v="200"/>
    <n v="0.02"/>
    <n v="32"/>
    <n v="1600"/>
    <n v="1568"/>
    <n v="368"/>
  </r>
  <r>
    <n v="75"/>
    <x v="74"/>
    <x v="1"/>
    <x v="1"/>
    <n v="2"/>
    <n v="30"/>
    <n v="7"/>
    <n v="0.14"/>
    <n v="8.4"/>
    <n v="60"/>
    <n v="51.6"/>
    <n v="5.6"/>
  </r>
  <r>
    <n v="76"/>
    <x v="75"/>
    <x v="2"/>
    <x v="4"/>
    <n v="1"/>
    <n v="50"/>
    <n v="45"/>
    <n v="0.02"/>
    <n v="1"/>
    <n v="50"/>
    <n v="49"/>
    <n v="44"/>
  </r>
  <r>
    <n v="77"/>
    <x v="76"/>
    <x v="4"/>
    <x v="4"/>
    <n v="2"/>
    <n v="50"/>
    <n v="45"/>
    <n v="0.12"/>
    <n v="12"/>
    <n v="100"/>
    <n v="88"/>
    <n v="78"/>
  </r>
  <r>
    <n v="78"/>
    <x v="77"/>
    <x v="3"/>
    <x v="1"/>
    <n v="5"/>
    <n v="30"/>
    <n v="7"/>
    <n v="0.18"/>
    <n v="27"/>
    <n v="150"/>
    <n v="123"/>
    <n v="8"/>
  </r>
  <r>
    <n v="79"/>
    <x v="78"/>
    <x v="2"/>
    <x v="2"/>
    <n v="2"/>
    <n v="500"/>
    <n v="200"/>
    <n v="0.02"/>
    <n v="20"/>
    <n v="1000"/>
    <n v="980"/>
    <n v="380"/>
  </r>
  <r>
    <n v="80"/>
    <x v="79"/>
    <x v="1"/>
    <x v="1"/>
    <n v="3"/>
    <n v="30"/>
    <n v="7"/>
    <n v="0.14"/>
    <n v="12.6"/>
    <n v="90"/>
    <n v="77.4"/>
    <n v="8.4"/>
  </r>
  <r>
    <n v="81"/>
    <x v="80"/>
    <x v="2"/>
    <x v="4"/>
    <n v="4"/>
    <n v="50"/>
    <n v="45"/>
    <n v="0.02"/>
    <n v="4"/>
    <n v="200"/>
    <n v="196"/>
    <n v="176"/>
  </r>
  <r>
    <n v="82"/>
    <x v="81"/>
    <x v="2"/>
    <x v="2"/>
    <n v="5"/>
    <n v="500"/>
    <n v="200"/>
    <n v="0.02"/>
    <n v="50"/>
    <n v="2500"/>
    <n v="2450"/>
    <n v="950"/>
  </r>
  <r>
    <n v="83"/>
    <x v="82"/>
    <x v="8"/>
    <x v="4"/>
    <n v="2"/>
    <n v="50"/>
    <n v="45"/>
    <n v="0.1"/>
    <n v="10"/>
    <n v="100"/>
    <n v="90"/>
    <n v="80"/>
  </r>
  <r>
    <n v="84"/>
    <x v="83"/>
    <x v="1"/>
    <x v="1"/>
    <n v="5"/>
    <n v="30"/>
    <n v="7"/>
    <n v="0.14"/>
    <n v="21"/>
    <n v="150"/>
    <n v="129"/>
    <n v="14"/>
  </r>
  <r>
    <n v="85"/>
    <x v="84"/>
    <x v="6"/>
    <x v="1"/>
    <n v="4"/>
    <n v="30"/>
    <n v="7"/>
    <n v="0.16"/>
    <n v="19.2"/>
    <n v="120"/>
    <n v="100.8"/>
    <n v="8.8"/>
  </r>
  <r>
    <n v="86"/>
    <x v="85"/>
    <x v="5"/>
    <x v="3"/>
    <n v="2"/>
    <n v="200"/>
    <n v="50"/>
    <n v="0.04"/>
    <n v="16"/>
    <n v="400"/>
    <n v="384"/>
    <n v="84"/>
  </r>
  <r>
    <n v="87"/>
    <x v="86"/>
    <x v="4"/>
    <x v="3"/>
    <n v="2"/>
    <n v="200"/>
    <n v="50"/>
    <n v="0.12"/>
    <n v="48"/>
    <n v="400"/>
    <n v="352"/>
    <n v="52"/>
  </r>
  <r>
    <n v="88"/>
    <x v="87"/>
    <x v="2"/>
    <x v="4"/>
    <n v="2"/>
    <n v="50"/>
    <n v="45"/>
    <n v="0.02"/>
    <n v="2"/>
    <n v="100"/>
    <n v="98"/>
    <n v="88"/>
  </r>
  <r>
    <n v="89"/>
    <x v="88"/>
    <x v="1"/>
    <x v="2"/>
    <n v="5"/>
    <n v="500"/>
    <n v="200"/>
    <n v="0.14"/>
    <n v="350"/>
    <n v="2500"/>
    <n v="2150"/>
    <n v="650"/>
  </r>
  <r>
    <n v="90"/>
    <x v="89"/>
    <x v="6"/>
    <x v="0"/>
    <n v="1"/>
    <n v="800"/>
    <n v="200"/>
    <n v="0.16"/>
    <n v="128"/>
    <n v="800"/>
    <n v="672"/>
    <n v="72"/>
  </r>
  <r>
    <n v="91"/>
    <x v="90"/>
    <x v="6"/>
    <x v="4"/>
    <n v="5"/>
    <n v="50"/>
    <n v="45"/>
    <n v="0.16"/>
    <n v="40"/>
    <n v="250"/>
    <n v="210"/>
    <n v="185"/>
  </r>
  <r>
    <n v="92"/>
    <x v="91"/>
    <x v="0"/>
    <x v="1"/>
    <n v="1"/>
    <n v="30"/>
    <n v="7"/>
    <n v="0.06"/>
    <n v="1.8"/>
    <n v="30"/>
    <n v="28.2"/>
    <n v="5.2"/>
  </r>
  <r>
    <n v="93"/>
    <x v="92"/>
    <x v="7"/>
    <x v="4"/>
    <n v="4"/>
    <n v="50"/>
    <n v="45"/>
    <n v="0.08"/>
    <n v="16"/>
    <n v="200"/>
    <n v="184"/>
    <n v="164"/>
  </r>
  <r>
    <n v="94"/>
    <x v="93"/>
    <x v="5"/>
    <x v="1"/>
    <n v="1"/>
    <n v="30"/>
    <n v="7"/>
    <n v="0.04"/>
    <n v="1.2"/>
    <n v="30"/>
    <n v="28.8"/>
    <n v="5.8"/>
  </r>
  <r>
    <n v="95"/>
    <x v="94"/>
    <x v="5"/>
    <x v="2"/>
    <n v="1"/>
    <n v="500"/>
    <n v="200"/>
    <n v="0.04"/>
    <n v="20"/>
    <n v="500"/>
    <n v="480"/>
    <n v="180"/>
  </r>
  <r>
    <n v="96"/>
    <x v="95"/>
    <x v="6"/>
    <x v="1"/>
    <n v="4"/>
    <n v="30"/>
    <n v="7"/>
    <n v="0.16"/>
    <n v="19.2"/>
    <n v="120"/>
    <n v="100.8"/>
    <n v="8.8"/>
  </r>
  <r>
    <n v="97"/>
    <x v="96"/>
    <x v="2"/>
    <x v="4"/>
    <n v="5"/>
    <n v="50"/>
    <n v="45"/>
    <n v="0.02"/>
    <n v="5"/>
    <n v="250"/>
    <n v="245"/>
    <n v="220"/>
  </r>
  <r>
    <n v="98"/>
    <x v="97"/>
    <x v="2"/>
    <x v="0"/>
    <n v="3"/>
    <n v="800"/>
    <n v="200"/>
    <n v="0.02"/>
    <n v="48"/>
    <n v="2400"/>
    <n v="2352"/>
    <n v="552"/>
  </r>
  <r>
    <n v="99"/>
    <x v="98"/>
    <x v="6"/>
    <x v="4"/>
    <n v="2"/>
    <n v="50"/>
    <n v="45"/>
    <n v="0.16"/>
    <n v="16"/>
    <n v="100"/>
    <n v="84"/>
    <n v="74"/>
  </r>
  <r>
    <n v="100"/>
    <x v="99"/>
    <x v="6"/>
    <x v="4"/>
    <n v="4"/>
    <n v="50"/>
    <n v="45"/>
    <n v="0.16"/>
    <n v="32"/>
    <n v="200"/>
    <n v="168"/>
    <n v="1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Месеци" grandTotalCaption="Общо за периода">
  <location ref="A3:B13" firstHeaderRow="1" firstDataRow="1" firstDataCol="1" rowPageCount="1" colPageCount="1"/>
  <pivotFields count="12">
    <pivotField showAll="0"/>
    <pivotField axis="axisRow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6">
        <item x="1"/>
        <item sd="0" x="0"/>
        <item sd="0" x="4"/>
        <item sd="0" x="2"/>
        <item sd="0" x="3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dataField="1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/>
  </pageFields>
  <dataFields count="1">
    <dataField name="Общо Реална печалба, лв.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Месец" chartFormat="6">
  <location ref="A1:E11" firstHeaderRow="0" firstDataRow="1" firstDataCol="1"/>
  <pivotFields count="12">
    <pivotField showAll="0"/>
    <pivotField axis="axisRow" multipleItemSelectionAllowed="1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2"/>
        <item x="5"/>
        <item x="0"/>
        <item x="7"/>
        <item x="4"/>
        <item x="8"/>
        <item x="1"/>
        <item x="6"/>
        <item x="3"/>
        <item t="default"/>
      </items>
    </pivotField>
    <pivotField showAll="0">
      <items count="6">
        <item x="1"/>
        <item x="0"/>
        <item x="4"/>
        <item x="2"/>
        <item x="3"/>
        <item t="default"/>
      </items>
    </pivotField>
    <pivotField dataField="1" showAll="0"/>
    <pivotField showAll="0"/>
    <pivotField showAll="0"/>
    <pivotField numFmtId="9" showAll="0"/>
    <pivotField dataField="1" showAll="0"/>
    <pivotField showAll="0"/>
    <pivotField dataField="1" showAll="0"/>
    <pivotField dataField="1" showAll="0"/>
  </pivotFields>
  <rowFields count="1"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Общо Отстъпки" fld="8" baseField="0" baseItem="0"/>
    <dataField name="Общо продажби" fld="10" baseField="0" baseItem="0"/>
    <dataField name="Общо печалби" fld="11" baseField="0" baseItem="0"/>
    <dataField name="Sum of Количество " fld="4" baseField="0" baseItem="0"/>
  </dataFields>
  <formats count="6">
    <format dxfId="0">
      <pivotArea field="1" type="button" dataOnly="0" labelOnly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1" type="button" dataOnly="0" labelOnly="1" outline="0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field="1" type="button" dataOnly="0" labelOnly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G11"/>
  <sheetViews>
    <sheetView workbookViewId="0">
      <selection activeCell="H2" sqref="H2"/>
    </sheetView>
  </sheetViews>
  <sheetFormatPr defaultColWidth="9" defaultRowHeight="15" outlineLevelCol="6"/>
  <cols>
    <col min="1" max="1" width="3.42857142857143" customWidth="1"/>
    <col min="2" max="2" width="19.5714285714286" style="30" customWidth="1"/>
    <col min="3" max="3" width="9.14285714285714" style="24"/>
    <col min="4" max="4" width="15.5714285714286" style="24" customWidth="1"/>
    <col min="5" max="5" width="10.8571428571429" style="31" customWidth="1"/>
    <col min="6" max="6" width="19" customWidth="1"/>
    <col min="7" max="7" width="14" style="32" customWidth="1"/>
  </cols>
  <sheetData>
    <row r="1" s="22" customFormat="1" ht="37.5" customHeight="1" spans="1:7">
      <c r="A1" s="26" t="s">
        <v>0</v>
      </c>
      <c r="B1" s="26" t="s">
        <v>1</v>
      </c>
      <c r="C1" s="27" t="s">
        <v>2</v>
      </c>
      <c r="D1" s="27" t="s">
        <v>3</v>
      </c>
      <c r="E1" s="37" t="s">
        <v>4</v>
      </c>
      <c r="F1" s="26" t="s">
        <v>5</v>
      </c>
      <c r="G1" s="38" t="s">
        <v>6</v>
      </c>
    </row>
    <row r="2" ht="15.75" spans="1:7">
      <c r="A2">
        <v>1</v>
      </c>
      <c r="B2" s="30" t="s">
        <v>7</v>
      </c>
      <c r="C2" s="24">
        <v>200</v>
      </c>
      <c r="D2" s="24">
        <v>50</v>
      </c>
      <c r="E2" s="31">
        <f>D2/C2</f>
        <v>0.25</v>
      </c>
      <c r="F2">
        <f>SUMIF(Продажби!$D$2:$D$101,Продукти!B2,Продажби!$E$2:$E$101)</f>
        <v>51</v>
      </c>
      <c r="G2" s="32">
        <f>SUMIF(Продажби!$D$2:$D$101,Продукти!B2,Продажби!$L$2:$L$101)</f>
        <v>1718</v>
      </c>
    </row>
    <row r="3" spans="1:7">
      <c r="A3">
        <v>2</v>
      </c>
      <c r="B3" s="30" t="s">
        <v>8</v>
      </c>
      <c r="C3" s="24">
        <v>30</v>
      </c>
      <c r="D3" s="24">
        <v>7</v>
      </c>
      <c r="E3" s="31">
        <f>D3/C3</f>
        <v>0.233333333333333</v>
      </c>
      <c r="F3">
        <v>10000</v>
      </c>
      <c r="G3" s="32">
        <v>2000</v>
      </c>
    </row>
    <row r="4" spans="1:7">
      <c r="A4">
        <v>3</v>
      </c>
      <c r="B4" s="30" t="s">
        <v>9</v>
      </c>
      <c r="C4" s="24">
        <v>500</v>
      </c>
      <c r="D4" s="24">
        <v>200</v>
      </c>
      <c r="E4" s="31">
        <f t="shared" ref="E4:E6" si="0">D4/C4</f>
        <v>0.4</v>
      </c>
      <c r="F4">
        <f>SUMIF(Продажби!$D$2:$D$101,Продукти!B4,Продажби!$E$2:$E$101)</f>
        <v>47</v>
      </c>
      <c r="G4" s="32">
        <f>SUMIF(Продажби!$D$2:$D$101,Продукти!B4,Продажби!$L$2:$L$101)</f>
        <v>6970</v>
      </c>
    </row>
    <row r="5" spans="1:7">
      <c r="A5">
        <v>4</v>
      </c>
      <c r="B5" s="30" t="s">
        <v>10</v>
      </c>
      <c r="C5" s="24">
        <v>800</v>
      </c>
      <c r="D5" s="24">
        <v>500</v>
      </c>
      <c r="E5" s="31">
        <f t="shared" si="0"/>
        <v>0.625</v>
      </c>
      <c r="F5">
        <f>SUMIF(Продажби!$D$2:$D$101,Продукти!B5,Продажби!$E$2:$E$101)</f>
        <v>51</v>
      </c>
      <c r="G5" s="32">
        <f>SUMIF(Продажби!$D$2:$D$101,Продукти!B5,Продажби!$L$2:$L$101)</f>
        <v>22028</v>
      </c>
    </row>
    <row r="6" spans="1:7">
      <c r="A6">
        <v>5</v>
      </c>
      <c r="B6" s="30" t="s">
        <v>11</v>
      </c>
      <c r="C6" s="24">
        <v>50</v>
      </c>
      <c r="D6" s="24">
        <v>45</v>
      </c>
      <c r="E6" s="31">
        <f t="shared" si="0"/>
        <v>0.9</v>
      </c>
      <c r="F6">
        <f>SUMIF(Продажби!$D$2:$D$101,Продукти!B6,Продажби!$E$2:$E$101)</f>
        <v>77</v>
      </c>
      <c r="G6" s="32">
        <f>SUMIF(Продажби!$D$2:$D$101,Продукти!B6,Продажби!$L$2:$L$101)</f>
        <v>3089</v>
      </c>
    </row>
    <row r="10" spans="4:4">
      <c r="D10" s="33"/>
    </row>
    <row r="11" s="29" customFormat="1" spans="1:7">
      <c r="A11" s="29">
        <f>COUNT(A2:A10)</f>
        <v>5</v>
      </c>
      <c r="B11" s="34" t="s">
        <v>12</v>
      </c>
      <c r="C11" s="35">
        <f>AVERAGE(C2:C10)</f>
        <v>316</v>
      </c>
      <c r="D11" s="36" t="s">
        <v>13</v>
      </c>
      <c r="E11" s="39">
        <f>AVERAGE(E2:E10)</f>
        <v>0.481666666666667</v>
      </c>
      <c r="F11" s="34" t="str">
        <f>CONCATENATE("Min: ",MIN(F2:F10)," Max: ",MAX(F2:F10))</f>
        <v>Min: 47 Max: 10000</v>
      </c>
      <c r="G11" s="40">
        <f>SUM(G2:G10)</f>
        <v>35805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19"/>
  <sheetViews>
    <sheetView workbookViewId="0">
      <selection activeCell="E5" sqref="E5"/>
    </sheetView>
  </sheetViews>
  <sheetFormatPr defaultColWidth="9" defaultRowHeight="15" outlineLevelCol="6"/>
  <cols>
    <col min="1" max="1" width="5.14285714285714" style="23" customWidth="1"/>
    <col min="2" max="2" width="10.4285714285714" customWidth="1"/>
    <col min="3" max="3" width="12.8571428571429" customWidth="1"/>
    <col min="4" max="4" width="22.5714285714286" style="24" customWidth="1"/>
    <col min="5" max="5" width="20.1428571428571" style="24" customWidth="1"/>
  </cols>
  <sheetData>
    <row r="1" s="22" customFormat="1" ht="21.75" customHeight="1" spans="1:7">
      <c r="A1" s="25" t="s">
        <v>14</v>
      </c>
      <c r="B1" s="26" t="s">
        <v>15</v>
      </c>
      <c r="C1" s="27" t="s">
        <v>16</v>
      </c>
      <c r="D1" s="27" t="s">
        <v>17</v>
      </c>
      <c r="E1" s="27" t="s">
        <v>6</v>
      </c>
      <c r="F1" s="26"/>
      <c r="G1" s="26"/>
    </row>
    <row r="2" ht="15.75" spans="1:5">
      <c r="A2" s="23">
        <f>IF(ISTEXT(B2),MAX(A$1:A1)+1," ")</f>
        <v>1</v>
      </c>
      <c r="B2" t="s">
        <v>18</v>
      </c>
      <c r="C2" s="28">
        <v>0.02</v>
      </c>
      <c r="D2" s="24">
        <f>SUMIF(Продажби!$C$2:$C$101,$B2,Продажби!$J$2:$J$101)</f>
        <v>18320</v>
      </c>
      <c r="E2" s="24">
        <f>SUMIF(Продажби!$C$2:$C$101,$B2,Продажби!$L$2:$L$101)</f>
        <v>9081.6</v>
      </c>
    </row>
    <row r="3" spans="1:5">
      <c r="A3" s="23">
        <f>IF(ISTEXT(B3),MAX(A$1:A2)+1," ")</f>
        <v>2</v>
      </c>
      <c r="B3" t="s">
        <v>19</v>
      </c>
      <c r="C3" s="28">
        <v>0.04</v>
      </c>
      <c r="D3" s="24">
        <f>SUMIF(Продажби!$C$2:$C$101,$B3,Продажби!$J$2:$J$101)</f>
        <v>7560</v>
      </c>
      <c r="E3" s="24">
        <f>SUMIF(Продажби!$C$2:$C$101,$B3,Продажби!$L$2:$L$101)</f>
        <v>3171.6</v>
      </c>
    </row>
    <row r="4" spans="1:5">
      <c r="A4" s="23">
        <f>IF(ISTEXT(B4),MAX(A$1:A3)+1," ")</f>
        <v>3</v>
      </c>
      <c r="B4" t="s">
        <v>20</v>
      </c>
      <c r="C4" s="28">
        <v>0.06</v>
      </c>
      <c r="D4" s="24">
        <f>SUMIF(Продажби!$C$2:$C$101,$B4,Продажби!$J$2:$J$101)</f>
        <v>9580</v>
      </c>
      <c r="E4" s="24">
        <f>SUMIF(Продажби!$C$2:$C$101,$B4,Продажби!$L$2:$L$101)</f>
        <v>4647.2</v>
      </c>
    </row>
    <row r="5" spans="1:5">
      <c r="A5" s="23">
        <f>IF(ISTEXT(B5),MAX(A$1:A4)+1," ")</f>
        <v>4</v>
      </c>
      <c r="B5" t="s">
        <v>21</v>
      </c>
      <c r="C5" s="28">
        <v>0.08</v>
      </c>
      <c r="D5" s="24">
        <f>SUMIF(Продажби!$C$2:$C$101,$B5,Продажби!$J$2:$J$101)</f>
        <v>1030</v>
      </c>
      <c r="E5" s="24">
        <f>SUMIF(Продажби!$C$2:$C$101,$B5,Продажби!$L$2:$L$101)</f>
        <v>604.6</v>
      </c>
    </row>
    <row r="6" spans="1:5">
      <c r="A6" s="23">
        <f>IF(ISTEXT(B6),MAX(A$1:A5)+1," ")</f>
        <v>5</v>
      </c>
      <c r="B6" t="s">
        <v>22</v>
      </c>
      <c r="C6" s="28">
        <v>0.1</v>
      </c>
      <c r="D6" s="24">
        <f>SUMIF(Продажби!$C$2:$C$101,$B6,Продажби!$J$2:$J$101)</f>
        <v>5070</v>
      </c>
      <c r="E6" s="24">
        <f>SUMIF(Продажби!$C$2:$C$101,$B6,Продажби!$L$2:$L$101)</f>
        <v>2056</v>
      </c>
    </row>
    <row r="7" spans="1:5">
      <c r="A7" s="23">
        <f>IF(ISTEXT(B7),MAX(A$1:A6)+1," ")</f>
        <v>6</v>
      </c>
      <c r="B7" t="s">
        <v>23</v>
      </c>
      <c r="C7" s="28">
        <v>0.12</v>
      </c>
      <c r="D7" s="24">
        <f>SUMIF(Продажби!$C$2:$C$101,$B7,Продажби!$J$2:$J$101)</f>
        <v>18570</v>
      </c>
      <c r="E7" s="24">
        <f>SUMIF(Продажби!$C$2:$C$101,$B7,Продажби!$L$2:$L$101)</f>
        <v>8264.6</v>
      </c>
    </row>
    <row r="8" spans="1:5">
      <c r="A8" s="23">
        <f>IF(ISTEXT(B8),MAX(A$1:A7)+1," ")</f>
        <v>7</v>
      </c>
      <c r="B8" t="s">
        <v>24</v>
      </c>
      <c r="C8" s="28">
        <v>0.14</v>
      </c>
      <c r="D8" s="24">
        <f>SUMIF(Продажби!$C$2:$C$101,$B8,Продажби!$J$2:$J$101)</f>
        <v>6880</v>
      </c>
      <c r="E8" s="24">
        <f>SUMIF(Продажби!$C$2:$C$101,$B8,Продажби!$L$2:$L$101)</f>
        <v>2338.8</v>
      </c>
    </row>
    <row r="9" spans="1:5">
      <c r="A9" s="23">
        <f>IF(ISTEXT(B9),MAX(A$1:A8)+1," ")</f>
        <v>8</v>
      </c>
      <c r="B9" t="s">
        <v>25</v>
      </c>
      <c r="C9" s="28">
        <v>0.16</v>
      </c>
      <c r="D9" s="24">
        <f>SUMIF(Продажби!$C$2:$C$101,$B9,Продажби!$J$2:$J$101)</f>
        <v>4480</v>
      </c>
      <c r="E9" s="24">
        <f>SUMIF(Продажби!$C$2:$C$101,$B9,Продажби!$L$2:$L$101)</f>
        <v>1655.2</v>
      </c>
    </row>
    <row r="10" spans="1:5">
      <c r="A10" s="23">
        <f>IF(ISTEXT(B10),MAX(A$1:A9)+1," ")</f>
        <v>9</v>
      </c>
      <c r="B10" t="s">
        <v>26</v>
      </c>
      <c r="C10" s="28">
        <v>0.18</v>
      </c>
      <c r="D10" s="24">
        <f>SUMIF(Продажби!$C$2:$C$101,$B10,Продажби!$J$2:$J$101)</f>
        <v>9110</v>
      </c>
      <c r="E10" s="24">
        <f>SUMIF(Продажби!$C$2:$C$101,$B10,Продажби!$L$2:$L$101)</f>
        <v>2239.2</v>
      </c>
    </row>
    <row r="11" spans="1:3">
      <c r="A11" s="23" t="str">
        <f t="shared" ref="A11" si="0">IF(ISTEXT(B11),A10+1," ")</f>
        <v> </v>
      </c>
      <c r="C11" s="28"/>
    </row>
    <row r="12" spans="3:3">
      <c r="C12" s="28"/>
    </row>
    <row r="13" spans="3:3">
      <c r="C13" s="28"/>
    </row>
    <row r="14" spans="3:3">
      <c r="C14" s="28"/>
    </row>
    <row r="15" spans="3:3">
      <c r="C15" s="28"/>
    </row>
    <row r="16" spans="3:3">
      <c r="C16" s="28"/>
    </row>
    <row r="17" spans="3:3">
      <c r="C17" s="28"/>
    </row>
    <row r="18" spans="3:3">
      <c r="C18" s="28"/>
    </row>
    <row r="19" spans="3:3">
      <c r="C19" s="28"/>
    </row>
  </sheetData>
  <conditionalFormatting sqref="C2:C19">
    <cfRule type="colorScale" priority="3">
      <colorScale>
        <cfvo type="min"/>
        <cfvo type="max"/>
        <color rgb="FFFCFCFF"/>
        <color rgb="FFF8696B"/>
      </colorScale>
    </cfRule>
  </conditionalFormatting>
  <conditionalFormatting sqref="D2:D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2:E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101"/>
  <sheetViews>
    <sheetView workbookViewId="0">
      <pane xSplit="1" topLeftCell="B1" activePane="topRight" state="frozen"/>
      <selection/>
      <selection pane="topRight" activeCell="N10" sqref="N10"/>
    </sheetView>
  </sheetViews>
  <sheetFormatPr defaultColWidth="9" defaultRowHeight="15"/>
  <cols>
    <col min="1" max="1" width="3.85714285714286" customWidth="1"/>
    <col min="2" max="2" width="10.1428571428571" style="13" customWidth="1"/>
    <col min="4" max="4" width="19.8571428571429" customWidth="1"/>
    <col min="5" max="5" width="6.28571428571429" customWidth="1"/>
    <col min="6" max="6" width="8" customWidth="1"/>
    <col min="7" max="7" width="10.2857142857143" customWidth="1"/>
    <col min="8" max="8" width="9.14285714285714" style="14" customWidth="1"/>
    <col min="9" max="9" width="16" hidden="1" customWidth="1"/>
    <col min="10" max="10" width="14.4285714285714" hidden="1" customWidth="1"/>
    <col min="11" max="11" width="9.42857142857143" customWidth="1"/>
    <col min="12" max="12" width="8.71428571428571" customWidth="1"/>
  </cols>
  <sheetData>
    <row r="1" s="12" customFormat="1" ht="58.5" customHeight="1" spans="1:12">
      <c r="A1" s="15" t="s">
        <v>0</v>
      </c>
      <c r="B1" s="16" t="s">
        <v>27</v>
      </c>
      <c r="C1" s="17" t="s">
        <v>28</v>
      </c>
      <c r="D1" s="18" t="s">
        <v>29</v>
      </c>
      <c r="E1" s="18" t="s">
        <v>30</v>
      </c>
      <c r="F1" s="19" t="s">
        <v>31</v>
      </c>
      <c r="G1" s="12" t="s">
        <v>32</v>
      </c>
      <c r="H1" s="20" t="s">
        <v>33</v>
      </c>
      <c r="I1" s="12" t="s">
        <v>34</v>
      </c>
      <c r="J1" s="12" t="s">
        <v>35</v>
      </c>
      <c r="K1" s="21" t="s">
        <v>36</v>
      </c>
      <c r="L1" s="21" t="s">
        <v>37</v>
      </c>
    </row>
    <row r="2" ht="15.75" spans="1:12">
      <c r="A2">
        <v>1</v>
      </c>
      <c r="B2" s="13">
        <v>43471</v>
      </c>
      <c r="C2" t="s">
        <v>20</v>
      </c>
      <c r="D2" t="s">
        <v>8</v>
      </c>
      <c r="E2">
        <v>5</v>
      </c>
      <c r="F2">
        <f>VLOOKUP(Продажби!D2,Продукти!B2:G6,2,FALSE)</f>
        <v>30</v>
      </c>
      <c r="G2">
        <f>VLOOKUP($D2,Продукти!$B$2:$E$10,3,FALSE)</f>
        <v>7</v>
      </c>
      <c r="H2" s="14">
        <f>VLOOKUP(C2,Клиенти!$B$2:$C$10,2,FALSE)</f>
        <v>0.06</v>
      </c>
      <c r="I2">
        <f t="shared" ref="I2:I65" si="0">F2*H2*E2</f>
        <v>9</v>
      </c>
      <c r="J2">
        <f t="shared" ref="J2:J65" si="1">F2*E2</f>
        <v>150</v>
      </c>
      <c r="K2">
        <f t="shared" ref="K2:K65" si="2">J2-I2</f>
        <v>141</v>
      </c>
      <c r="L2">
        <f>G2*E2-I2</f>
        <v>26</v>
      </c>
    </row>
    <row r="3" spans="1:12">
      <c r="A3">
        <v>2</v>
      </c>
      <c r="B3" s="13">
        <v>43473.5127346539</v>
      </c>
      <c r="C3" t="s">
        <v>24</v>
      </c>
      <c r="D3" t="s">
        <v>9</v>
      </c>
      <c r="E3">
        <v>2</v>
      </c>
      <c r="F3">
        <f>VLOOKUP($D3,Продукти!$B$2:$E$10,2,FALSE)</f>
        <v>500</v>
      </c>
      <c r="G3">
        <f>VLOOKUP($D3,Продукти!$B$2:$E$10,3,FALSE)</f>
        <v>200</v>
      </c>
      <c r="H3" s="14">
        <f>VLOOKUP(C3,Клиенти!$B$2:$C$10,2,FALSE)</f>
        <v>0.14</v>
      </c>
      <c r="I3">
        <f t="shared" si="0"/>
        <v>140</v>
      </c>
      <c r="J3">
        <f t="shared" si="1"/>
        <v>1000</v>
      </c>
      <c r="K3">
        <f t="shared" si="2"/>
        <v>860</v>
      </c>
      <c r="L3">
        <f t="shared" ref="L2:L65" si="3">G3*E3-I3</f>
        <v>260</v>
      </c>
    </row>
    <row r="4" spans="1:12">
      <c r="A4">
        <v>3</v>
      </c>
      <c r="B4" s="13">
        <v>43473.6134974112</v>
      </c>
      <c r="C4" t="s">
        <v>18</v>
      </c>
      <c r="D4" t="s">
        <v>9</v>
      </c>
      <c r="E4">
        <v>2</v>
      </c>
      <c r="F4">
        <f>VLOOKUP($D4,Продукти!$B$2:$E$10,2,FALSE)</f>
        <v>500</v>
      </c>
      <c r="G4">
        <f>VLOOKUP($D4,Продукти!$B$2:$E$10,3,FALSE)</f>
        <v>200</v>
      </c>
      <c r="H4" s="14">
        <f>VLOOKUP(C4,Клиенти!$B$2:$C$10,2,FALSE)</f>
        <v>0.02</v>
      </c>
      <c r="I4">
        <f t="shared" si="0"/>
        <v>20</v>
      </c>
      <c r="J4">
        <f t="shared" si="1"/>
        <v>1000</v>
      </c>
      <c r="K4">
        <f t="shared" si="2"/>
        <v>980</v>
      </c>
      <c r="L4">
        <f t="shared" si="3"/>
        <v>380</v>
      </c>
    </row>
    <row r="5" spans="1:12">
      <c r="A5">
        <v>4</v>
      </c>
      <c r="B5" s="13">
        <v>43477.3952168444</v>
      </c>
      <c r="C5" t="s">
        <v>26</v>
      </c>
      <c r="D5" t="s">
        <v>9</v>
      </c>
      <c r="E5">
        <v>2</v>
      </c>
      <c r="F5">
        <f>VLOOKUP($D5,Продукти!$B$2:$E$10,2,FALSE)</f>
        <v>500</v>
      </c>
      <c r="G5">
        <f>VLOOKUP($D5,Продукти!$B$2:$E$10,3,FALSE)</f>
        <v>200</v>
      </c>
      <c r="H5" s="14">
        <f>VLOOKUP(C5,Клиенти!$B$2:$C$10,2,FALSE)</f>
        <v>0.18</v>
      </c>
      <c r="I5">
        <f t="shared" si="0"/>
        <v>180</v>
      </c>
      <c r="J5">
        <f t="shared" si="1"/>
        <v>1000</v>
      </c>
      <c r="K5">
        <f t="shared" si="2"/>
        <v>820</v>
      </c>
      <c r="L5">
        <f t="shared" si="3"/>
        <v>220</v>
      </c>
    </row>
    <row r="6" spans="1:12">
      <c r="A6">
        <v>5</v>
      </c>
      <c r="B6" s="13">
        <v>43481.6627072254</v>
      </c>
      <c r="C6" t="s">
        <v>26</v>
      </c>
      <c r="D6" t="s">
        <v>8</v>
      </c>
      <c r="E6">
        <v>4</v>
      </c>
      <c r="F6">
        <f>VLOOKUP($D6,Продукти!$B$2:$E$10,2,FALSE)</f>
        <v>30</v>
      </c>
      <c r="G6">
        <f>VLOOKUP($D6,Продукти!$B$2:$E$10,3,FALSE)</f>
        <v>7</v>
      </c>
      <c r="H6" s="14">
        <f>VLOOKUP(C6,Клиенти!$B$2:$C$10,2,FALSE)</f>
        <v>0.18</v>
      </c>
      <c r="I6">
        <f t="shared" si="0"/>
        <v>21.6</v>
      </c>
      <c r="J6">
        <f t="shared" si="1"/>
        <v>120</v>
      </c>
      <c r="K6">
        <f t="shared" si="2"/>
        <v>98.4</v>
      </c>
      <c r="L6">
        <f t="shared" si="3"/>
        <v>6.4</v>
      </c>
    </row>
    <row r="7" spans="1:12">
      <c r="A7">
        <v>6</v>
      </c>
      <c r="B7" s="13">
        <v>43485.5788579336</v>
      </c>
      <c r="C7" t="s">
        <v>26</v>
      </c>
      <c r="D7" t="s">
        <v>8</v>
      </c>
      <c r="E7">
        <v>4</v>
      </c>
      <c r="F7">
        <f>VLOOKUP($D7,Продукти!$B$2:$E$10,2,FALSE)</f>
        <v>30</v>
      </c>
      <c r="G7">
        <f>VLOOKUP($D7,Продукти!$B$2:$E$10,3,FALSE)</f>
        <v>7</v>
      </c>
      <c r="H7" s="14">
        <f>VLOOKUP(C7,Клиенти!$B$2:$C$10,2,FALSE)</f>
        <v>0.18</v>
      </c>
      <c r="I7">
        <f t="shared" si="0"/>
        <v>21.6</v>
      </c>
      <c r="J7">
        <f t="shared" si="1"/>
        <v>120</v>
      </c>
      <c r="K7">
        <f t="shared" si="2"/>
        <v>98.4</v>
      </c>
      <c r="L7">
        <f t="shared" si="3"/>
        <v>6.4</v>
      </c>
    </row>
    <row r="8" spans="1:12">
      <c r="A8">
        <v>7</v>
      </c>
      <c r="B8" s="13">
        <v>43486.2616850935</v>
      </c>
      <c r="C8" t="s">
        <v>20</v>
      </c>
      <c r="D8" t="s">
        <v>7</v>
      </c>
      <c r="E8">
        <v>5</v>
      </c>
      <c r="F8">
        <f>VLOOKUP($D8,Продукти!$B$2:$E$10,2,FALSE)</f>
        <v>200</v>
      </c>
      <c r="G8">
        <f>VLOOKUP($D8,Продукти!$B$2:$E$10,3,FALSE)</f>
        <v>50</v>
      </c>
      <c r="H8" s="14">
        <f>VLOOKUP(C8,Клиенти!$B$2:$C$10,2,FALSE)</f>
        <v>0.06</v>
      </c>
      <c r="I8">
        <f t="shared" si="0"/>
        <v>60</v>
      </c>
      <c r="J8">
        <f t="shared" si="1"/>
        <v>1000</v>
      </c>
      <c r="K8">
        <f t="shared" si="2"/>
        <v>940</v>
      </c>
      <c r="L8">
        <f t="shared" si="3"/>
        <v>190</v>
      </c>
    </row>
    <row r="9" spans="1:12">
      <c r="A9">
        <v>8</v>
      </c>
      <c r="B9" s="13">
        <v>43486.4689785251</v>
      </c>
      <c r="C9" t="s">
        <v>24</v>
      </c>
      <c r="D9" t="s">
        <v>11</v>
      </c>
      <c r="E9">
        <v>3</v>
      </c>
      <c r="F9">
        <f>VLOOKUP($D9,Продукти!$B$2:$E$10,2,FALSE)</f>
        <v>50</v>
      </c>
      <c r="G9">
        <f>VLOOKUP($D9,Продукти!$B$2:$E$10,3,FALSE)</f>
        <v>45</v>
      </c>
      <c r="H9" s="14">
        <f>VLOOKUP(C9,Клиенти!$B$2:$C$10,2,FALSE)</f>
        <v>0.14</v>
      </c>
      <c r="I9">
        <f t="shared" si="0"/>
        <v>21</v>
      </c>
      <c r="J9">
        <f t="shared" si="1"/>
        <v>150</v>
      </c>
      <c r="K9">
        <f t="shared" si="2"/>
        <v>129</v>
      </c>
      <c r="L9">
        <f t="shared" si="3"/>
        <v>114</v>
      </c>
    </row>
    <row r="10" spans="1:12">
      <c r="A10">
        <v>9</v>
      </c>
      <c r="B10" s="13">
        <v>43487.4693875542</v>
      </c>
      <c r="C10" t="s">
        <v>20</v>
      </c>
      <c r="D10" t="s">
        <v>8</v>
      </c>
      <c r="E10">
        <v>5</v>
      </c>
      <c r="F10">
        <f>VLOOKUP($D10,Продукти!$B$2:$E$10,2,FALSE)</f>
        <v>30</v>
      </c>
      <c r="G10">
        <f>VLOOKUP($D10,Продукти!$B$2:$E$10,3,FALSE)</f>
        <v>7</v>
      </c>
      <c r="H10" s="14">
        <f>VLOOKUP(C10,Клиенти!$B$2:$C$10,2,FALSE)</f>
        <v>0.06</v>
      </c>
      <c r="I10">
        <f t="shared" si="0"/>
        <v>9</v>
      </c>
      <c r="J10">
        <f t="shared" si="1"/>
        <v>150</v>
      </c>
      <c r="K10">
        <f t="shared" si="2"/>
        <v>141</v>
      </c>
      <c r="L10">
        <f t="shared" si="3"/>
        <v>26</v>
      </c>
    </row>
    <row r="11" spans="1:12">
      <c r="A11">
        <v>10</v>
      </c>
      <c r="B11" s="13">
        <v>43487.8808400509</v>
      </c>
      <c r="C11" t="s">
        <v>26</v>
      </c>
      <c r="D11" t="s">
        <v>9</v>
      </c>
      <c r="E11">
        <v>3</v>
      </c>
      <c r="F11">
        <f>VLOOKUP($D11,Продукти!$B$2:$E$10,2,FALSE)</f>
        <v>500</v>
      </c>
      <c r="G11">
        <f>VLOOKUP($D11,Продукти!$B$2:$E$10,3,FALSE)</f>
        <v>200</v>
      </c>
      <c r="H11" s="14">
        <f>VLOOKUP(C11,Клиенти!$B$2:$C$10,2,FALSE)</f>
        <v>0.18</v>
      </c>
      <c r="I11">
        <f t="shared" si="0"/>
        <v>270</v>
      </c>
      <c r="J11">
        <f t="shared" si="1"/>
        <v>1500</v>
      </c>
      <c r="K11">
        <f t="shared" si="2"/>
        <v>1230</v>
      </c>
      <c r="L11">
        <f t="shared" si="3"/>
        <v>330</v>
      </c>
    </row>
    <row r="12" spans="1:12">
      <c r="A12">
        <v>11</v>
      </c>
      <c r="B12" s="13">
        <v>43491.3110176594</v>
      </c>
      <c r="C12" t="s">
        <v>23</v>
      </c>
      <c r="D12" t="s">
        <v>10</v>
      </c>
      <c r="E12">
        <v>4</v>
      </c>
      <c r="F12">
        <f>VLOOKUP($D12,Продукти!$B$2:$E$10,2,FALSE)</f>
        <v>800</v>
      </c>
      <c r="G12">
        <v>500</v>
      </c>
      <c r="H12" s="14">
        <f>VLOOKUP(C12,Клиенти!$B$2:$C$10,2,FALSE)</f>
        <v>0.12</v>
      </c>
      <c r="I12">
        <f t="shared" si="0"/>
        <v>384</v>
      </c>
      <c r="J12">
        <f t="shared" si="1"/>
        <v>3200</v>
      </c>
      <c r="K12">
        <f t="shared" si="2"/>
        <v>2816</v>
      </c>
      <c r="L12">
        <f t="shared" si="3"/>
        <v>1616</v>
      </c>
    </row>
    <row r="13" spans="1:12">
      <c r="A13">
        <v>12</v>
      </c>
      <c r="B13" s="13">
        <v>43491.5944040301</v>
      </c>
      <c r="C13" t="s">
        <v>23</v>
      </c>
      <c r="D13" t="s">
        <v>10</v>
      </c>
      <c r="E13">
        <v>5</v>
      </c>
      <c r="F13">
        <v>800</v>
      </c>
      <c r="G13">
        <f>VLOOKUP($D13,Продукти!$B$2:$E$10,3,FALSE)</f>
        <v>500</v>
      </c>
      <c r="H13" s="14">
        <f>VLOOKUP(C13,Клиенти!$B$2:$C$10,2,FALSE)</f>
        <v>0.12</v>
      </c>
      <c r="I13">
        <f t="shared" si="0"/>
        <v>480</v>
      </c>
      <c r="J13">
        <f t="shared" si="1"/>
        <v>4000</v>
      </c>
      <c r="K13">
        <f t="shared" si="2"/>
        <v>3520</v>
      </c>
      <c r="L13">
        <f t="shared" si="3"/>
        <v>2020</v>
      </c>
    </row>
    <row r="14" spans="1:12">
      <c r="A14">
        <v>13</v>
      </c>
      <c r="B14" s="13">
        <v>43495.247226403</v>
      </c>
      <c r="C14" t="s">
        <v>23</v>
      </c>
      <c r="D14" t="s">
        <v>11</v>
      </c>
      <c r="E14">
        <v>1</v>
      </c>
      <c r="F14">
        <f>VLOOKUP($D14,Продукти!$B$2:$E$10,2,FALSE)</f>
        <v>50</v>
      </c>
      <c r="G14">
        <f>VLOOKUP($D14,Продукти!$B$2:$E$10,3,FALSE)</f>
        <v>45</v>
      </c>
      <c r="H14" s="14">
        <f>VLOOKUP(C14,Клиенти!$B$2:$C$10,2,FALSE)</f>
        <v>0.12</v>
      </c>
      <c r="I14">
        <f t="shared" si="0"/>
        <v>6</v>
      </c>
      <c r="J14">
        <f t="shared" si="1"/>
        <v>50</v>
      </c>
      <c r="K14">
        <f t="shared" si="2"/>
        <v>44</v>
      </c>
      <c r="L14">
        <f t="shared" si="3"/>
        <v>39</v>
      </c>
    </row>
    <row r="15" spans="1:12">
      <c r="A15">
        <v>14</v>
      </c>
      <c r="B15" s="13">
        <v>43499.2515879698</v>
      </c>
      <c r="C15" t="s">
        <v>20</v>
      </c>
      <c r="D15" t="s">
        <v>10</v>
      </c>
      <c r="E15">
        <v>5</v>
      </c>
      <c r="F15">
        <f>VLOOKUP($D15,Продукти!$B$2:$E$10,2,FALSE)</f>
        <v>800</v>
      </c>
      <c r="G15">
        <f>VLOOKUP($D15,Продукти!$B$2:$E$10,3,FALSE)</f>
        <v>500</v>
      </c>
      <c r="H15" s="14">
        <f>VLOOKUP(C15,Клиенти!$B$2:$C$10,2,FALSE)</f>
        <v>0.06</v>
      </c>
      <c r="I15">
        <f t="shared" si="0"/>
        <v>240</v>
      </c>
      <c r="J15">
        <f t="shared" si="1"/>
        <v>4000</v>
      </c>
      <c r="K15">
        <f t="shared" si="2"/>
        <v>3760</v>
      </c>
      <c r="L15">
        <f t="shared" si="3"/>
        <v>2260</v>
      </c>
    </row>
    <row r="16" spans="1:12">
      <c r="A16">
        <v>15</v>
      </c>
      <c r="B16" s="13">
        <v>43502.7915857753</v>
      </c>
      <c r="C16" t="s">
        <v>18</v>
      </c>
      <c r="D16" t="s">
        <v>10</v>
      </c>
      <c r="E16">
        <v>1</v>
      </c>
      <c r="F16">
        <f>VLOOKUP($D16,Продукти!$B$2:$E$10,2,FALSE)</f>
        <v>800</v>
      </c>
      <c r="G16">
        <f>VLOOKUP($D16,Продукти!$B$2:$E$10,3,FALSE)</f>
        <v>500</v>
      </c>
      <c r="H16" s="14">
        <f>VLOOKUP(C16,Клиенти!$B$2:$C$10,2,FALSE)</f>
        <v>0.02</v>
      </c>
      <c r="I16">
        <f t="shared" si="0"/>
        <v>16</v>
      </c>
      <c r="J16">
        <f t="shared" si="1"/>
        <v>800</v>
      </c>
      <c r="K16">
        <f t="shared" si="2"/>
        <v>784</v>
      </c>
      <c r="L16">
        <f t="shared" si="3"/>
        <v>484</v>
      </c>
    </row>
    <row r="17" spans="1:12">
      <c r="A17">
        <v>16</v>
      </c>
      <c r="B17" s="13">
        <v>43503.8816920957</v>
      </c>
      <c r="C17" t="s">
        <v>23</v>
      </c>
      <c r="D17" t="s">
        <v>9</v>
      </c>
      <c r="E17">
        <v>2</v>
      </c>
      <c r="F17">
        <f>VLOOKUP($D17,Продукти!$B$2:$E$10,2,FALSE)</f>
        <v>500</v>
      </c>
      <c r="G17">
        <f>VLOOKUP($D17,Продукти!$B$2:$E$10,3,FALSE)</f>
        <v>200</v>
      </c>
      <c r="H17" s="14">
        <f>VLOOKUP(C17,Клиенти!$B$2:$C$10,2,FALSE)</f>
        <v>0.12</v>
      </c>
      <c r="I17">
        <f t="shared" si="0"/>
        <v>120</v>
      </c>
      <c r="J17">
        <f t="shared" si="1"/>
        <v>1000</v>
      </c>
      <c r="K17">
        <f t="shared" si="2"/>
        <v>880</v>
      </c>
      <c r="L17">
        <f t="shared" si="3"/>
        <v>280</v>
      </c>
    </row>
    <row r="18" spans="1:12">
      <c r="A18">
        <v>17</v>
      </c>
      <c r="B18" s="13">
        <v>43504.4292317573</v>
      </c>
      <c r="C18" t="s">
        <v>24</v>
      </c>
      <c r="D18" t="s">
        <v>11</v>
      </c>
      <c r="E18">
        <v>5</v>
      </c>
      <c r="F18">
        <f>VLOOKUP($D18,Продукти!$B$2:$E$10,2,FALSE)</f>
        <v>50</v>
      </c>
      <c r="G18">
        <f>VLOOKUP($D18,Продукти!$B$2:$E$10,3,FALSE)</f>
        <v>45</v>
      </c>
      <c r="H18" s="14">
        <f>VLOOKUP(C18,Клиенти!$B$2:$C$10,2,FALSE)</f>
        <v>0.14</v>
      </c>
      <c r="I18">
        <f t="shared" si="0"/>
        <v>35</v>
      </c>
      <c r="J18">
        <f t="shared" si="1"/>
        <v>250</v>
      </c>
      <c r="K18">
        <f t="shared" si="2"/>
        <v>215</v>
      </c>
      <c r="L18">
        <f t="shared" si="3"/>
        <v>190</v>
      </c>
    </row>
    <row r="19" spans="1:12">
      <c r="A19">
        <v>18</v>
      </c>
      <c r="B19" s="13">
        <v>43507.0695170099</v>
      </c>
      <c r="C19" t="s">
        <v>19</v>
      </c>
      <c r="D19" t="s">
        <v>11</v>
      </c>
      <c r="E19">
        <v>2</v>
      </c>
      <c r="F19">
        <f>VLOOKUP($D19,Продукти!$B$2:$E$10,2,FALSE)</f>
        <v>50</v>
      </c>
      <c r="G19">
        <f>VLOOKUP($D19,Продукти!$B$2:$E$10,3,FALSE)</f>
        <v>45</v>
      </c>
      <c r="H19" s="14">
        <f>VLOOKUP(C19,Клиенти!$B$2:$C$10,2,FALSE)</f>
        <v>0.04</v>
      </c>
      <c r="I19">
        <f t="shared" si="0"/>
        <v>4</v>
      </c>
      <c r="J19">
        <f t="shared" si="1"/>
        <v>100</v>
      </c>
      <c r="K19">
        <f t="shared" si="2"/>
        <v>96</v>
      </c>
      <c r="L19">
        <f t="shared" si="3"/>
        <v>86</v>
      </c>
    </row>
    <row r="20" spans="1:12">
      <c r="A20">
        <v>19</v>
      </c>
      <c r="B20" s="13">
        <v>43510.1159716582</v>
      </c>
      <c r="C20" t="s">
        <v>19</v>
      </c>
      <c r="D20" t="s">
        <v>7</v>
      </c>
      <c r="E20">
        <v>5</v>
      </c>
      <c r="F20">
        <f>VLOOKUP($D20,Продукти!$B$2:$E$10,2,FALSE)</f>
        <v>200</v>
      </c>
      <c r="G20">
        <f>VLOOKUP($D20,Продукти!$B$2:$E$10,3,FALSE)</f>
        <v>50</v>
      </c>
      <c r="H20" s="14">
        <f>VLOOKUP(C20,Клиенти!$B$2:$C$10,2,FALSE)</f>
        <v>0.04</v>
      </c>
      <c r="I20">
        <f t="shared" si="0"/>
        <v>40</v>
      </c>
      <c r="J20">
        <f t="shared" si="1"/>
        <v>1000</v>
      </c>
      <c r="K20">
        <f t="shared" si="2"/>
        <v>960</v>
      </c>
      <c r="L20">
        <f t="shared" si="3"/>
        <v>210</v>
      </c>
    </row>
    <row r="21" spans="1:12">
      <c r="A21">
        <v>30</v>
      </c>
      <c r="B21" s="13">
        <v>43541.4272685236</v>
      </c>
      <c r="C21" t="s">
        <v>19</v>
      </c>
      <c r="D21" t="s">
        <v>8</v>
      </c>
      <c r="E21">
        <v>5</v>
      </c>
      <c r="F21">
        <f>VLOOKUP($D21,Продукти!$B$2:$E$10,2,FALSE)</f>
        <v>30</v>
      </c>
      <c r="G21">
        <f>VLOOKUP($D21,Продукти!$B$2:$E$10,3,FALSE)</f>
        <v>7</v>
      </c>
      <c r="H21" s="14">
        <f>VLOOKUP(C21,Клиенти!$B$2:$C$10,2,FALSE)</f>
        <v>0.04</v>
      </c>
      <c r="I21">
        <f t="shared" si="0"/>
        <v>6</v>
      </c>
      <c r="J21">
        <f t="shared" si="1"/>
        <v>150</v>
      </c>
      <c r="K21">
        <f t="shared" si="2"/>
        <v>144</v>
      </c>
      <c r="L21">
        <f t="shared" si="3"/>
        <v>29</v>
      </c>
    </row>
    <row r="22" spans="1:12">
      <c r="A22">
        <v>21</v>
      </c>
      <c r="B22" s="13">
        <v>43517.1400689001</v>
      </c>
      <c r="C22" t="s">
        <v>24</v>
      </c>
      <c r="D22" t="s">
        <v>7</v>
      </c>
      <c r="E22">
        <v>1</v>
      </c>
      <c r="F22">
        <f>VLOOKUP($D22,Продукти!$B$2:$E$10,2,FALSE)</f>
        <v>200</v>
      </c>
      <c r="G22">
        <f>VLOOKUP($D22,Продукти!$B$2:$E$10,3,FALSE)</f>
        <v>50</v>
      </c>
      <c r="H22" s="14">
        <f>VLOOKUP(C22,Клиенти!$B$2:$C$10,2,FALSE)</f>
        <v>0.14</v>
      </c>
      <c r="I22">
        <f t="shared" si="0"/>
        <v>28</v>
      </c>
      <c r="J22">
        <f t="shared" si="1"/>
        <v>200</v>
      </c>
      <c r="K22">
        <f t="shared" si="2"/>
        <v>172</v>
      </c>
      <c r="L22">
        <f t="shared" si="3"/>
        <v>22</v>
      </c>
    </row>
    <row r="23" spans="1:12">
      <c r="A23">
        <v>22</v>
      </c>
      <c r="B23" s="13">
        <v>43521.7065061426</v>
      </c>
      <c r="C23" t="s">
        <v>26</v>
      </c>
      <c r="D23" t="s">
        <v>7</v>
      </c>
      <c r="E23">
        <v>5</v>
      </c>
      <c r="F23">
        <f>VLOOKUP($D23,Продукти!$B$2:$E$10,2,FALSE)</f>
        <v>200</v>
      </c>
      <c r="G23">
        <f>VLOOKUP($D23,Продукти!$B$2:$E$10,3,FALSE)</f>
        <v>50</v>
      </c>
      <c r="H23" s="14">
        <f>VLOOKUP(C23,Клиенти!$B$2:$C$10,2,FALSE)</f>
        <v>0.18</v>
      </c>
      <c r="I23">
        <f t="shared" si="0"/>
        <v>180</v>
      </c>
      <c r="J23">
        <f t="shared" si="1"/>
        <v>1000</v>
      </c>
      <c r="K23">
        <f t="shared" si="2"/>
        <v>820</v>
      </c>
      <c r="L23">
        <f t="shared" si="3"/>
        <v>70</v>
      </c>
    </row>
    <row r="24" spans="1:12">
      <c r="A24">
        <v>23</v>
      </c>
      <c r="B24" s="13">
        <v>43526.5230212591</v>
      </c>
      <c r="C24" t="s">
        <v>18</v>
      </c>
      <c r="D24" t="s">
        <v>11</v>
      </c>
      <c r="E24">
        <v>4</v>
      </c>
      <c r="F24">
        <f>VLOOKUP($D24,Продукти!$B$2:$E$10,2,FALSE)</f>
        <v>50</v>
      </c>
      <c r="G24">
        <f>VLOOKUP($D24,Продукти!$B$2:$E$10,3,FALSE)</f>
        <v>45</v>
      </c>
      <c r="H24" s="14">
        <f>VLOOKUP(C24,Клиенти!$B$2:$C$10,2,FALSE)</f>
        <v>0.02</v>
      </c>
      <c r="I24">
        <f t="shared" si="0"/>
        <v>4</v>
      </c>
      <c r="J24">
        <f t="shared" si="1"/>
        <v>200</v>
      </c>
      <c r="K24">
        <f t="shared" si="2"/>
        <v>196</v>
      </c>
      <c r="L24">
        <f t="shared" si="3"/>
        <v>176</v>
      </c>
    </row>
    <row r="25" spans="1:12">
      <c r="A25">
        <v>24</v>
      </c>
      <c r="B25" s="13">
        <v>43527.0607547655</v>
      </c>
      <c r="C25" t="s">
        <v>23</v>
      </c>
      <c r="D25" t="s">
        <v>10</v>
      </c>
      <c r="E25">
        <v>2</v>
      </c>
      <c r="F25">
        <f>VLOOKUP($D25,Продукти!$B$2:$E$10,2,FALSE)</f>
        <v>800</v>
      </c>
      <c r="G25">
        <f>VLOOKUP($D25,Продукти!$B$2:$E$10,3,FALSE)</f>
        <v>500</v>
      </c>
      <c r="H25" s="14">
        <f>VLOOKUP(C25,Клиенти!$B$2:$C$10,2,FALSE)</f>
        <v>0.12</v>
      </c>
      <c r="I25">
        <f t="shared" si="0"/>
        <v>192</v>
      </c>
      <c r="J25">
        <f t="shared" si="1"/>
        <v>1600</v>
      </c>
      <c r="K25">
        <f t="shared" si="2"/>
        <v>1408</v>
      </c>
      <c r="L25">
        <f t="shared" si="3"/>
        <v>808</v>
      </c>
    </row>
    <row r="26" spans="1:12">
      <c r="A26">
        <v>25</v>
      </c>
      <c r="B26" s="13">
        <v>43530.0047752207</v>
      </c>
      <c r="C26" t="s">
        <v>18</v>
      </c>
      <c r="D26" t="s">
        <v>7</v>
      </c>
      <c r="E26">
        <v>4</v>
      </c>
      <c r="F26">
        <f>VLOOKUP($D26,Продукти!$B$2:$E$10,2,FALSE)</f>
        <v>200</v>
      </c>
      <c r="G26">
        <f>VLOOKUP($D26,Продукти!$B$2:$E$10,3,FALSE)</f>
        <v>50</v>
      </c>
      <c r="H26" s="14">
        <v>0.02</v>
      </c>
      <c r="I26">
        <f t="shared" si="0"/>
        <v>16</v>
      </c>
      <c r="J26">
        <f t="shared" si="1"/>
        <v>800</v>
      </c>
      <c r="K26">
        <f t="shared" si="2"/>
        <v>784</v>
      </c>
      <c r="L26">
        <f t="shared" si="3"/>
        <v>184</v>
      </c>
    </row>
    <row r="27" spans="1:12">
      <c r="A27">
        <v>26</v>
      </c>
      <c r="B27" s="13">
        <v>43530.7646690882</v>
      </c>
      <c r="C27" t="s">
        <v>25</v>
      </c>
      <c r="D27" t="s">
        <v>9</v>
      </c>
      <c r="E27">
        <v>4</v>
      </c>
      <c r="F27">
        <f>VLOOKUP($D27,Продукти!$B$2:$E$10,2,FALSE)</f>
        <v>500</v>
      </c>
      <c r="G27">
        <f>VLOOKUP($D27,Продукти!$B$2:$E$10,3,FALSE)</f>
        <v>200</v>
      </c>
      <c r="H27" s="14">
        <f>VLOOKUP(C27,Клиенти!$B$2:$C$10,2,FALSE)</f>
        <v>0.16</v>
      </c>
      <c r="I27">
        <f t="shared" si="0"/>
        <v>320</v>
      </c>
      <c r="J27">
        <f t="shared" si="1"/>
        <v>2000</v>
      </c>
      <c r="K27">
        <f t="shared" si="2"/>
        <v>1680</v>
      </c>
      <c r="L27">
        <f t="shared" si="3"/>
        <v>480</v>
      </c>
    </row>
    <row r="28" spans="1:12">
      <c r="A28">
        <v>27</v>
      </c>
      <c r="B28" s="13">
        <v>43534.1278947055</v>
      </c>
      <c r="C28" t="s">
        <v>18</v>
      </c>
      <c r="D28" t="s">
        <v>8</v>
      </c>
      <c r="E28">
        <v>1</v>
      </c>
      <c r="F28">
        <f>VLOOKUP($D28,Продукти!$B$2:$E$10,2,FALSE)</f>
        <v>30</v>
      </c>
      <c r="G28">
        <f>VLOOKUP($D28,Продукти!$B$2:$E$10,3,FALSE)</f>
        <v>7</v>
      </c>
      <c r="H28" s="14">
        <f>VLOOKUP(C28,Клиенти!$B$2:$C$10,2,FALSE)</f>
        <v>0.02</v>
      </c>
      <c r="I28">
        <f t="shared" si="0"/>
        <v>0.6</v>
      </c>
      <c r="J28">
        <f t="shared" si="1"/>
        <v>30</v>
      </c>
      <c r="K28">
        <f t="shared" si="2"/>
        <v>29.4</v>
      </c>
      <c r="L28">
        <f t="shared" si="3"/>
        <v>6.4</v>
      </c>
    </row>
    <row r="29" spans="1:12">
      <c r="A29">
        <v>28</v>
      </c>
      <c r="B29" s="13">
        <v>43538.9056844467</v>
      </c>
      <c r="C29" t="s">
        <v>26</v>
      </c>
      <c r="D29" t="s">
        <v>11</v>
      </c>
      <c r="E29">
        <v>3</v>
      </c>
      <c r="F29">
        <f>VLOOKUP($D29,Продукти!$B$2:$E$10,2,FALSE)</f>
        <v>50</v>
      </c>
      <c r="G29">
        <f>VLOOKUP($D29,Продукти!$B$2:$E$10,3,FALSE)</f>
        <v>45</v>
      </c>
      <c r="H29" s="14">
        <f>VLOOKUP(C29,Клиенти!$B$2:$C$10,2,FALSE)</f>
        <v>0.18</v>
      </c>
      <c r="I29">
        <f t="shared" si="0"/>
        <v>27</v>
      </c>
      <c r="J29">
        <f t="shared" si="1"/>
        <v>150</v>
      </c>
      <c r="K29">
        <f t="shared" si="2"/>
        <v>123</v>
      </c>
      <c r="L29">
        <f t="shared" si="3"/>
        <v>108</v>
      </c>
    </row>
    <row r="30" spans="1:12">
      <c r="A30">
        <v>29</v>
      </c>
      <c r="B30" s="13">
        <v>43538.9951785711</v>
      </c>
      <c r="C30" t="s">
        <v>23</v>
      </c>
      <c r="D30" t="s">
        <v>10</v>
      </c>
      <c r="E30">
        <v>3</v>
      </c>
      <c r="F30">
        <f>VLOOKUP($D30,Продукти!$B$2:$E$10,2,FALSE)</f>
        <v>800</v>
      </c>
      <c r="G30">
        <f>VLOOKUP($D30,Продукти!$B$2:$E$10,3,FALSE)</f>
        <v>500</v>
      </c>
      <c r="H30" s="14">
        <v>0.12</v>
      </c>
      <c r="I30">
        <f t="shared" si="0"/>
        <v>288</v>
      </c>
      <c r="J30">
        <f t="shared" si="1"/>
        <v>2400</v>
      </c>
      <c r="K30">
        <f t="shared" si="2"/>
        <v>2112</v>
      </c>
      <c r="L30">
        <f t="shared" si="3"/>
        <v>1212</v>
      </c>
    </row>
    <row r="31" spans="1:12">
      <c r="A31">
        <v>20</v>
      </c>
      <c r="B31" s="13">
        <v>43513.5451933353</v>
      </c>
      <c r="C31" t="s">
        <v>19</v>
      </c>
      <c r="D31" t="s">
        <v>8</v>
      </c>
      <c r="E31">
        <v>1</v>
      </c>
      <c r="F31">
        <f>VLOOKUP($D31,Продукти!$B$2:$E$10,2,FALSE)</f>
        <v>30</v>
      </c>
      <c r="G31">
        <f>VLOOKUP($D31,Продукти!$B$2:$E$10,3,FALSE)</f>
        <v>7</v>
      </c>
      <c r="H31" s="14">
        <f>VLOOKUP(C31,Клиенти!$B$2:$C$10,2,FALSE)</f>
        <v>0.04</v>
      </c>
      <c r="I31">
        <f t="shared" si="0"/>
        <v>1.2</v>
      </c>
      <c r="J31">
        <f t="shared" si="1"/>
        <v>30</v>
      </c>
      <c r="K31">
        <f t="shared" si="2"/>
        <v>28.8</v>
      </c>
      <c r="L31">
        <f t="shared" si="3"/>
        <v>5.8</v>
      </c>
    </row>
    <row r="32" spans="1:12">
      <c r="A32">
        <v>31</v>
      </c>
      <c r="B32" s="13">
        <v>43541.65481544</v>
      </c>
      <c r="C32" t="s">
        <v>20</v>
      </c>
      <c r="D32" t="s">
        <v>10</v>
      </c>
      <c r="E32">
        <v>3</v>
      </c>
      <c r="F32">
        <f>VLOOKUP($D32,Продукти!$B$2:$E$10,2,FALSE)</f>
        <v>800</v>
      </c>
      <c r="G32">
        <f>VLOOKUP($D32,Продукти!$B$2:$E$10,3,FALSE)</f>
        <v>500</v>
      </c>
      <c r="H32" s="14">
        <f>VLOOKUP(C32,Клиенти!$B$2:$C$10,2,FALSE)</f>
        <v>0.06</v>
      </c>
      <c r="I32">
        <f t="shared" si="0"/>
        <v>144</v>
      </c>
      <c r="J32">
        <f t="shared" si="1"/>
        <v>2400</v>
      </c>
      <c r="K32">
        <f t="shared" si="2"/>
        <v>2256</v>
      </c>
      <c r="L32">
        <f t="shared" si="3"/>
        <v>1356</v>
      </c>
    </row>
    <row r="33" spans="1:12">
      <c r="A33">
        <v>32</v>
      </c>
      <c r="B33" s="13">
        <v>43545.5164549884</v>
      </c>
      <c r="C33" t="s">
        <v>26</v>
      </c>
      <c r="D33" t="s">
        <v>8</v>
      </c>
      <c r="E33">
        <v>4</v>
      </c>
      <c r="F33">
        <f>VLOOKUP($D33,Продукти!$B$2:$E$10,2,FALSE)</f>
        <v>30</v>
      </c>
      <c r="G33">
        <f>VLOOKUP($D33,Продукти!$B$2:$E$10,3,FALSE)</f>
        <v>7</v>
      </c>
      <c r="H33" s="14">
        <f>VLOOKUP(C33,Клиенти!$B$2:$C$10,2,FALSE)</f>
        <v>0.18</v>
      </c>
      <c r="I33">
        <f t="shared" si="0"/>
        <v>21.6</v>
      </c>
      <c r="J33">
        <f t="shared" si="1"/>
        <v>120</v>
      </c>
      <c r="K33">
        <f t="shared" si="2"/>
        <v>98.4</v>
      </c>
      <c r="L33">
        <f t="shared" si="3"/>
        <v>6.4</v>
      </c>
    </row>
    <row r="34" spans="1:12">
      <c r="A34">
        <v>33</v>
      </c>
      <c r="B34" s="13">
        <v>43548.0626123577</v>
      </c>
      <c r="C34" t="s">
        <v>21</v>
      </c>
      <c r="D34" t="s">
        <v>8</v>
      </c>
      <c r="E34">
        <v>1</v>
      </c>
      <c r="F34">
        <f>VLOOKUP($D34,Продукти!$B$2:$E$10,2,FALSE)</f>
        <v>30</v>
      </c>
      <c r="G34">
        <f>VLOOKUP($D34,Продукти!$B$2:$E$10,3,FALSE)</f>
        <v>7</v>
      </c>
      <c r="H34" s="14">
        <f>VLOOKUP(C34,Клиенти!$B$2:$C$10,2,FALSE)</f>
        <v>0.08</v>
      </c>
      <c r="I34">
        <f t="shared" si="0"/>
        <v>2.4</v>
      </c>
      <c r="J34">
        <f t="shared" si="1"/>
        <v>30</v>
      </c>
      <c r="K34">
        <f t="shared" si="2"/>
        <v>27.6</v>
      </c>
      <c r="L34">
        <f t="shared" si="3"/>
        <v>4.6</v>
      </c>
    </row>
    <row r="35" spans="1:12">
      <c r="A35">
        <v>34</v>
      </c>
      <c r="B35" s="13">
        <v>43549.4993812074</v>
      </c>
      <c r="C35" t="s">
        <v>20</v>
      </c>
      <c r="D35" t="s">
        <v>11</v>
      </c>
      <c r="E35">
        <v>5</v>
      </c>
      <c r="F35">
        <f>VLOOKUP($D35,Продукти!$B$2:$E$10,2,FALSE)</f>
        <v>50</v>
      </c>
      <c r="G35">
        <f>VLOOKUP($D35,Продукти!$B$2:$E$10,3,FALSE)</f>
        <v>45</v>
      </c>
      <c r="H35" s="14">
        <f>VLOOKUP(C35,Клиенти!$B$2:$C$10,2,FALSE)</f>
        <v>0.06</v>
      </c>
      <c r="I35">
        <f t="shared" si="0"/>
        <v>15</v>
      </c>
      <c r="J35">
        <f t="shared" si="1"/>
        <v>250</v>
      </c>
      <c r="K35">
        <f t="shared" si="2"/>
        <v>235</v>
      </c>
      <c r="L35">
        <f t="shared" si="3"/>
        <v>210</v>
      </c>
    </row>
    <row r="36" spans="1:12">
      <c r="A36">
        <v>35</v>
      </c>
      <c r="B36" s="13">
        <v>43553.7125228654</v>
      </c>
      <c r="C36" t="s">
        <v>26</v>
      </c>
      <c r="D36" t="s">
        <v>10</v>
      </c>
      <c r="E36">
        <v>2</v>
      </c>
      <c r="F36">
        <f>VLOOKUP($D36,Продукти!$B$2:$E$10,2,FALSE)</f>
        <v>800</v>
      </c>
      <c r="G36">
        <f>VLOOKUP($D36,Продукти!$B$2:$E$10,3,FALSE)</f>
        <v>500</v>
      </c>
      <c r="H36" s="14">
        <f>VLOOKUP(C36,Клиенти!$B$2:$C$10,2,FALSE)</f>
        <v>0.18</v>
      </c>
      <c r="I36">
        <f t="shared" si="0"/>
        <v>288</v>
      </c>
      <c r="J36">
        <f t="shared" si="1"/>
        <v>1600</v>
      </c>
      <c r="K36">
        <f t="shared" si="2"/>
        <v>1312</v>
      </c>
      <c r="L36">
        <f t="shared" si="3"/>
        <v>712</v>
      </c>
    </row>
    <row r="37" spans="1:12">
      <c r="A37">
        <v>36</v>
      </c>
      <c r="B37" s="13">
        <v>43558.0484291227</v>
      </c>
      <c r="C37" t="s">
        <v>20</v>
      </c>
      <c r="D37" t="s">
        <v>7</v>
      </c>
      <c r="E37">
        <v>4</v>
      </c>
      <c r="F37">
        <f>VLOOKUP($D37,Продукти!$B$2:$E$10,2,FALSE)</f>
        <v>200</v>
      </c>
      <c r="G37">
        <f>VLOOKUP($D37,Продукти!$B$2:$E$10,3,FALSE)</f>
        <v>50</v>
      </c>
      <c r="H37" s="14">
        <v>0.06</v>
      </c>
      <c r="I37">
        <f t="shared" si="0"/>
        <v>48</v>
      </c>
      <c r="J37">
        <f t="shared" si="1"/>
        <v>800</v>
      </c>
      <c r="K37">
        <f t="shared" si="2"/>
        <v>752</v>
      </c>
      <c r="L37">
        <f t="shared" si="3"/>
        <v>152</v>
      </c>
    </row>
    <row r="38" spans="1:12">
      <c r="A38">
        <v>37</v>
      </c>
      <c r="B38" s="13">
        <v>43559.4953514037</v>
      </c>
      <c r="C38" t="s">
        <v>18</v>
      </c>
      <c r="D38" t="s">
        <v>10</v>
      </c>
      <c r="E38">
        <v>5</v>
      </c>
      <c r="F38">
        <f>VLOOKUP($D38,Продукти!$B$2:$E$10,2,FALSE)</f>
        <v>800</v>
      </c>
      <c r="G38">
        <f>VLOOKUP($D38,Продукти!$B$2:$E$10,3,FALSE)</f>
        <v>500</v>
      </c>
      <c r="H38" s="14">
        <f>VLOOKUP(C38,Клиенти!$B$2:$C$10,2,FALSE)</f>
        <v>0.02</v>
      </c>
      <c r="I38">
        <f t="shared" si="0"/>
        <v>80</v>
      </c>
      <c r="J38">
        <f t="shared" si="1"/>
        <v>4000</v>
      </c>
      <c r="K38">
        <f t="shared" si="2"/>
        <v>3920</v>
      </c>
      <c r="L38">
        <f t="shared" si="3"/>
        <v>2420</v>
      </c>
    </row>
    <row r="39" spans="1:12">
      <c r="A39">
        <v>38</v>
      </c>
      <c r="B39" s="13">
        <v>43560.583477449</v>
      </c>
      <c r="C39" t="s">
        <v>23</v>
      </c>
      <c r="D39" t="s">
        <v>8</v>
      </c>
      <c r="E39">
        <v>2</v>
      </c>
      <c r="F39">
        <f>VLOOKUP($D39,Продукти!$B$2:$E$10,2,FALSE)</f>
        <v>30</v>
      </c>
      <c r="G39">
        <f>VLOOKUP($D39,Продукти!$B$2:$E$10,3,FALSE)</f>
        <v>7</v>
      </c>
      <c r="H39" s="14">
        <f>VLOOKUP(C39,Клиенти!$B$2:$C$10,2,FALSE)</f>
        <v>0.12</v>
      </c>
      <c r="I39">
        <f t="shared" si="0"/>
        <v>7.2</v>
      </c>
      <c r="J39">
        <f t="shared" si="1"/>
        <v>60</v>
      </c>
      <c r="K39">
        <f t="shared" si="2"/>
        <v>52.8</v>
      </c>
      <c r="L39">
        <f t="shared" si="3"/>
        <v>6.8</v>
      </c>
    </row>
    <row r="40" spans="1:12">
      <c r="A40">
        <v>39</v>
      </c>
      <c r="B40" s="13">
        <v>43564.5671988423</v>
      </c>
      <c r="C40" t="s">
        <v>26</v>
      </c>
      <c r="D40" t="s">
        <v>9</v>
      </c>
      <c r="E40">
        <v>3</v>
      </c>
      <c r="F40">
        <f>VLOOKUP($D40,Продукти!$B$2:$E$10,2,FALSE)</f>
        <v>500</v>
      </c>
      <c r="G40">
        <f>VLOOKUP($D40,Продукти!$B$2:$E$10,3,FALSE)</f>
        <v>200</v>
      </c>
      <c r="H40" s="14">
        <f>VLOOKUP(C40,Клиенти!$B$2:$C$10,2,FALSE)</f>
        <v>0.18</v>
      </c>
      <c r="I40">
        <f t="shared" si="0"/>
        <v>270</v>
      </c>
      <c r="J40">
        <f t="shared" si="1"/>
        <v>1500</v>
      </c>
      <c r="K40">
        <f t="shared" si="2"/>
        <v>1230</v>
      </c>
      <c r="L40">
        <f t="shared" si="3"/>
        <v>330</v>
      </c>
    </row>
    <row r="41" spans="1:12">
      <c r="A41">
        <v>40</v>
      </c>
      <c r="B41" s="13">
        <v>43569.1216852092</v>
      </c>
      <c r="C41" t="s">
        <v>19</v>
      </c>
      <c r="D41" t="s">
        <v>11</v>
      </c>
      <c r="E41">
        <v>1</v>
      </c>
      <c r="F41">
        <f>VLOOKUP($D41,Продукти!$B$2:$E$10,2,FALSE)</f>
        <v>50</v>
      </c>
      <c r="G41">
        <f>VLOOKUP($D41,Продукти!$B$2:$E$10,3,FALSE)</f>
        <v>45</v>
      </c>
      <c r="H41" s="14">
        <f>VLOOKUP(C41,Клиенти!$B$2:$C$10,2,FALSE)</f>
        <v>0.04</v>
      </c>
      <c r="I41">
        <f t="shared" si="0"/>
        <v>2</v>
      </c>
      <c r="J41">
        <f t="shared" si="1"/>
        <v>50</v>
      </c>
      <c r="K41">
        <f t="shared" si="2"/>
        <v>48</v>
      </c>
      <c r="L41">
        <f t="shared" si="3"/>
        <v>43</v>
      </c>
    </row>
    <row r="42" spans="1:12">
      <c r="A42">
        <v>41</v>
      </c>
      <c r="B42" s="13">
        <v>43574.0071004251</v>
      </c>
      <c r="C42" t="s">
        <v>22</v>
      </c>
      <c r="D42" t="s">
        <v>8</v>
      </c>
      <c r="E42">
        <v>4</v>
      </c>
      <c r="F42">
        <f>VLOOKUP($D42,Продукти!$B$2:$E$10,2,FALSE)</f>
        <v>30</v>
      </c>
      <c r="G42">
        <f>VLOOKUP($D42,Продукти!$B$2:$E$10,3,FALSE)</f>
        <v>7</v>
      </c>
      <c r="H42" s="14">
        <f>VLOOKUP(C42,Клиенти!$B$2:$C$10,2,FALSE)</f>
        <v>0.1</v>
      </c>
      <c r="I42">
        <f t="shared" si="0"/>
        <v>12</v>
      </c>
      <c r="J42">
        <f t="shared" si="1"/>
        <v>120</v>
      </c>
      <c r="K42">
        <f t="shared" si="2"/>
        <v>108</v>
      </c>
      <c r="L42">
        <f t="shared" si="3"/>
        <v>16</v>
      </c>
    </row>
    <row r="43" spans="1:12">
      <c r="A43">
        <v>42</v>
      </c>
      <c r="B43" s="13">
        <v>43574.9137061908</v>
      </c>
      <c r="C43" t="s">
        <v>19</v>
      </c>
      <c r="D43" t="s">
        <v>7</v>
      </c>
      <c r="E43">
        <v>3</v>
      </c>
      <c r="F43">
        <f>VLOOKUP($D43,Продукти!$B$2:$E$10,2,FALSE)</f>
        <v>200</v>
      </c>
      <c r="G43">
        <f>VLOOKUP($D43,Продукти!$B$2:$E$10,3,FALSE)</f>
        <v>50</v>
      </c>
      <c r="H43" s="14">
        <f>VLOOKUP(C43,Клиенти!$B$2:$C$10,2,FALSE)</f>
        <v>0.04</v>
      </c>
      <c r="I43">
        <f t="shared" si="0"/>
        <v>24</v>
      </c>
      <c r="J43">
        <f t="shared" si="1"/>
        <v>600</v>
      </c>
      <c r="K43">
        <f t="shared" si="2"/>
        <v>576</v>
      </c>
      <c r="L43">
        <f t="shared" si="3"/>
        <v>126</v>
      </c>
    </row>
    <row r="44" spans="1:12">
      <c r="A44">
        <v>43</v>
      </c>
      <c r="B44" s="13">
        <v>43578.052738194</v>
      </c>
      <c r="C44" t="s">
        <v>22</v>
      </c>
      <c r="D44" t="s">
        <v>10</v>
      </c>
      <c r="E44">
        <v>4</v>
      </c>
      <c r="F44">
        <f>VLOOKUP($D44,Продукти!$B$2:$E$10,2,FALSE)</f>
        <v>800</v>
      </c>
      <c r="G44">
        <f>VLOOKUP($D44,Продукти!$B$2:$E$10,3,FALSE)</f>
        <v>500</v>
      </c>
      <c r="H44" s="14">
        <f>VLOOKUP(C44,Клиенти!$B$2:$C$10,2,FALSE)</f>
        <v>0.1</v>
      </c>
      <c r="I44">
        <f t="shared" si="0"/>
        <v>320</v>
      </c>
      <c r="J44">
        <f t="shared" si="1"/>
        <v>3200</v>
      </c>
      <c r="K44">
        <f t="shared" si="2"/>
        <v>2880</v>
      </c>
      <c r="L44">
        <f t="shared" si="3"/>
        <v>1680</v>
      </c>
    </row>
    <row r="45" spans="1:12">
      <c r="A45">
        <v>44</v>
      </c>
      <c r="B45" s="13">
        <v>43582.0944713642</v>
      </c>
      <c r="C45" t="s">
        <v>22</v>
      </c>
      <c r="D45" t="s">
        <v>7</v>
      </c>
      <c r="E45">
        <v>3</v>
      </c>
      <c r="F45">
        <f>VLOOKUP($D45,Продукти!$B$2:$E$10,2,FALSE)</f>
        <v>200</v>
      </c>
      <c r="G45">
        <f>VLOOKUP($D45,Продукти!$B$2:$E$10,3,FALSE)</f>
        <v>50</v>
      </c>
      <c r="H45" s="14">
        <f>VLOOKUP(C45,Клиенти!$B$2:$C$10,2,FALSE)</f>
        <v>0.1</v>
      </c>
      <c r="I45">
        <f t="shared" si="0"/>
        <v>60</v>
      </c>
      <c r="J45">
        <f t="shared" si="1"/>
        <v>600</v>
      </c>
      <c r="K45">
        <f t="shared" si="2"/>
        <v>540</v>
      </c>
      <c r="L45">
        <f t="shared" si="3"/>
        <v>90</v>
      </c>
    </row>
    <row r="46" spans="1:12">
      <c r="A46">
        <v>45</v>
      </c>
      <c r="B46" s="13">
        <v>43586.5831282976</v>
      </c>
      <c r="C46" t="s">
        <v>24</v>
      </c>
      <c r="D46" t="s">
        <v>11</v>
      </c>
      <c r="E46">
        <v>4</v>
      </c>
      <c r="F46">
        <f>VLOOKUP($D46,Продукти!$B$2:$E$10,2,FALSE)</f>
        <v>50</v>
      </c>
      <c r="G46">
        <f>VLOOKUP($D46,Продукти!$B$2:$E$10,3,FALSE)</f>
        <v>45</v>
      </c>
      <c r="H46" s="14">
        <f>VLOOKUP(C46,Клиенти!$B$2:$C$10,2,FALSE)</f>
        <v>0.14</v>
      </c>
      <c r="I46">
        <f t="shared" si="0"/>
        <v>28</v>
      </c>
      <c r="J46">
        <f t="shared" si="1"/>
        <v>200</v>
      </c>
      <c r="K46">
        <f t="shared" si="2"/>
        <v>172</v>
      </c>
      <c r="L46">
        <f t="shared" si="3"/>
        <v>152</v>
      </c>
    </row>
    <row r="47" spans="1:12">
      <c r="A47">
        <v>46</v>
      </c>
      <c r="B47" s="13">
        <v>43588.5404840708</v>
      </c>
      <c r="C47" t="s">
        <v>20</v>
      </c>
      <c r="D47" t="s">
        <v>11</v>
      </c>
      <c r="E47">
        <v>3</v>
      </c>
      <c r="F47">
        <f>VLOOKUP($D47,Продукти!$B$2:$E$10,2,FALSE)</f>
        <v>50</v>
      </c>
      <c r="G47">
        <f>VLOOKUP($D47,Продукти!$B$2:$E$10,3,FALSE)</f>
        <v>45</v>
      </c>
      <c r="H47" s="14">
        <f>VLOOKUP(C47,Клиенти!$B$2:$C$10,2,FALSE)</f>
        <v>0.06</v>
      </c>
      <c r="I47">
        <f t="shared" si="0"/>
        <v>9</v>
      </c>
      <c r="J47">
        <f t="shared" si="1"/>
        <v>150</v>
      </c>
      <c r="K47">
        <f t="shared" si="2"/>
        <v>141</v>
      </c>
      <c r="L47">
        <f t="shared" si="3"/>
        <v>126</v>
      </c>
    </row>
    <row r="48" spans="1:12">
      <c r="A48">
        <v>47</v>
      </c>
      <c r="B48" s="13">
        <v>43593.1286480238</v>
      </c>
      <c r="C48" t="s">
        <v>26</v>
      </c>
      <c r="D48" t="s">
        <v>7</v>
      </c>
      <c r="E48">
        <v>3</v>
      </c>
      <c r="F48">
        <f>VLOOKUP($D48,Продукти!$B$2:$E$10,2,FALSE)</f>
        <v>200</v>
      </c>
      <c r="G48">
        <f>VLOOKUP($D48,Продукти!$B$2:$E$10,3,FALSE)</f>
        <v>50</v>
      </c>
      <c r="H48" s="14">
        <f>VLOOKUP(C48,Клиенти!$B$2:$C$10,2,FALSE)</f>
        <v>0.18</v>
      </c>
      <c r="I48">
        <f t="shared" si="0"/>
        <v>108</v>
      </c>
      <c r="J48">
        <f t="shared" si="1"/>
        <v>600</v>
      </c>
      <c r="K48">
        <f t="shared" si="2"/>
        <v>492</v>
      </c>
      <c r="L48">
        <f t="shared" si="3"/>
        <v>42</v>
      </c>
    </row>
    <row r="49" spans="1:12">
      <c r="A49">
        <v>48</v>
      </c>
      <c r="B49" s="13">
        <v>43594.4869989179</v>
      </c>
      <c r="C49" t="s">
        <v>24</v>
      </c>
      <c r="D49" t="s">
        <v>8</v>
      </c>
      <c r="E49">
        <v>5</v>
      </c>
      <c r="F49">
        <f>VLOOKUP($D49,Продукти!$B$2:$E$10,2,FALSE)</f>
        <v>30</v>
      </c>
      <c r="G49">
        <f>VLOOKUP($D49,Продукти!$B$2:$E$10,3,FALSE)</f>
        <v>7</v>
      </c>
      <c r="H49" s="14">
        <f>VLOOKUP(C49,Клиенти!$B$2:$C$10,2,FALSE)</f>
        <v>0.14</v>
      </c>
      <c r="I49">
        <f t="shared" si="0"/>
        <v>21</v>
      </c>
      <c r="J49">
        <f t="shared" si="1"/>
        <v>150</v>
      </c>
      <c r="K49">
        <f t="shared" si="2"/>
        <v>129</v>
      </c>
      <c r="L49">
        <f t="shared" si="3"/>
        <v>14</v>
      </c>
    </row>
    <row r="50" spans="1:12">
      <c r="A50">
        <v>49</v>
      </c>
      <c r="B50" s="13">
        <v>43597.184573064</v>
      </c>
      <c r="C50" t="s">
        <v>22</v>
      </c>
      <c r="D50" t="s">
        <v>7</v>
      </c>
      <c r="E50">
        <v>5</v>
      </c>
      <c r="F50">
        <f>VLOOKUP($D50,Продукти!$B$2:$E$10,2,FALSE)</f>
        <v>200</v>
      </c>
      <c r="G50">
        <f>VLOOKUP($D50,Продукти!$B$2:$E$10,3,FALSE)</f>
        <v>50</v>
      </c>
      <c r="H50" s="14">
        <f>VLOOKUP(C50,Клиенти!$B$2:$C$10,2,FALSE)</f>
        <v>0.1</v>
      </c>
      <c r="I50">
        <f t="shared" si="0"/>
        <v>100</v>
      </c>
      <c r="J50">
        <f t="shared" si="1"/>
        <v>1000</v>
      </c>
      <c r="K50">
        <f t="shared" si="2"/>
        <v>900</v>
      </c>
      <c r="L50">
        <f t="shared" si="3"/>
        <v>150</v>
      </c>
    </row>
    <row r="51" spans="1:12">
      <c r="A51">
        <v>50</v>
      </c>
      <c r="B51" s="13">
        <v>43598.7286913435</v>
      </c>
      <c r="C51" t="s">
        <v>20</v>
      </c>
      <c r="D51" t="s">
        <v>9</v>
      </c>
      <c r="E51">
        <v>1</v>
      </c>
      <c r="F51">
        <f>VLOOKUP($D51,Продукти!$B$2:$E$10,2,FALSE)</f>
        <v>500</v>
      </c>
      <c r="G51">
        <f>VLOOKUP($D51,Продукти!$B$2:$E$10,3,FALSE)</f>
        <v>200</v>
      </c>
      <c r="H51" s="14">
        <f>VLOOKUP(C51,Клиенти!$B$2:$C$10,2,FALSE)</f>
        <v>0.06</v>
      </c>
      <c r="I51">
        <f t="shared" si="0"/>
        <v>30</v>
      </c>
      <c r="J51">
        <f t="shared" si="1"/>
        <v>500</v>
      </c>
      <c r="K51">
        <f t="shared" si="2"/>
        <v>470</v>
      </c>
      <c r="L51">
        <f t="shared" si="3"/>
        <v>170</v>
      </c>
    </row>
    <row r="52" spans="1:12">
      <c r="A52">
        <v>51</v>
      </c>
      <c r="B52" s="13">
        <v>43601.877101573</v>
      </c>
      <c r="C52" t="s">
        <v>24</v>
      </c>
      <c r="D52" t="s">
        <v>8</v>
      </c>
      <c r="E52">
        <v>1</v>
      </c>
      <c r="F52">
        <f>VLOOKUP($D52,Продукти!$B$2:$E$10,2,FALSE)</f>
        <v>30</v>
      </c>
      <c r="G52">
        <f>VLOOKUP($D52,Продукти!$B$2:$E$10,3,FALSE)</f>
        <v>7</v>
      </c>
      <c r="H52" s="14">
        <f>VLOOKUP(C52,Клиенти!$B$2:$C$10,2,FALSE)</f>
        <v>0.14</v>
      </c>
      <c r="I52">
        <f t="shared" si="0"/>
        <v>4.2</v>
      </c>
      <c r="J52">
        <f t="shared" si="1"/>
        <v>30</v>
      </c>
      <c r="K52">
        <f t="shared" si="2"/>
        <v>25.8</v>
      </c>
      <c r="L52">
        <f t="shared" si="3"/>
        <v>2.8</v>
      </c>
    </row>
    <row r="53" spans="1:12">
      <c r="A53">
        <v>52</v>
      </c>
      <c r="B53" s="13">
        <v>43606.1417538637</v>
      </c>
      <c r="C53" t="s">
        <v>23</v>
      </c>
      <c r="D53" t="s">
        <v>7</v>
      </c>
      <c r="E53">
        <v>3</v>
      </c>
      <c r="F53">
        <f>VLOOKUP($D53,Продукти!$B$2:$E$10,2,FALSE)</f>
        <v>200</v>
      </c>
      <c r="G53">
        <f>VLOOKUP($D53,Продукти!$B$2:$E$10,3,FALSE)</f>
        <v>50</v>
      </c>
      <c r="H53" s="14">
        <f>VLOOKUP(C53,Клиенти!$B$2:$C$10,2,FALSE)</f>
        <v>0.12</v>
      </c>
      <c r="I53">
        <f t="shared" si="0"/>
        <v>72</v>
      </c>
      <c r="J53">
        <f t="shared" si="1"/>
        <v>600</v>
      </c>
      <c r="K53">
        <f t="shared" si="2"/>
        <v>528</v>
      </c>
      <c r="L53">
        <f t="shared" si="3"/>
        <v>78</v>
      </c>
    </row>
    <row r="54" spans="1:12">
      <c r="A54">
        <v>53</v>
      </c>
      <c r="B54" s="13">
        <v>43610.7681034949</v>
      </c>
      <c r="C54" t="s">
        <v>23</v>
      </c>
      <c r="D54" t="s">
        <v>9</v>
      </c>
      <c r="E54">
        <v>5</v>
      </c>
      <c r="F54">
        <f>VLOOKUP($D54,Продукти!$B$2:$E$10,2,FALSE)</f>
        <v>500</v>
      </c>
      <c r="G54">
        <f>VLOOKUP($D54,Продукти!$B$2:$E$10,3,FALSE)</f>
        <v>200</v>
      </c>
      <c r="H54" s="14">
        <f>VLOOKUP(C54,Клиенти!$B$2:$C$10,2,FALSE)</f>
        <v>0.12</v>
      </c>
      <c r="I54">
        <f t="shared" si="0"/>
        <v>300</v>
      </c>
      <c r="J54">
        <f t="shared" si="1"/>
        <v>2500</v>
      </c>
      <c r="K54">
        <f t="shared" si="2"/>
        <v>2200</v>
      </c>
      <c r="L54">
        <f t="shared" si="3"/>
        <v>700</v>
      </c>
    </row>
    <row r="55" spans="1:12">
      <c r="A55">
        <v>54</v>
      </c>
      <c r="B55" s="13">
        <v>43611.4667830022</v>
      </c>
      <c r="C55" t="s">
        <v>25</v>
      </c>
      <c r="D55" t="s">
        <v>8</v>
      </c>
      <c r="E55">
        <v>3</v>
      </c>
      <c r="F55">
        <f>VLOOKUP($D55,Продукти!$B$2:$E$10,2,FALSE)</f>
        <v>30</v>
      </c>
      <c r="G55">
        <f>VLOOKUP($D55,Продукти!$B$2:$E$10,3,FALSE)</f>
        <v>7</v>
      </c>
      <c r="H55" s="14">
        <f>VLOOKUP(C55,Клиенти!$B$2:$C$10,2,FALSE)</f>
        <v>0.16</v>
      </c>
      <c r="I55">
        <f t="shared" si="0"/>
        <v>14.4</v>
      </c>
      <c r="J55">
        <f t="shared" si="1"/>
        <v>90</v>
      </c>
      <c r="K55">
        <f t="shared" si="2"/>
        <v>75.6</v>
      </c>
      <c r="L55">
        <f t="shared" si="3"/>
        <v>6.6</v>
      </c>
    </row>
    <row r="56" spans="1:12">
      <c r="A56">
        <v>55</v>
      </c>
      <c r="B56" s="13">
        <v>43613.6407370891</v>
      </c>
      <c r="C56" t="s">
        <v>19</v>
      </c>
      <c r="D56" t="s">
        <v>9</v>
      </c>
      <c r="E56">
        <v>2</v>
      </c>
      <c r="F56">
        <f>VLOOKUP($D56,Продукти!$B$2:$E$10,2,FALSE)</f>
        <v>500</v>
      </c>
      <c r="G56">
        <f>VLOOKUP($D56,Продукти!$B$2:$E$10,3,FALSE)</f>
        <v>200</v>
      </c>
      <c r="H56" s="14">
        <f>VLOOKUP(C56,Клиенти!$B$2:$C$10,2,FALSE)</f>
        <v>0.04</v>
      </c>
      <c r="I56">
        <f t="shared" si="0"/>
        <v>40</v>
      </c>
      <c r="J56">
        <f t="shared" si="1"/>
        <v>1000</v>
      </c>
      <c r="K56">
        <f t="shared" si="2"/>
        <v>960</v>
      </c>
      <c r="L56">
        <f t="shared" si="3"/>
        <v>360</v>
      </c>
    </row>
    <row r="57" spans="1:12">
      <c r="A57">
        <v>56</v>
      </c>
      <c r="B57" s="13">
        <v>43616.9997292006</v>
      </c>
      <c r="C57" t="s">
        <v>22</v>
      </c>
      <c r="D57" t="s">
        <v>11</v>
      </c>
      <c r="E57">
        <v>1</v>
      </c>
      <c r="F57">
        <f>VLOOKUP($D57,Продукти!$B$2:$E$10,2,FALSE)</f>
        <v>50</v>
      </c>
      <c r="G57">
        <f>VLOOKUP($D57,Продукти!$B$2:$E$10,3,FALSE)</f>
        <v>45</v>
      </c>
      <c r="H57" s="14">
        <f>VLOOKUP(C57,Клиенти!$B$2:$C$10,2,FALSE)</f>
        <v>0.1</v>
      </c>
      <c r="I57">
        <f t="shared" si="0"/>
        <v>5</v>
      </c>
      <c r="J57">
        <f t="shared" si="1"/>
        <v>50</v>
      </c>
      <c r="K57">
        <f t="shared" si="2"/>
        <v>45</v>
      </c>
      <c r="L57">
        <f t="shared" si="3"/>
        <v>40</v>
      </c>
    </row>
    <row r="58" spans="1:12">
      <c r="A58">
        <v>57</v>
      </c>
      <c r="B58" s="13">
        <v>43618.6139393845</v>
      </c>
      <c r="C58" t="s">
        <v>23</v>
      </c>
      <c r="D58" t="s">
        <v>10</v>
      </c>
      <c r="E58">
        <v>2</v>
      </c>
      <c r="F58">
        <f>VLOOKUP($D58,Продукти!$B$2:$E$10,2,FALSE)</f>
        <v>800</v>
      </c>
      <c r="G58">
        <f>VLOOKUP($D58,Продукти!$B$2:$E$10,3,FALSE)</f>
        <v>500</v>
      </c>
      <c r="H58" s="14">
        <f>VLOOKUP(C58,Клиенти!$B$2:$C$10,2,FALSE)</f>
        <v>0.12</v>
      </c>
      <c r="I58">
        <f t="shared" si="0"/>
        <v>192</v>
      </c>
      <c r="J58">
        <f t="shared" si="1"/>
        <v>1600</v>
      </c>
      <c r="K58">
        <f t="shared" si="2"/>
        <v>1408</v>
      </c>
      <c r="L58">
        <f t="shared" si="3"/>
        <v>808</v>
      </c>
    </row>
    <row r="59" spans="1:12">
      <c r="A59">
        <v>58</v>
      </c>
      <c r="B59" s="13">
        <v>43620.3458233145</v>
      </c>
      <c r="C59" t="s">
        <v>23</v>
      </c>
      <c r="D59" t="s">
        <v>10</v>
      </c>
      <c r="E59">
        <v>1</v>
      </c>
      <c r="F59">
        <f>VLOOKUP($D59,Продукти!$B$2:$E$10,2,FALSE)</f>
        <v>800</v>
      </c>
      <c r="G59">
        <f>VLOOKUP($D59,Продукти!$B$2:$E$10,3,FALSE)</f>
        <v>500</v>
      </c>
      <c r="H59" s="14">
        <f>VLOOKUP(C59,Клиенти!$B$2:$C$10,2,FALSE)</f>
        <v>0.12</v>
      </c>
      <c r="I59">
        <f t="shared" si="0"/>
        <v>96</v>
      </c>
      <c r="J59">
        <f t="shared" si="1"/>
        <v>800</v>
      </c>
      <c r="K59">
        <f t="shared" si="2"/>
        <v>704</v>
      </c>
      <c r="L59">
        <f t="shared" si="3"/>
        <v>404</v>
      </c>
    </row>
    <row r="60" spans="1:12">
      <c r="A60">
        <v>59</v>
      </c>
      <c r="B60" s="13">
        <v>43624.4305528165</v>
      </c>
      <c r="C60" t="s">
        <v>18</v>
      </c>
      <c r="D60" t="s">
        <v>8</v>
      </c>
      <c r="E60">
        <v>3</v>
      </c>
      <c r="F60">
        <f>VLOOKUP($D60,Продукти!$B$2:$E$10,2,FALSE)</f>
        <v>30</v>
      </c>
      <c r="G60">
        <f>VLOOKUP($D60,Продукти!$B$2:$E$10,3,FALSE)</f>
        <v>7</v>
      </c>
      <c r="H60" s="14">
        <f>VLOOKUP(C60,Клиенти!$B$2:$C$10,2,FALSE)</f>
        <v>0.02</v>
      </c>
      <c r="I60">
        <f t="shared" si="0"/>
        <v>1.8</v>
      </c>
      <c r="J60">
        <f t="shared" si="1"/>
        <v>90</v>
      </c>
      <c r="K60">
        <f t="shared" si="2"/>
        <v>88.2</v>
      </c>
      <c r="L60">
        <f t="shared" si="3"/>
        <v>19.2</v>
      </c>
    </row>
    <row r="61" spans="1:12">
      <c r="A61">
        <v>60</v>
      </c>
      <c r="B61" s="13">
        <v>43627.1619300745</v>
      </c>
      <c r="C61" t="s">
        <v>25</v>
      </c>
      <c r="D61" t="s">
        <v>10</v>
      </c>
      <c r="E61">
        <v>1</v>
      </c>
      <c r="F61">
        <f>VLOOKUP($D61,Продукти!$B$2:$E$10,2,FALSE)</f>
        <v>800</v>
      </c>
      <c r="G61">
        <f>VLOOKUP($D61,Продукти!$B$2:$E$10,3,FALSE)</f>
        <v>500</v>
      </c>
      <c r="H61" s="14">
        <f>VLOOKUP(C61,Клиенти!$B$2:$C$10,2,FALSE)</f>
        <v>0.16</v>
      </c>
      <c r="I61">
        <f t="shared" si="0"/>
        <v>128</v>
      </c>
      <c r="J61">
        <f t="shared" si="1"/>
        <v>800</v>
      </c>
      <c r="K61">
        <f t="shared" si="2"/>
        <v>672</v>
      </c>
      <c r="L61">
        <f t="shared" si="3"/>
        <v>372</v>
      </c>
    </row>
    <row r="62" spans="1:12">
      <c r="A62">
        <v>61</v>
      </c>
      <c r="B62" s="13">
        <v>43629.1206647917</v>
      </c>
      <c r="C62" t="s">
        <v>26</v>
      </c>
      <c r="D62" t="s">
        <v>11</v>
      </c>
      <c r="E62">
        <v>5</v>
      </c>
      <c r="F62">
        <f>VLOOKUP($D62,Продукти!$B$2:$E$10,2,FALSE)</f>
        <v>50</v>
      </c>
      <c r="G62">
        <f>VLOOKUP($D62,Продукти!$B$2:$E$10,3,FALSE)</f>
        <v>45</v>
      </c>
      <c r="H62" s="14">
        <f>VLOOKUP(C62,Клиенти!$B$2:$C$10,2,FALSE)</f>
        <v>0.18</v>
      </c>
      <c r="I62">
        <f t="shared" si="0"/>
        <v>45</v>
      </c>
      <c r="J62">
        <f t="shared" si="1"/>
        <v>250</v>
      </c>
      <c r="K62">
        <f t="shared" si="2"/>
        <v>205</v>
      </c>
      <c r="L62">
        <f t="shared" si="3"/>
        <v>180</v>
      </c>
    </row>
    <row r="63" spans="1:12">
      <c r="A63">
        <v>62</v>
      </c>
      <c r="B63" s="13">
        <v>43633.02396221</v>
      </c>
      <c r="C63" t="s">
        <v>23</v>
      </c>
      <c r="D63" t="s">
        <v>11</v>
      </c>
      <c r="E63">
        <v>4</v>
      </c>
      <c r="F63">
        <f>VLOOKUP($D63,Продукти!$B$2:$E$10,2,FALSE)</f>
        <v>50</v>
      </c>
      <c r="G63">
        <f>VLOOKUP($D63,Продукти!$B$2:$E$10,3,FALSE)</f>
        <v>45</v>
      </c>
      <c r="H63" s="14">
        <f>VLOOKUP(C63,Клиенти!$B$2:$C$10,2,FALSE)</f>
        <v>0.12</v>
      </c>
      <c r="I63">
        <f t="shared" si="0"/>
        <v>24</v>
      </c>
      <c r="J63">
        <f t="shared" si="1"/>
        <v>200</v>
      </c>
      <c r="K63">
        <f t="shared" si="2"/>
        <v>176</v>
      </c>
      <c r="L63">
        <f t="shared" si="3"/>
        <v>156</v>
      </c>
    </row>
    <row r="64" spans="1:12">
      <c r="A64">
        <v>63</v>
      </c>
      <c r="B64" s="13">
        <v>43636.113995436</v>
      </c>
      <c r="C64" t="s">
        <v>24</v>
      </c>
      <c r="D64" t="s">
        <v>10</v>
      </c>
      <c r="E64">
        <v>2</v>
      </c>
      <c r="F64">
        <f>VLOOKUP($D64,Продукти!$B$2:$E$10,2,FALSE)</f>
        <v>800</v>
      </c>
      <c r="G64">
        <f>VLOOKUP($D64,Продукти!$B$2:$E$10,3,FALSE)</f>
        <v>500</v>
      </c>
      <c r="H64" s="14">
        <f>VLOOKUP(C64,Клиенти!$B$2:$C$10,2,FALSE)</f>
        <v>0.14</v>
      </c>
      <c r="I64">
        <f t="shared" si="0"/>
        <v>224</v>
      </c>
      <c r="J64">
        <f t="shared" si="1"/>
        <v>1600</v>
      </c>
      <c r="K64">
        <f t="shared" si="2"/>
        <v>1376</v>
      </c>
      <c r="L64">
        <f t="shared" si="3"/>
        <v>776</v>
      </c>
    </row>
    <row r="65" spans="1:12">
      <c r="A65">
        <v>64</v>
      </c>
      <c r="B65" s="13">
        <v>43639.7013520249</v>
      </c>
      <c r="C65" t="s">
        <v>26</v>
      </c>
      <c r="D65" t="s">
        <v>9</v>
      </c>
      <c r="E65">
        <v>2</v>
      </c>
      <c r="F65">
        <f>VLOOKUP($D65,Продукти!$B$2:$E$10,2,FALSE)</f>
        <v>500</v>
      </c>
      <c r="G65">
        <f>VLOOKUP($D65,Продукти!$B$2:$E$10,3,FALSE)</f>
        <v>200</v>
      </c>
      <c r="H65" s="14">
        <f>VLOOKUP(C65,Клиенти!$B$2:$C$10,2,FALSE)</f>
        <v>0.18</v>
      </c>
      <c r="I65">
        <f t="shared" si="0"/>
        <v>180</v>
      </c>
      <c r="J65">
        <f t="shared" si="1"/>
        <v>1000</v>
      </c>
      <c r="K65">
        <f t="shared" si="2"/>
        <v>820</v>
      </c>
      <c r="L65">
        <f t="shared" si="3"/>
        <v>220</v>
      </c>
    </row>
    <row r="66" spans="1:12">
      <c r="A66">
        <v>65</v>
      </c>
      <c r="B66" s="13">
        <v>43642.8964535184</v>
      </c>
      <c r="C66" t="s">
        <v>19</v>
      </c>
      <c r="D66" t="s">
        <v>7</v>
      </c>
      <c r="E66">
        <v>2</v>
      </c>
      <c r="F66">
        <f>VLOOKUP($D66,Продукти!$B$2:$E$10,2,FALSE)</f>
        <v>200</v>
      </c>
      <c r="G66">
        <f>VLOOKUP($D66,Продукти!$B$2:$E$10,3,FALSE)</f>
        <v>50</v>
      </c>
      <c r="H66" s="14">
        <f>VLOOKUP(C66,Клиенти!$B$2:$C$10,2,FALSE)</f>
        <v>0.04</v>
      </c>
      <c r="I66">
        <f t="shared" ref="I66:I101" si="4">F66*H66*E66</f>
        <v>16</v>
      </c>
      <c r="J66">
        <f t="shared" ref="J66:J101" si="5">F66*E66</f>
        <v>400</v>
      </c>
      <c r="K66">
        <f t="shared" ref="K66:K101" si="6">J66-I66</f>
        <v>384</v>
      </c>
      <c r="L66">
        <f t="shared" ref="L66:L101" si="7">G66*E66-I66</f>
        <v>84</v>
      </c>
    </row>
    <row r="67" spans="1:12">
      <c r="A67">
        <v>66</v>
      </c>
      <c r="B67" s="13">
        <v>43644.3616179297</v>
      </c>
      <c r="C67" t="s">
        <v>21</v>
      </c>
      <c r="D67" t="s">
        <v>10</v>
      </c>
      <c r="E67">
        <v>1</v>
      </c>
      <c r="F67">
        <f>VLOOKUP($D67,Продукти!$B$2:$E$10,2,FALSE)</f>
        <v>800</v>
      </c>
      <c r="G67">
        <f>VLOOKUP($D67,Продукти!$B$2:$E$10,3,FALSE)</f>
        <v>500</v>
      </c>
      <c r="H67" s="14">
        <f>VLOOKUP(C67,Клиенти!$B$2:$C$10,2,FALSE)</f>
        <v>0.08</v>
      </c>
      <c r="I67">
        <f t="shared" si="4"/>
        <v>64</v>
      </c>
      <c r="J67">
        <f t="shared" si="5"/>
        <v>800</v>
      </c>
      <c r="K67">
        <f t="shared" si="6"/>
        <v>736</v>
      </c>
      <c r="L67">
        <f t="shared" si="7"/>
        <v>436</v>
      </c>
    </row>
    <row r="68" spans="1:12">
      <c r="A68">
        <v>67</v>
      </c>
      <c r="B68" s="13">
        <v>43646.8978948489</v>
      </c>
      <c r="C68" t="s">
        <v>19</v>
      </c>
      <c r="D68" t="s">
        <v>11</v>
      </c>
      <c r="E68">
        <v>2</v>
      </c>
      <c r="F68">
        <f>VLOOKUP($D68,Продукти!$B$2:$E$10,2,FALSE)</f>
        <v>50</v>
      </c>
      <c r="G68">
        <f>VLOOKUP($D68,Продукти!$B$2:$E$10,3,FALSE)</f>
        <v>45</v>
      </c>
      <c r="H68" s="14">
        <f>VLOOKUP(C68,Клиенти!$B$2:$C$10,2,FALSE)</f>
        <v>0.04</v>
      </c>
      <c r="I68">
        <f t="shared" si="4"/>
        <v>4</v>
      </c>
      <c r="J68">
        <f t="shared" si="5"/>
        <v>100</v>
      </c>
      <c r="K68">
        <f t="shared" si="6"/>
        <v>96</v>
      </c>
      <c r="L68">
        <f t="shared" si="7"/>
        <v>86</v>
      </c>
    </row>
    <row r="69" spans="1:12">
      <c r="A69">
        <v>68</v>
      </c>
      <c r="B69" s="13">
        <v>43651.3613756301</v>
      </c>
      <c r="C69" t="s">
        <v>19</v>
      </c>
      <c r="D69" t="s">
        <v>10</v>
      </c>
      <c r="E69">
        <v>4</v>
      </c>
      <c r="F69">
        <f>VLOOKUP($D69,Продукти!$B$2:$E$10,2,FALSE)</f>
        <v>800</v>
      </c>
      <c r="G69">
        <f>VLOOKUP($D69,Продукти!$B$2:$E$10,3,FALSE)</f>
        <v>500</v>
      </c>
      <c r="H69" s="14">
        <f>VLOOKUP(C69,Клиенти!$B$2:$C$10,2,FALSE)</f>
        <v>0.04</v>
      </c>
      <c r="I69">
        <f t="shared" si="4"/>
        <v>128</v>
      </c>
      <c r="J69">
        <f t="shared" si="5"/>
        <v>3200</v>
      </c>
      <c r="K69">
        <f t="shared" si="6"/>
        <v>3072</v>
      </c>
      <c r="L69">
        <f t="shared" si="7"/>
        <v>1872</v>
      </c>
    </row>
    <row r="70" spans="1:12">
      <c r="A70">
        <v>69</v>
      </c>
      <c r="B70" s="13">
        <v>43655.8821957728</v>
      </c>
      <c r="C70" t="s">
        <v>23</v>
      </c>
      <c r="D70" t="s">
        <v>8</v>
      </c>
      <c r="E70">
        <v>2</v>
      </c>
      <c r="F70">
        <f>VLOOKUP($D70,Продукти!$B$2:$E$10,2,FALSE)</f>
        <v>30</v>
      </c>
      <c r="G70">
        <f>VLOOKUP($D70,Продукти!$B$2:$E$10,3,FALSE)</f>
        <v>7</v>
      </c>
      <c r="H70" s="14">
        <f>VLOOKUP(C70,Клиенти!$B$2:$C$10,2,FALSE)</f>
        <v>0.12</v>
      </c>
      <c r="I70">
        <f t="shared" si="4"/>
        <v>7.2</v>
      </c>
      <c r="J70">
        <f t="shared" si="5"/>
        <v>60</v>
      </c>
      <c r="K70">
        <f t="shared" si="6"/>
        <v>52.8</v>
      </c>
      <c r="L70">
        <f t="shared" si="7"/>
        <v>6.8</v>
      </c>
    </row>
    <row r="71" spans="1:12">
      <c r="A71">
        <v>70</v>
      </c>
      <c r="B71" s="13">
        <v>43658.8694867271</v>
      </c>
      <c r="C71" t="s">
        <v>20</v>
      </c>
      <c r="D71" t="s">
        <v>11</v>
      </c>
      <c r="E71">
        <v>3</v>
      </c>
      <c r="F71">
        <f>VLOOKUP($D71,Продукти!$B$2:$E$10,2,FALSE)</f>
        <v>50</v>
      </c>
      <c r="G71">
        <f>VLOOKUP($D71,Продукти!$B$2:$E$10,3,FALSE)</f>
        <v>45</v>
      </c>
      <c r="H71" s="14">
        <f>VLOOKUP(C71,Клиенти!$B$2:$C$10,2,FALSE)</f>
        <v>0.06</v>
      </c>
      <c r="I71">
        <f t="shared" si="4"/>
        <v>9</v>
      </c>
      <c r="J71">
        <f t="shared" si="5"/>
        <v>150</v>
      </c>
      <c r="K71">
        <f t="shared" si="6"/>
        <v>141</v>
      </c>
      <c r="L71">
        <f t="shared" si="7"/>
        <v>126</v>
      </c>
    </row>
    <row r="72" spans="1:12">
      <c r="A72">
        <v>71</v>
      </c>
      <c r="B72" s="13">
        <v>43660.0428595311</v>
      </c>
      <c r="C72" t="s">
        <v>18</v>
      </c>
      <c r="D72" t="s">
        <v>9</v>
      </c>
      <c r="E72">
        <v>5</v>
      </c>
      <c r="F72">
        <f>VLOOKUP($D72,Продукти!$B$2:$E$10,2,FALSE)</f>
        <v>500</v>
      </c>
      <c r="G72">
        <f>VLOOKUP($D72,Продукти!$B$2:$E$10,3,FALSE)</f>
        <v>200</v>
      </c>
      <c r="H72" s="14">
        <f>VLOOKUP(C72,Клиенти!$B$2:$C$10,2,FALSE)</f>
        <v>0.02</v>
      </c>
      <c r="I72">
        <f t="shared" si="4"/>
        <v>50</v>
      </c>
      <c r="J72">
        <f t="shared" si="5"/>
        <v>2500</v>
      </c>
      <c r="K72">
        <f t="shared" si="6"/>
        <v>2450</v>
      </c>
      <c r="L72">
        <f t="shared" si="7"/>
        <v>950</v>
      </c>
    </row>
    <row r="73" spans="1:12">
      <c r="A73">
        <v>72</v>
      </c>
      <c r="B73" s="13">
        <v>43662.1760991924</v>
      </c>
      <c r="C73" t="s">
        <v>18</v>
      </c>
      <c r="D73" t="s">
        <v>7</v>
      </c>
      <c r="E73">
        <v>4</v>
      </c>
      <c r="F73">
        <f>VLOOKUP($D73,Продукти!$B$2:$E$10,2,FALSE)</f>
        <v>200</v>
      </c>
      <c r="G73">
        <f>VLOOKUP($D73,Продукти!$B$2:$E$10,3,FALSE)</f>
        <v>50</v>
      </c>
      <c r="H73" s="14">
        <f>VLOOKUP(C73,Клиенти!$B$2:$C$10,2,FALSE)</f>
        <v>0.02</v>
      </c>
      <c r="I73">
        <f t="shared" si="4"/>
        <v>16</v>
      </c>
      <c r="J73">
        <f t="shared" si="5"/>
        <v>800</v>
      </c>
      <c r="K73">
        <f t="shared" si="6"/>
        <v>784</v>
      </c>
      <c r="L73">
        <f t="shared" si="7"/>
        <v>184</v>
      </c>
    </row>
    <row r="74" spans="1:12">
      <c r="A74">
        <v>73</v>
      </c>
      <c r="B74" s="13">
        <v>43665.9631429741</v>
      </c>
      <c r="C74" t="s">
        <v>24</v>
      </c>
      <c r="D74" t="s">
        <v>9</v>
      </c>
      <c r="E74">
        <v>1</v>
      </c>
      <c r="F74">
        <f>VLOOKUP($D74,Продукти!$B$2:$E$10,2,FALSE)</f>
        <v>500</v>
      </c>
      <c r="G74">
        <f>VLOOKUP($D74,Продукти!$B$2:$E$10,3,FALSE)</f>
        <v>200</v>
      </c>
      <c r="H74" s="14">
        <f>VLOOKUP(C74,Клиенти!$B$2:$C$10,2,FALSE)</f>
        <v>0.14</v>
      </c>
      <c r="I74">
        <f t="shared" si="4"/>
        <v>70</v>
      </c>
      <c r="J74">
        <f t="shared" si="5"/>
        <v>500</v>
      </c>
      <c r="K74">
        <f t="shared" si="6"/>
        <v>430</v>
      </c>
      <c r="L74">
        <f t="shared" si="7"/>
        <v>130</v>
      </c>
    </row>
    <row r="75" spans="1:12">
      <c r="A75">
        <v>74</v>
      </c>
      <c r="B75" s="13">
        <v>43666.2584031873</v>
      </c>
      <c r="C75" t="s">
        <v>18</v>
      </c>
      <c r="D75" t="s">
        <v>10</v>
      </c>
      <c r="E75">
        <v>2</v>
      </c>
      <c r="F75">
        <f>VLOOKUP($D75,Продукти!$B$2:$E$10,2,FALSE)</f>
        <v>800</v>
      </c>
      <c r="G75">
        <f>VLOOKUP($D75,Продукти!$B$2:$E$10,3,FALSE)</f>
        <v>500</v>
      </c>
      <c r="H75" s="14">
        <f>VLOOKUP(C75,Клиенти!$B$2:$C$10,2,FALSE)</f>
        <v>0.02</v>
      </c>
      <c r="I75">
        <f t="shared" si="4"/>
        <v>32</v>
      </c>
      <c r="J75">
        <f t="shared" si="5"/>
        <v>1600</v>
      </c>
      <c r="K75">
        <f t="shared" si="6"/>
        <v>1568</v>
      </c>
      <c r="L75">
        <f t="shared" si="7"/>
        <v>968</v>
      </c>
    </row>
    <row r="76" spans="1:12">
      <c r="A76">
        <v>75</v>
      </c>
      <c r="B76" s="13">
        <v>43667.0712701017</v>
      </c>
      <c r="C76" t="s">
        <v>24</v>
      </c>
      <c r="D76" t="s">
        <v>8</v>
      </c>
      <c r="E76">
        <v>2</v>
      </c>
      <c r="F76">
        <f>VLOOKUP($D76,Продукти!$B$2:$E$10,2,FALSE)</f>
        <v>30</v>
      </c>
      <c r="G76">
        <f>VLOOKUP($D76,Продукти!$B$2:$E$10,3,FALSE)</f>
        <v>7</v>
      </c>
      <c r="H76" s="14">
        <f>VLOOKUP(C76,Клиенти!$B$2:$C$10,2,FALSE)</f>
        <v>0.14</v>
      </c>
      <c r="I76">
        <f t="shared" si="4"/>
        <v>8.4</v>
      </c>
      <c r="J76">
        <f t="shared" si="5"/>
        <v>60</v>
      </c>
      <c r="K76">
        <f t="shared" si="6"/>
        <v>51.6</v>
      </c>
      <c r="L76">
        <f t="shared" si="7"/>
        <v>5.6</v>
      </c>
    </row>
    <row r="77" spans="1:12">
      <c r="A77">
        <v>76</v>
      </c>
      <c r="B77" s="13">
        <v>43669.0559980103</v>
      </c>
      <c r="C77" t="s">
        <v>18</v>
      </c>
      <c r="D77" t="s">
        <v>11</v>
      </c>
      <c r="E77">
        <v>1</v>
      </c>
      <c r="F77">
        <f>VLOOKUP($D77,Продукти!$B$2:$E$10,2,FALSE)</f>
        <v>50</v>
      </c>
      <c r="G77">
        <f>VLOOKUP($D77,Продукти!$B$2:$E$10,3,FALSE)</f>
        <v>45</v>
      </c>
      <c r="H77" s="14">
        <f>VLOOKUP(C77,Клиенти!$B$2:$C$10,2,FALSE)</f>
        <v>0.02</v>
      </c>
      <c r="I77">
        <f t="shared" si="4"/>
        <v>1</v>
      </c>
      <c r="J77">
        <f t="shared" si="5"/>
        <v>50</v>
      </c>
      <c r="K77">
        <f t="shared" si="6"/>
        <v>49</v>
      </c>
      <c r="L77">
        <f t="shared" si="7"/>
        <v>44</v>
      </c>
    </row>
    <row r="78" spans="1:12">
      <c r="A78">
        <v>77</v>
      </c>
      <c r="B78" s="13">
        <v>43673.7391633946</v>
      </c>
      <c r="C78" t="s">
        <v>23</v>
      </c>
      <c r="D78" t="s">
        <v>11</v>
      </c>
      <c r="E78">
        <v>2</v>
      </c>
      <c r="F78">
        <f>VLOOKUP($D78,Продукти!$B$2:$E$10,2,FALSE)</f>
        <v>50</v>
      </c>
      <c r="G78">
        <f>VLOOKUP($D78,Продукти!$B$2:$E$10,3,FALSE)</f>
        <v>45</v>
      </c>
      <c r="H78" s="14">
        <f>VLOOKUP(C78,Клиенти!$B$2:$C$10,2,FALSE)</f>
        <v>0.12</v>
      </c>
      <c r="I78">
        <f t="shared" si="4"/>
        <v>12</v>
      </c>
      <c r="J78">
        <f t="shared" si="5"/>
        <v>100</v>
      </c>
      <c r="K78">
        <f t="shared" si="6"/>
        <v>88</v>
      </c>
      <c r="L78">
        <f t="shared" si="7"/>
        <v>78</v>
      </c>
    </row>
    <row r="79" spans="1:12">
      <c r="A79">
        <v>78</v>
      </c>
      <c r="B79" s="13">
        <v>43676.7867277758</v>
      </c>
      <c r="C79" t="s">
        <v>26</v>
      </c>
      <c r="D79" t="s">
        <v>8</v>
      </c>
      <c r="E79">
        <v>5</v>
      </c>
      <c r="F79">
        <f>VLOOKUP($D79,Продукти!$B$2:$E$10,2,FALSE)</f>
        <v>30</v>
      </c>
      <c r="G79">
        <f>VLOOKUP($D79,Продукти!$B$2:$E$10,3,FALSE)</f>
        <v>7</v>
      </c>
      <c r="H79" s="14">
        <f>VLOOKUP(C79,Клиенти!$B$2:$C$10,2,FALSE)</f>
        <v>0.18</v>
      </c>
      <c r="I79">
        <f t="shared" si="4"/>
        <v>27</v>
      </c>
      <c r="J79">
        <f t="shared" si="5"/>
        <v>150</v>
      </c>
      <c r="K79">
        <f t="shared" si="6"/>
        <v>123</v>
      </c>
      <c r="L79">
        <f t="shared" si="7"/>
        <v>8</v>
      </c>
    </row>
    <row r="80" spans="1:12">
      <c r="A80">
        <v>79</v>
      </c>
      <c r="B80" s="13">
        <v>43679.2340649216</v>
      </c>
      <c r="C80" t="s">
        <v>18</v>
      </c>
      <c r="D80" t="s">
        <v>9</v>
      </c>
      <c r="E80">
        <v>2</v>
      </c>
      <c r="F80">
        <f>VLOOKUP($D80,Продукти!$B$2:$E$10,2,FALSE)</f>
        <v>500</v>
      </c>
      <c r="G80">
        <f>VLOOKUP($D80,Продукти!$B$2:$E$10,3,FALSE)</f>
        <v>200</v>
      </c>
      <c r="H80" s="14">
        <f>VLOOKUP(C80,Клиенти!$B$2:$C$10,2,FALSE)</f>
        <v>0.02</v>
      </c>
      <c r="I80">
        <f t="shared" si="4"/>
        <v>20</v>
      </c>
      <c r="J80">
        <f t="shared" si="5"/>
        <v>1000</v>
      </c>
      <c r="K80">
        <f t="shared" si="6"/>
        <v>980</v>
      </c>
      <c r="L80">
        <f t="shared" si="7"/>
        <v>380</v>
      </c>
    </row>
    <row r="81" spans="1:12">
      <c r="A81">
        <v>80</v>
      </c>
      <c r="B81" s="13">
        <v>43679.2855844469</v>
      </c>
      <c r="C81" t="s">
        <v>24</v>
      </c>
      <c r="D81" t="s">
        <v>8</v>
      </c>
      <c r="E81">
        <v>3</v>
      </c>
      <c r="F81">
        <f>VLOOKUP($D81,Продукти!$B$2:$E$10,2,FALSE)</f>
        <v>30</v>
      </c>
      <c r="G81">
        <f>VLOOKUP($D81,Продукти!$B$2:$E$10,3,FALSE)</f>
        <v>7</v>
      </c>
      <c r="H81" s="14">
        <f>VLOOKUP(C81,Клиенти!$B$2:$C$10,2,FALSE)</f>
        <v>0.14</v>
      </c>
      <c r="I81">
        <f t="shared" si="4"/>
        <v>12.6</v>
      </c>
      <c r="J81">
        <f t="shared" si="5"/>
        <v>90</v>
      </c>
      <c r="K81">
        <f t="shared" si="6"/>
        <v>77.4</v>
      </c>
      <c r="L81">
        <f t="shared" si="7"/>
        <v>8.4</v>
      </c>
    </row>
    <row r="82" spans="1:12">
      <c r="A82">
        <v>81</v>
      </c>
      <c r="B82" s="13">
        <v>43681.9834766604</v>
      </c>
      <c r="C82" t="s">
        <v>18</v>
      </c>
      <c r="D82" t="s">
        <v>11</v>
      </c>
      <c r="E82">
        <v>4</v>
      </c>
      <c r="F82">
        <f>VLOOKUP($D82,Продукти!$B$2:$E$10,2,FALSE)</f>
        <v>50</v>
      </c>
      <c r="G82">
        <f>VLOOKUP($D82,Продукти!$B$2:$E$10,3,FALSE)</f>
        <v>45</v>
      </c>
      <c r="H82" s="14">
        <f>VLOOKUP(C82,Клиенти!$B$2:$C$10,2,FALSE)</f>
        <v>0.02</v>
      </c>
      <c r="I82">
        <f t="shared" si="4"/>
        <v>4</v>
      </c>
      <c r="J82">
        <f t="shared" si="5"/>
        <v>200</v>
      </c>
      <c r="K82">
        <f t="shared" si="6"/>
        <v>196</v>
      </c>
      <c r="L82">
        <f t="shared" si="7"/>
        <v>176</v>
      </c>
    </row>
    <row r="83" spans="1:12">
      <c r="A83">
        <v>82</v>
      </c>
      <c r="B83" s="13">
        <v>43684.1637537619</v>
      </c>
      <c r="C83" t="s">
        <v>18</v>
      </c>
      <c r="D83" t="s">
        <v>9</v>
      </c>
      <c r="E83">
        <v>5</v>
      </c>
      <c r="F83">
        <f>VLOOKUP($D83,Продукти!$B$2:$E$10,2,FALSE)</f>
        <v>500</v>
      </c>
      <c r="G83">
        <f>VLOOKUP($D83,Продукти!$B$2:$E$10,3,FALSE)</f>
        <v>200</v>
      </c>
      <c r="H83" s="14">
        <f>VLOOKUP(C83,Клиенти!$B$2:$C$10,2,FALSE)</f>
        <v>0.02</v>
      </c>
      <c r="I83">
        <f t="shared" si="4"/>
        <v>50</v>
      </c>
      <c r="J83">
        <f t="shared" si="5"/>
        <v>2500</v>
      </c>
      <c r="K83">
        <f t="shared" si="6"/>
        <v>2450</v>
      </c>
      <c r="L83">
        <f t="shared" si="7"/>
        <v>950</v>
      </c>
    </row>
    <row r="84" spans="1:12">
      <c r="A84">
        <v>83</v>
      </c>
      <c r="B84" s="13">
        <v>43686.4586897197</v>
      </c>
      <c r="C84" t="s">
        <v>22</v>
      </c>
      <c r="D84" t="s">
        <v>11</v>
      </c>
      <c r="E84">
        <v>2</v>
      </c>
      <c r="F84">
        <f>VLOOKUP($D84,Продукти!$B$2:$E$10,2,FALSE)</f>
        <v>50</v>
      </c>
      <c r="G84">
        <f>VLOOKUP($D84,Продукти!$B$2:$E$10,3,FALSE)</f>
        <v>45</v>
      </c>
      <c r="H84" s="14">
        <f>VLOOKUP(C84,Клиенти!$B$2:$C$10,2,FALSE)</f>
        <v>0.1</v>
      </c>
      <c r="I84">
        <f t="shared" si="4"/>
        <v>10</v>
      </c>
      <c r="J84">
        <f t="shared" si="5"/>
        <v>100</v>
      </c>
      <c r="K84">
        <f t="shared" si="6"/>
        <v>90</v>
      </c>
      <c r="L84">
        <f t="shared" si="7"/>
        <v>80</v>
      </c>
    </row>
    <row r="85" spans="1:12">
      <c r="A85">
        <v>84</v>
      </c>
      <c r="B85" s="13">
        <v>43689.2516779325</v>
      </c>
      <c r="C85" t="s">
        <v>24</v>
      </c>
      <c r="D85" t="s">
        <v>8</v>
      </c>
      <c r="E85">
        <v>5</v>
      </c>
      <c r="F85">
        <f>VLOOKUP($D85,Продукти!$B$2:$E$10,2,FALSE)</f>
        <v>30</v>
      </c>
      <c r="G85">
        <f>VLOOKUP($D85,Продукти!$B$2:$E$10,3,FALSE)</f>
        <v>7</v>
      </c>
      <c r="H85" s="14">
        <f>VLOOKUP(C85,Клиенти!$B$2:$C$10,2,FALSE)</f>
        <v>0.14</v>
      </c>
      <c r="I85">
        <f t="shared" si="4"/>
        <v>21</v>
      </c>
      <c r="J85">
        <f t="shared" si="5"/>
        <v>150</v>
      </c>
      <c r="K85">
        <f t="shared" si="6"/>
        <v>129</v>
      </c>
      <c r="L85">
        <f t="shared" si="7"/>
        <v>14</v>
      </c>
    </row>
    <row r="86" spans="1:12">
      <c r="A86">
        <v>85</v>
      </c>
      <c r="B86" s="13">
        <v>43692.4424700471</v>
      </c>
      <c r="C86" t="s">
        <v>25</v>
      </c>
      <c r="D86" t="s">
        <v>8</v>
      </c>
      <c r="E86">
        <v>4</v>
      </c>
      <c r="F86">
        <f>VLOOKUP($D86,Продукти!$B$2:$E$10,2,FALSE)</f>
        <v>30</v>
      </c>
      <c r="G86">
        <f>VLOOKUP($D86,Продукти!$B$2:$E$10,3,FALSE)</f>
        <v>7</v>
      </c>
      <c r="H86" s="14">
        <f>VLOOKUP(C86,Клиенти!$B$2:$C$10,2,FALSE)</f>
        <v>0.16</v>
      </c>
      <c r="I86">
        <f t="shared" si="4"/>
        <v>19.2</v>
      </c>
      <c r="J86">
        <f t="shared" si="5"/>
        <v>120</v>
      </c>
      <c r="K86">
        <f t="shared" si="6"/>
        <v>100.8</v>
      </c>
      <c r="L86">
        <f t="shared" si="7"/>
        <v>8.8</v>
      </c>
    </row>
    <row r="87" spans="1:12">
      <c r="A87">
        <v>86</v>
      </c>
      <c r="B87" s="13">
        <v>43695.9313704465</v>
      </c>
      <c r="C87" t="s">
        <v>19</v>
      </c>
      <c r="D87" t="s">
        <v>7</v>
      </c>
      <c r="E87">
        <v>2</v>
      </c>
      <c r="F87">
        <f>VLOOKUP($D87,Продукти!$B$2:$E$10,2,FALSE)</f>
        <v>200</v>
      </c>
      <c r="G87">
        <f>VLOOKUP($D87,Продукти!$B$2:$E$10,3,FALSE)</f>
        <v>50</v>
      </c>
      <c r="H87" s="14">
        <f>VLOOKUP(C87,Клиенти!$B$2:$C$10,2,FALSE)</f>
        <v>0.04</v>
      </c>
      <c r="I87">
        <f t="shared" si="4"/>
        <v>16</v>
      </c>
      <c r="J87">
        <f t="shared" si="5"/>
        <v>400</v>
      </c>
      <c r="K87">
        <f t="shared" si="6"/>
        <v>384</v>
      </c>
      <c r="L87">
        <f t="shared" si="7"/>
        <v>84</v>
      </c>
    </row>
    <row r="88" spans="1:12">
      <c r="A88">
        <v>87</v>
      </c>
      <c r="B88" s="13">
        <v>43700.100655915</v>
      </c>
      <c r="C88" t="s">
        <v>23</v>
      </c>
      <c r="D88" t="s">
        <v>7</v>
      </c>
      <c r="E88">
        <v>2</v>
      </c>
      <c r="F88">
        <f>VLOOKUP($D88,Продукти!$B$2:$E$10,2,FALSE)</f>
        <v>200</v>
      </c>
      <c r="G88">
        <f>VLOOKUP($D88,Продукти!$B$2:$E$10,3,FALSE)</f>
        <v>50</v>
      </c>
      <c r="H88" s="14">
        <f>VLOOKUP(C88,Клиенти!$B$2:$C$10,2,FALSE)</f>
        <v>0.12</v>
      </c>
      <c r="I88">
        <f t="shared" si="4"/>
        <v>48</v>
      </c>
      <c r="J88">
        <f t="shared" si="5"/>
        <v>400</v>
      </c>
      <c r="K88">
        <f t="shared" si="6"/>
        <v>352</v>
      </c>
      <c r="L88">
        <f t="shared" si="7"/>
        <v>52</v>
      </c>
    </row>
    <row r="89" spans="1:12">
      <c r="A89">
        <v>88</v>
      </c>
      <c r="B89" s="13">
        <v>43702.4667932482</v>
      </c>
      <c r="C89" t="s">
        <v>18</v>
      </c>
      <c r="D89" t="s">
        <v>11</v>
      </c>
      <c r="E89">
        <v>2</v>
      </c>
      <c r="F89">
        <f>VLOOKUP($D89,Продукти!$B$2:$E$10,2,FALSE)</f>
        <v>50</v>
      </c>
      <c r="G89">
        <f>VLOOKUP($D89,Продукти!$B$2:$E$10,3,FALSE)</f>
        <v>45</v>
      </c>
      <c r="H89" s="14">
        <f>VLOOKUP(C89,Клиенти!$B$2:$C$10,2,FALSE)</f>
        <v>0.02</v>
      </c>
      <c r="I89">
        <f t="shared" si="4"/>
        <v>2</v>
      </c>
      <c r="J89">
        <f t="shared" si="5"/>
        <v>100</v>
      </c>
      <c r="K89">
        <f t="shared" si="6"/>
        <v>98</v>
      </c>
      <c r="L89">
        <f t="shared" si="7"/>
        <v>88</v>
      </c>
    </row>
    <row r="90" spans="1:12">
      <c r="A90">
        <v>89</v>
      </c>
      <c r="B90" s="13">
        <v>43702.9891306283</v>
      </c>
      <c r="C90" t="s">
        <v>24</v>
      </c>
      <c r="D90" t="s">
        <v>9</v>
      </c>
      <c r="E90">
        <v>5</v>
      </c>
      <c r="F90">
        <f>VLOOKUP($D90,Продукти!$B$2:$E$10,2,FALSE)</f>
        <v>500</v>
      </c>
      <c r="G90">
        <f>VLOOKUP($D90,Продукти!$B$2:$E$10,3,FALSE)</f>
        <v>200</v>
      </c>
      <c r="H90" s="14">
        <f>VLOOKUP(C90,Клиенти!$B$2:$C$10,2,FALSE)</f>
        <v>0.14</v>
      </c>
      <c r="I90">
        <f t="shared" si="4"/>
        <v>350</v>
      </c>
      <c r="J90">
        <f t="shared" si="5"/>
        <v>2500</v>
      </c>
      <c r="K90">
        <f t="shared" si="6"/>
        <v>2150</v>
      </c>
      <c r="L90">
        <f t="shared" si="7"/>
        <v>650</v>
      </c>
    </row>
    <row r="91" spans="1:12">
      <c r="A91">
        <v>90</v>
      </c>
      <c r="B91" s="13">
        <v>43705.5010984677</v>
      </c>
      <c r="C91" t="s">
        <v>25</v>
      </c>
      <c r="D91" t="s">
        <v>10</v>
      </c>
      <c r="E91">
        <v>1</v>
      </c>
      <c r="F91">
        <f>VLOOKUP($D91,Продукти!$B$2:$E$10,2,FALSE)</f>
        <v>800</v>
      </c>
      <c r="G91">
        <f>VLOOKUP($D91,Продукти!$B$2:$E$10,3,FALSE)</f>
        <v>500</v>
      </c>
      <c r="H91" s="14">
        <f>VLOOKUP(C91,Клиенти!$B$2:$C$10,2,FALSE)</f>
        <v>0.16</v>
      </c>
      <c r="I91">
        <f t="shared" si="4"/>
        <v>128</v>
      </c>
      <c r="J91">
        <f t="shared" si="5"/>
        <v>800</v>
      </c>
      <c r="K91">
        <f t="shared" si="6"/>
        <v>672</v>
      </c>
      <c r="L91">
        <f t="shared" si="7"/>
        <v>372</v>
      </c>
    </row>
    <row r="92" spans="1:12">
      <c r="A92">
        <v>91</v>
      </c>
      <c r="B92" s="13">
        <v>43709.7422491932</v>
      </c>
      <c r="C92" t="s">
        <v>25</v>
      </c>
      <c r="D92" t="s">
        <v>11</v>
      </c>
      <c r="E92">
        <v>5</v>
      </c>
      <c r="F92">
        <f>VLOOKUP($D92,Продукти!$B$2:$E$10,2,FALSE)</f>
        <v>50</v>
      </c>
      <c r="G92">
        <f>VLOOKUP($D92,Продукти!$B$2:$E$10,3,FALSE)</f>
        <v>45</v>
      </c>
      <c r="H92" s="14">
        <f>VLOOKUP(C92,Клиенти!$B$2:$C$10,2,FALSE)</f>
        <v>0.16</v>
      </c>
      <c r="I92">
        <f t="shared" si="4"/>
        <v>40</v>
      </c>
      <c r="J92">
        <f t="shared" si="5"/>
        <v>250</v>
      </c>
      <c r="K92">
        <f t="shared" si="6"/>
        <v>210</v>
      </c>
      <c r="L92">
        <f t="shared" si="7"/>
        <v>185</v>
      </c>
    </row>
    <row r="93" spans="1:12">
      <c r="A93">
        <v>92</v>
      </c>
      <c r="B93" s="13">
        <v>43713.9024341585</v>
      </c>
      <c r="C93" t="s">
        <v>20</v>
      </c>
      <c r="D93" t="s">
        <v>8</v>
      </c>
      <c r="E93">
        <v>1</v>
      </c>
      <c r="F93">
        <f>VLOOKUP($D93,Продукти!$B$2:$E$10,2,FALSE)</f>
        <v>30</v>
      </c>
      <c r="G93">
        <f>VLOOKUP($D93,Продукти!$B$2:$E$10,3,FALSE)</f>
        <v>7</v>
      </c>
      <c r="H93" s="14">
        <f>VLOOKUP(C93,Клиенти!$B$2:$C$10,2,FALSE)</f>
        <v>0.06</v>
      </c>
      <c r="I93">
        <f t="shared" si="4"/>
        <v>1.8</v>
      </c>
      <c r="J93">
        <f t="shared" si="5"/>
        <v>30</v>
      </c>
      <c r="K93">
        <f t="shared" si="6"/>
        <v>28.2</v>
      </c>
      <c r="L93">
        <f t="shared" si="7"/>
        <v>5.2</v>
      </c>
    </row>
    <row r="94" spans="1:12">
      <c r="A94">
        <v>93</v>
      </c>
      <c r="B94" s="13">
        <v>43716.4487400764</v>
      </c>
      <c r="C94" t="s">
        <v>21</v>
      </c>
      <c r="D94" t="s">
        <v>11</v>
      </c>
      <c r="E94">
        <v>4</v>
      </c>
      <c r="F94">
        <f>VLOOKUP($D94,Продукти!$B$2:$E$10,2,FALSE)</f>
        <v>50</v>
      </c>
      <c r="G94">
        <f>VLOOKUP($D94,Продукти!$B$2:$E$10,3,FALSE)</f>
        <v>45</v>
      </c>
      <c r="H94" s="14">
        <f>VLOOKUP(C94,Клиенти!$B$2:$C$10,2,FALSE)</f>
        <v>0.08</v>
      </c>
      <c r="I94">
        <f t="shared" si="4"/>
        <v>16</v>
      </c>
      <c r="J94">
        <f t="shared" si="5"/>
        <v>200</v>
      </c>
      <c r="K94">
        <f t="shared" si="6"/>
        <v>184</v>
      </c>
      <c r="L94">
        <f t="shared" si="7"/>
        <v>164</v>
      </c>
    </row>
    <row r="95" spans="1:12">
      <c r="A95">
        <v>94</v>
      </c>
      <c r="B95" s="13">
        <v>43718.3651161045</v>
      </c>
      <c r="C95" t="s">
        <v>19</v>
      </c>
      <c r="D95" t="s">
        <v>8</v>
      </c>
      <c r="E95">
        <v>1</v>
      </c>
      <c r="F95">
        <f>VLOOKUP($D95,Продукти!$B$2:$E$10,2,FALSE)</f>
        <v>30</v>
      </c>
      <c r="G95">
        <f>VLOOKUP($D95,Продукти!$B$2:$E$10,3,FALSE)</f>
        <v>7</v>
      </c>
      <c r="H95" s="14">
        <f>VLOOKUP(C95,Клиенти!$B$2:$C$10,2,FALSE)</f>
        <v>0.04</v>
      </c>
      <c r="I95">
        <f t="shared" si="4"/>
        <v>1.2</v>
      </c>
      <c r="J95">
        <f t="shared" si="5"/>
        <v>30</v>
      </c>
      <c r="K95">
        <f t="shared" si="6"/>
        <v>28.8</v>
      </c>
      <c r="L95">
        <f t="shared" si="7"/>
        <v>5.8</v>
      </c>
    </row>
    <row r="96" spans="1:12">
      <c r="A96">
        <v>95</v>
      </c>
      <c r="B96" s="13">
        <v>43719.1691540692</v>
      </c>
      <c r="C96" t="s">
        <v>19</v>
      </c>
      <c r="D96" t="s">
        <v>9</v>
      </c>
      <c r="E96">
        <v>1</v>
      </c>
      <c r="F96">
        <f>VLOOKUP($D96,Продукти!$B$2:$E$10,2,FALSE)</f>
        <v>500</v>
      </c>
      <c r="G96">
        <f>VLOOKUP($D96,Продукти!$B$2:$E$10,3,FALSE)</f>
        <v>200</v>
      </c>
      <c r="H96" s="14">
        <f>VLOOKUP(C96,Клиенти!$B$2:$C$10,2,FALSE)</f>
        <v>0.04</v>
      </c>
      <c r="I96">
        <f t="shared" si="4"/>
        <v>20</v>
      </c>
      <c r="J96">
        <f t="shared" si="5"/>
        <v>500</v>
      </c>
      <c r="K96">
        <f t="shared" si="6"/>
        <v>480</v>
      </c>
      <c r="L96">
        <f t="shared" si="7"/>
        <v>180</v>
      </c>
    </row>
    <row r="97" spans="1:12">
      <c r="A97">
        <v>96</v>
      </c>
      <c r="B97" s="13">
        <v>43721.4100479667</v>
      </c>
      <c r="C97" t="s">
        <v>25</v>
      </c>
      <c r="D97" t="s">
        <v>8</v>
      </c>
      <c r="E97">
        <v>4</v>
      </c>
      <c r="F97">
        <f>VLOOKUP($D97,Продукти!$B$2:$E$10,2,FALSE)</f>
        <v>30</v>
      </c>
      <c r="G97">
        <f>VLOOKUP($D97,Продукти!$B$2:$E$10,3,FALSE)</f>
        <v>7</v>
      </c>
      <c r="H97" s="14">
        <f>VLOOKUP(C97,Клиенти!$B$2:$C$10,2,FALSE)</f>
        <v>0.16</v>
      </c>
      <c r="I97">
        <f t="shared" si="4"/>
        <v>19.2</v>
      </c>
      <c r="J97">
        <f t="shared" si="5"/>
        <v>120</v>
      </c>
      <c r="K97">
        <f t="shared" si="6"/>
        <v>100.8</v>
      </c>
      <c r="L97">
        <f t="shared" si="7"/>
        <v>8.8</v>
      </c>
    </row>
    <row r="98" spans="1:12">
      <c r="A98">
        <v>97</v>
      </c>
      <c r="B98" s="13">
        <v>43721.6196293643</v>
      </c>
      <c r="C98" t="s">
        <v>18</v>
      </c>
      <c r="D98" t="s">
        <v>11</v>
      </c>
      <c r="E98">
        <v>5</v>
      </c>
      <c r="F98">
        <f>VLOOKUP($D98,Продукти!$B$2:$E$10,2,FALSE)</f>
        <v>50</v>
      </c>
      <c r="G98">
        <f>VLOOKUP($D98,Продукти!$B$2:$E$10,3,FALSE)</f>
        <v>45</v>
      </c>
      <c r="H98" s="14">
        <f>VLOOKUP(C98,Клиенти!$B$2:$C$10,2,FALSE)</f>
        <v>0.02</v>
      </c>
      <c r="I98">
        <f t="shared" si="4"/>
        <v>5</v>
      </c>
      <c r="J98">
        <f t="shared" si="5"/>
        <v>250</v>
      </c>
      <c r="K98">
        <f t="shared" si="6"/>
        <v>245</v>
      </c>
      <c r="L98">
        <f t="shared" si="7"/>
        <v>220</v>
      </c>
    </row>
    <row r="99" spans="1:12">
      <c r="A99">
        <v>98</v>
      </c>
      <c r="B99" s="13">
        <v>43726.1457574792</v>
      </c>
      <c r="C99" t="s">
        <v>18</v>
      </c>
      <c r="D99" t="s">
        <v>10</v>
      </c>
      <c r="E99">
        <v>3</v>
      </c>
      <c r="F99">
        <f>VLOOKUP($D99,Продукти!$B$2:$E$10,2,FALSE)</f>
        <v>800</v>
      </c>
      <c r="G99">
        <f>VLOOKUP($D99,Продукти!$B$2:$E$10,3,FALSE)</f>
        <v>500</v>
      </c>
      <c r="H99" s="14">
        <f>VLOOKUP(C99,Клиенти!$B$2:$C$10,2,FALSE)</f>
        <v>0.02</v>
      </c>
      <c r="I99">
        <f t="shared" si="4"/>
        <v>48</v>
      </c>
      <c r="J99">
        <f t="shared" si="5"/>
        <v>2400</v>
      </c>
      <c r="K99">
        <f t="shared" si="6"/>
        <v>2352</v>
      </c>
      <c r="L99">
        <f t="shared" si="7"/>
        <v>1452</v>
      </c>
    </row>
    <row r="100" spans="1:12">
      <c r="A100">
        <v>99</v>
      </c>
      <c r="B100" s="13">
        <v>43728.3999818849</v>
      </c>
      <c r="C100" t="s">
        <v>25</v>
      </c>
      <c r="D100" t="s">
        <v>11</v>
      </c>
      <c r="E100">
        <v>2</v>
      </c>
      <c r="F100">
        <f>VLOOKUP($D100,Продукти!$B$2:$E$10,2,FALSE)</f>
        <v>50</v>
      </c>
      <c r="G100">
        <f>VLOOKUP($D100,Продукти!$B$2:$E$10,3,FALSE)</f>
        <v>45</v>
      </c>
      <c r="H100" s="14">
        <f>VLOOKUP(C100,Клиенти!$B$2:$C$10,2,FALSE)</f>
        <v>0.16</v>
      </c>
      <c r="I100">
        <f t="shared" si="4"/>
        <v>16</v>
      </c>
      <c r="J100">
        <f t="shared" si="5"/>
        <v>100</v>
      </c>
      <c r="K100">
        <f t="shared" si="6"/>
        <v>84</v>
      </c>
      <c r="L100">
        <f t="shared" si="7"/>
        <v>74</v>
      </c>
    </row>
    <row r="101" spans="1:12">
      <c r="A101">
        <v>100</v>
      </c>
      <c r="B101" s="13">
        <v>43733.2748775755</v>
      </c>
      <c r="C101" t="s">
        <v>25</v>
      </c>
      <c r="D101" t="s">
        <v>11</v>
      </c>
      <c r="E101">
        <v>4</v>
      </c>
      <c r="F101">
        <f>VLOOKUP($D101,Продукти!$B$2:$E$10,2,FALSE)</f>
        <v>50</v>
      </c>
      <c r="G101">
        <f>VLOOKUP($D101,Продукти!$B$2:$E$10,3,FALSE)</f>
        <v>45</v>
      </c>
      <c r="H101" s="14">
        <f>VLOOKUP(C101,Клиенти!$B$2:$C$10,2,FALSE)</f>
        <v>0.16</v>
      </c>
      <c r="I101">
        <f t="shared" si="4"/>
        <v>32</v>
      </c>
      <c r="J101">
        <f t="shared" si="5"/>
        <v>200</v>
      </c>
      <c r="K101">
        <f t="shared" si="6"/>
        <v>168</v>
      </c>
      <c r="L101">
        <f t="shared" si="7"/>
        <v>148</v>
      </c>
    </row>
  </sheetData>
  <sortState ref="A2:L101">
    <sortCondition ref="B2:B101"/>
  </sortState>
  <dataValidations count="2">
    <dataValidation type="list" allowBlank="1" showInputMessage="1" showErrorMessage="1" sqref="D$1:D$1048576">
      <formula1>Продукти!$B$2:$B$6</formula1>
    </dataValidation>
    <dataValidation type="list" allowBlank="1" showInputMessage="1" showErrorMessage="1" sqref="C$1:C$1048576">
      <formula1>Клиенти!$B$2:$B$10</formula1>
    </dataValidation>
  </dataValidations>
  <pageMargins left="0.56" right="0.17" top="0.748031496062992" bottom="0.748031496062992" header="0.31496062992126" footer="0.3149606299212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B13"/>
  <sheetViews>
    <sheetView workbookViewId="0">
      <selection activeCell="D15" sqref="D15"/>
    </sheetView>
  </sheetViews>
  <sheetFormatPr defaultColWidth="9" defaultRowHeight="15" outlineLevelCol="1"/>
  <cols>
    <col min="1" max="1" width="18.7142857142857"/>
    <col min="2" max="2" width="27.7142857142857"/>
    <col min="3" max="3" width="19.1428571428571" customWidth="1"/>
    <col min="4" max="4" width="16.5714285714286" customWidth="1"/>
    <col min="5" max="5" width="17.2857142857143" customWidth="1"/>
    <col min="6" max="6" width="7.71428571428571" customWidth="1"/>
    <col min="7" max="7" width="11" customWidth="1"/>
    <col min="8" max="8" width="24.2857142857143" customWidth="1"/>
    <col min="9" max="9" width="27.4285714285714" customWidth="1"/>
    <col min="10" max="10" width="24.4285714285714" customWidth="1"/>
    <col min="11" max="11" width="24.2857142857143" customWidth="1"/>
    <col min="12" max="12" width="27.4285714285714" customWidth="1"/>
    <col min="13" max="13" width="24.4285714285714" customWidth="1"/>
    <col min="14" max="14" width="24.2857142857143" customWidth="1"/>
    <col min="15" max="15" width="27.4285714285714" customWidth="1"/>
    <col min="16" max="16" width="24.4285714285714" customWidth="1"/>
    <col min="17" max="17" width="29.2857142857143" customWidth="1"/>
    <col min="18" max="18" width="32.4285714285714" customWidth="1"/>
    <col min="19" max="19" width="29.5714285714286" customWidth="1"/>
  </cols>
  <sheetData>
    <row r="1" spans="1:2">
      <c r="A1" t="s">
        <v>29</v>
      </c>
      <c r="B1" t="s">
        <v>38</v>
      </c>
    </row>
    <row r="3" spans="1:2">
      <c r="A3" t="s">
        <v>39</v>
      </c>
      <c r="B3" t="s">
        <v>40</v>
      </c>
    </row>
    <row r="4" spans="1:2">
      <c r="A4" s="11" t="s">
        <v>41</v>
      </c>
      <c r="B4">
        <v>2646.2</v>
      </c>
    </row>
    <row r="5" spans="1:2">
      <c r="A5" s="11" t="s">
        <v>42</v>
      </c>
      <c r="B5">
        <v>1807.8</v>
      </c>
    </row>
    <row r="6" spans="1:2">
      <c r="A6" s="11" t="s">
        <v>43</v>
      </c>
      <c r="B6">
        <v>2292.4</v>
      </c>
    </row>
    <row r="7" spans="1:2">
      <c r="A7" s="11" t="s">
        <v>44</v>
      </c>
      <c r="B7">
        <v>2163.8</v>
      </c>
    </row>
    <row r="8" spans="1:2">
      <c r="A8" s="11" t="s">
        <v>45</v>
      </c>
      <c r="B8">
        <v>1841.4</v>
      </c>
    </row>
    <row r="9" spans="1:2">
      <c r="A9" s="11" t="s">
        <v>46</v>
      </c>
      <c r="B9">
        <v>1441.2</v>
      </c>
    </row>
    <row r="10" spans="1:2">
      <c r="A10" s="11" t="s">
        <v>47</v>
      </c>
      <c r="B10">
        <v>2572.4</v>
      </c>
    </row>
    <row r="11" spans="1:2">
      <c r="A11" s="11" t="s">
        <v>48</v>
      </c>
      <c r="B11">
        <v>2563.2</v>
      </c>
    </row>
    <row r="12" spans="1:2">
      <c r="A12" s="11" t="s">
        <v>49</v>
      </c>
      <c r="B12">
        <v>1542.8</v>
      </c>
    </row>
    <row r="13" spans="1:2">
      <c r="A13" s="11" t="s">
        <v>50</v>
      </c>
      <c r="B13">
        <v>18871.2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3" sqref="E13"/>
    </sheetView>
  </sheetViews>
  <sheetFormatPr defaultColWidth="9" defaultRowHeight="15" outlineLevelCol="4"/>
  <cols>
    <col min="1" max="1" width="12.1428571428571"/>
    <col min="2" max="2" width="16.2857142857143"/>
    <col min="3" max="3" width="17.5714285714286"/>
    <col min="4" max="4" width="15.4285714285714"/>
    <col min="5" max="5" width="20.2857142857143"/>
  </cols>
  <sheetData>
    <row r="1" s="3" customFormat="1" spans="1:5">
      <c r="A1" s="10" t="s">
        <v>51</v>
      </c>
      <c r="B1" s="10" t="s">
        <v>52</v>
      </c>
      <c r="C1" s="10" t="s">
        <v>53</v>
      </c>
      <c r="D1" s="10" t="s">
        <v>54</v>
      </c>
      <c r="E1" t="s">
        <v>55</v>
      </c>
    </row>
    <row r="2" spans="1:5">
      <c r="A2" s="11" t="s">
        <v>41</v>
      </c>
      <c r="B2">
        <v>1702.8</v>
      </c>
      <c r="C2">
        <v>13707.2</v>
      </c>
      <c r="D2">
        <v>2646.2</v>
      </c>
      <c r="E2">
        <v>45</v>
      </c>
    </row>
    <row r="3" spans="1:5">
      <c r="A3" s="11" t="s">
        <v>42</v>
      </c>
      <c r="B3">
        <v>664.2</v>
      </c>
      <c r="C3">
        <v>7715.8</v>
      </c>
      <c r="D3">
        <v>1807.8</v>
      </c>
      <c r="E3">
        <v>27</v>
      </c>
    </row>
    <row r="4" spans="1:5">
      <c r="A4" s="11" t="s">
        <v>43</v>
      </c>
      <c r="B4">
        <v>1324.6</v>
      </c>
      <c r="C4">
        <v>10405.4</v>
      </c>
      <c r="D4">
        <v>2292.4</v>
      </c>
      <c r="E4">
        <v>41</v>
      </c>
    </row>
    <row r="5" spans="1:5">
      <c r="A5" s="11" t="s">
        <v>44</v>
      </c>
      <c r="B5">
        <v>823.2</v>
      </c>
      <c r="C5">
        <v>10106.8</v>
      </c>
      <c r="D5">
        <v>2163.8</v>
      </c>
      <c r="E5">
        <v>29</v>
      </c>
    </row>
    <row r="6" spans="1:5">
      <c r="A6" s="11" t="s">
        <v>45</v>
      </c>
      <c r="B6">
        <v>731.6</v>
      </c>
      <c r="C6">
        <v>6138.4</v>
      </c>
      <c r="D6">
        <v>1841.4</v>
      </c>
      <c r="E6">
        <v>36</v>
      </c>
    </row>
    <row r="7" spans="1:5">
      <c r="A7" s="11" t="s">
        <v>46</v>
      </c>
      <c r="B7">
        <v>974.8</v>
      </c>
      <c r="C7">
        <v>6665.2</v>
      </c>
      <c r="D7">
        <v>1441.2</v>
      </c>
      <c r="E7">
        <v>25</v>
      </c>
    </row>
    <row r="8" spans="1:5">
      <c r="A8" s="11" t="s">
        <v>47</v>
      </c>
      <c r="B8">
        <v>360.6</v>
      </c>
      <c r="C8">
        <v>8809.4</v>
      </c>
      <c r="D8">
        <v>2572.4</v>
      </c>
      <c r="E8">
        <v>31</v>
      </c>
    </row>
    <row r="9" spans="1:5">
      <c r="A9" s="11" t="s">
        <v>48</v>
      </c>
      <c r="B9">
        <v>680.8</v>
      </c>
      <c r="C9">
        <v>7679.2</v>
      </c>
      <c r="D9">
        <v>2563.2</v>
      </c>
      <c r="E9">
        <v>37</v>
      </c>
    </row>
    <row r="10" spans="1:5">
      <c r="A10" s="11" t="s">
        <v>49</v>
      </c>
      <c r="B10">
        <v>199.2</v>
      </c>
      <c r="C10">
        <v>3880.8</v>
      </c>
      <c r="D10">
        <v>1542.8</v>
      </c>
      <c r="E10">
        <v>30</v>
      </c>
    </row>
    <row r="11" spans="1:5">
      <c r="A11" s="11" t="s">
        <v>56</v>
      </c>
      <c r="B11">
        <v>7461.8</v>
      </c>
      <c r="C11">
        <v>75108.2</v>
      </c>
      <c r="D11">
        <v>18871.2</v>
      </c>
      <c r="E11">
        <v>301</v>
      </c>
    </row>
  </sheetData>
  <pageMargins left="0.7" right="0.7" top="0.75" bottom="0.75" header="0.3" footer="0.3"/>
  <pageSetup paperSize="9" orientation="portrait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"/>
  <sheetViews>
    <sheetView tabSelected="1" topLeftCell="A17" workbookViewId="0">
      <selection activeCell="K21" sqref="K21"/>
    </sheetView>
  </sheetViews>
  <sheetFormatPr defaultColWidth="9" defaultRowHeight="15"/>
  <sheetData/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H15"/>
  <sheetViews>
    <sheetView showGridLines="0" zoomScale="130" zoomScaleNormal="130" workbookViewId="0">
      <selection activeCell="H13" sqref="H13"/>
    </sheetView>
  </sheetViews>
  <sheetFormatPr defaultColWidth="9.14285714285714" defaultRowHeight="15" outlineLevelCol="7"/>
  <cols>
    <col min="4" max="4" width="12.8571428571429" customWidth="1"/>
    <col min="6" max="6" width="12.2952380952381" customWidth="1"/>
  </cols>
  <sheetData>
    <row r="4" ht="18.75" spans="5:5">
      <c r="E4" s="4" t="s">
        <v>57</v>
      </c>
    </row>
    <row r="5" spans="3:3">
      <c r="C5" t="s">
        <v>58</v>
      </c>
    </row>
    <row r="6" spans="4:8">
      <c r="D6" s="1" t="s">
        <v>59</v>
      </c>
      <c r="E6" s="5"/>
      <c r="F6" s="1" t="s">
        <v>60</v>
      </c>
      <c r="H6" t="s">
        <v>61</v>
      </c>
    </row>
    <row r="7" spans="3:8">
      <c r="C7" t="s">
        <v>62</v>
      </c>
      <c r="D7" s="2"/>
      <c r="E7" s="6"/>
      <c r="F7" s="3"/>
      <c r="H7" t="s">
        <v>63</v>
      </c>
    </row>
    <row r="8" spans="4:8">
      <c r="D8" s="1" t="s">
        <v>64</v>
      </c>
      <c r="E8" s="7"/>
      <c r="F8" s="3"/>
      <c r="H8" t="s">
        <v>65</v>
      </c>
    </row>
    <row r="9" spans="3:8">
      <c r="C9" t="s">
        <v>66</v>
      </c>
      <c r="D9" s="2"/>
      <c r="E9" s="7"/>
      <c r="F9" s="3"/>
      <c r="H9" t="s">
        <v>67</v>
      </c>
    </row>
    <row r="10" spans="4:8">
      <c r="D10" s="1" t="s">
        <v>68</v>
      </c>
      <c r="E10" s="8"/>
      <c r="F10" s="3"/>
      <c r="H10" t="s">
        <v>69</v>
      </c>
    </row>
    <row r="11" spans="4:8">
      <c r="D11" s="3"/>
      <c r="E11" s="8"/>
      <c r="F11" s="3"/>
      <c r="H11" t="s">
        <v>70</v>
      </c>
    </row>
    <row r="12" spans="4:6">
      <c r="D12" s="3"/>
      <c r="E12" s="8"/>
      <c r="F12" s="3"/>
    </row>
    <row r="13" spans="4:8">
      <c r="D13" s="3"/>
      <c r="E13" s="8"/>
      <c r="F13" s="3"/>
      <c r="H13" t="s">
        <v>71</v>
      </c>
    </row>
    <row r="14" spans="4:8">
      <c r="D14" s="3"/>
      <c r="E14" s="8"/>
      <c r="F14" s="3"/>
      <c r="H14" t="s">
        <v>72</v>
      </c>
    </row>
    <row r="15" spans="4:8">
      <c r="D15" s="2"/>
      <c r="E15" s="9"/>
      <c r="F15" s="2"/>
      <c r="H15" t="s">
        <v>73</v>
      </c>
    </row>
  </sheetData>
  <mergeCells count="4">
    <mergeCell ref="D6:D7"/>
    <mergeCell ref="D8:D9"/>
    <mergeCell ref="D10:D15"/>
    <mergeCell ref="F6:F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Продукти</vt:lpstr>
      <vt:lpstr>Клиенти</vt:lpstr>
      <vt:lpstr>Продажби</vt:lpstr>
      <vt:lpstr>Статистика</vt:lpstr>
      <vt:lpstr>По месеци</vt:lpstr>
      <vt:lpstr>Диаграми</vt:lpstr>
      <vt:lpstr>Обяснения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2019-05-22T15:55:00Z</dcterms:created>
  <cp:lastPrinted>2020-02-21T11:33:00Z</cp:lastPrinted>
  <dcterms:modified xsi:type="dcterms:W3CDTF">2020-03-23T20:54:13Z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