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>
    <mc:Choice Requires="x15">
      <x15ac:absPath xmlns:x15ac="http://schemas.microsoft.com/office/spreadsheetml/2010/11/ac" url="/Users/Yi/Downloads/"/>
    </mc:Choice>
  </mc:AlternateContent>
  <bookViews>
    <workbookView xWindow="0" yWindow="460" windowWidth="22980" windowHeight="14980" tabRatio="610"/>
  </bookViews>
  <sheets>
    <sheet name="Main Input" sheetId="11" r:id="rId1"/>
    <sheet name="Rainfall Input" sheetId="10" r:id="rId2"/>
    <sheet name="TR-55 Landuse CN VALUES" sheetId="8" r:id="rId3"/>
    <sheet name="LTHIA EMC" sheetId="14" r:id="rId4"/>
    <sheet name="US EMC" sheetId="13" r:id="rId5"/>
  </sheets>
  <definedNames>
    <definedName name="_xlnm.Print_Area" localSheetId="0">'Main Input'!$G$1:$S$56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1"/>
  <c r="Q29" i="11"/>
  <c r="Q28" i="11"/>
  <c r="Q27" i="11"/>
  <c r="Q26" i="11"/>
  <c r="Q25" i="11"/>
  <c r="Q24" i="11"/>
  <c r="Q22" i="11"/>
  <c r="Q23" i="11"/>
  <c r="L38" i="11"/>
  <c r="O38" i="11"/>
  <c r="Q38" i="11"/>
  <c r="L37" i="11"/>
  <c r="O37" i="11"/>
  <c r="Q37" i="11"/>
  <c r="L36" i="11"/>
  <c r="O36" i="11"/>
  <c r="Q36" i="11"/>
  <c r="L35" i="11"/>
  <c r="O35" i="11"/>
  <c r="Q35" i="11"/>
  <c r="L34" i="11"/>
  <c r="O34" i="11"/>
  <c r="Q34" i="11"/>
  <c r="L33" i="11"/>
  <c r="O33" i="11"/>
  <c r="Q33" i="11"/>
  <c r="M31" i="11"/>
  <c r="N31" i="11"/>
  <c r="L31" i="11"/>
  <c r="O31" i="11"/>
  <c r="Q31" i="11"/>
  <c r="U31" i="11"/>
  <c r="T31" i="11"/>
  <c r="R25" i="13"/>
  <c r="R20" i="13"/>
  <c r="R19" i="13"/>
  <c r="R18" i="13"/>
  <c r="R17" i="13"/>
  <c r="R16" i="13"/>
  <c r="R15" i="13"/>
  <c r="R14" i="13"/>
  <c r="R13" i="13"/>
  <c r="R12" i="13"/>
  <c r="R11" i="13"/>
  <c r="R9" i="13"/>
  <c r="R8" i="13"/>
  <c r="R7" i="13"/>
  <c r="R6" i="13"/>
  <c r="R5" i="13"/>
  <c r="M5" i="13"/>
  <c r="L5" i="13"/>
  <c r="Q25" i="13"/>
  <c r="Q20" i="13"/>
  <c r="Q19" i="13"/>
  <c r="Q18" i="13"/>
  <c r="Q17" i="13"/>
  <c r="Q16" i="13"/>
  <c r="Q15" i="13"/>
  <c r="Q14" i="13"/>
  <c r="Q13" i="13"/>
  <c r="Q12" i="13"/>
  <c r="Q11" i="13"/>
  <c r="Q9" i="13"/>
  <c r="Q8" i="13"/>
  <c r="Q7" i="13"/>
  <c r="Q6" i="13"/>
  <c r="Q5" i="13"/>
  <c r="P25" i="13"/>
  <c r="O25" i="13"/>
  <c r="N25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M25" i="13"/>
  <c r="M20" i="13"/>
  <c r="M19" i="13"/>
  <c r="M18" i="13"/>
  <c r="M17" i="13"/>
  <c r="M16" i="13"/>
  <c r="M15" i="13"/>
  <c r="M14" i="13"/>
  <c r="M13" i="13"/>
  <c r="M12" i="13"/>
  <c r="M11" i="13"/>
  <c r="M9" i="13"/>
  <c r="M8" i="13"/>
  <c r="M7" i="13"/>
  <c r="M6" i="13"/>
  <c r="L25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6" i="11"/>
  <c r="O6" i="11"/>
  <c r="L7" i="11"/>
  <c r="O7" i="11"/>
  <c r="L8" i="11"/>
  <c r="O8" i="11"/>
  <c r="L9" i="11"/>
  <c r="O9" i="11"/>
  <c r="L10" i="11"/>
  <c r="O10" i="11"/>
  <c r="L11" i="11"/>
  <c r="O11" i="11"/>
  <c r="L12" i="11"/>
  <c r="O12" i="11"/>
  <c r="L13" i="11"/>
  <c r="O13" i="11"/>
  <c r="L14" i="11"/>
  <c r="O14" i="11"/>
  <c r="L15" i="11"/>
  <c r="O15" i="11"/>
  <c r="L16" i="11"/>
  <c r="O16" i="11"/>
  <c r="L17" i="11"/>
  <c r="L18" i="11"/>
  <c r="O18" i="11"/>
  <c r="L19" i="11"/>
  <c r="O19" i="11"/>
  <c r="L22" i="11"/>
  <c r="O22" i="11"/>
  <c r="L23" i="11"/>
  <c r="O23" i="11"/>
  <c r="L24" i="11"/>
  <c r="O24" i="11"/>
  <c r="L25" i="11"/>
  <c r="O25" i="11"/>
  <c r="L26" i="11"/>
  <c r="O26" i="11"/>
  <c r="L27" i="11"/>
  <c r="O27" i="11"/>
  <c r="L28" i="11"/>
  <c r="O28" i="11"/>
  <c r="L29" i="11"/>
  <c r="O29" i="11"/>
  <c r="K265" i="11"/>
  <c r="J265" i="11"/>
  <c r="I265" i="11"/>
  <c r="H265" i="11"/>
  <c r="K264" i="11"/>
  <c r="J264" i="11"/>
  <c r="I264" i="11"/>
  <c r="H264" i="11"/>
  <c r="K263" i="11"/>
  <c r="J263" i="11"/>
  <c r="I263" i="11"/>
  <c r="H263" i="11"/>
  <c r="K262" i="11"/>
  <c r="J262" i="11"/>
  <c r="I262" i="11"/>
  <c r="H262" i="11"/>
  <c r="K261" i="11"/>
  <c r="J261" i="11"/>
  <c r="I261" i="11"/>
  <c r="H261" i="11"/>
  <c r="K260" i="11"/>
  <c r="J260" i="11"/>
  <c r="I260" i="11"/>
  <c r="H260" i="11"/>
  <c r="K259" i="11"/>
  <c r="J259" i="11"/>
  <c r="I259" i="11"/>
  <c r="H259" i="11"/>
  <c r="K258" i="11"/>
  <c r="J258" i="11"/>
  <c r="I258" i="11"/>
  <c r="H258" i="11"/>
  <c r="K254" i="11"/>
  <c r="J254" i="11"/>
  <c r="I254" i="11"/>
  <c r="H254" i="11"/>
  <c r="K253" i="11"/>
  <c r="J253" i="11"/>
  <c r="I253" i="11"/>
  <c r="H253" i="11"/>
  <c r="K252" i="11"/>
  <c r="J252" i="11"/>
  <c r="I252" i="11"/>
  <c r="H252" i="11"/>
  <c r="K251" i="11"/>
  <c r="J251" i="11"/>
  <c r="I251" i="11"/>
  <c r="H251" i="11"/>
  <c r="K250" i="11"/>
  <c r="J250" i="11"/>
  <c r="I250" i="11"/>
  <c r="H250" i="11"/>
  <c r="K249" i="11"/>
  <c r="J249" i="11"/>
  <c r="I249" i="11"/>
  <c r="H249" i="11"/>
  <c r="K248" i="11"/>
  <c r="J248" i="11"/>
  <c r="I248" i="11"/>
  <c r="H248" i="11"/>
  <c r="K247" i="11"/>
  <c r="J247" i="11"/>
  <c r="I247" i="11"/>
  <c r="H247" i="11"/>
  <c r="K242" i="11"/>
  <c r="J242" i="11"/>
  <c r="I242" i="11"/>
  <c r="H242" i="11"/>
  <c r="K241" i="11"/>
  <c r="J241" i="11"/>
  <c r="I241" i="11"/>
  <c r="H241" i="11"/>
  <c r="K240" i="11"/>
  <c r="J240" i="11"/>
  <c r="I240" i="11"/>
  <c r="H240" i="11"/>
  <c r="K239" i="11"/>
  <c r="J239" i="11"/>
  <c r="I239" i="11"/>
  <c r="H239" i="11"/>
  <c r="K238" i="11"/>
  <c r="J238" i="11"/>
  <c r="I238" i="11"/>
  <c r="H238" i="11"/>
  <c r="K237" i="11"/>
  <c r="J237" i="11"/>
  <c r="I237" i="11"/>
  <c r="H237" i="11"/>
  <c r="K236" i="11"/>
  <c r="J236" i="11"/>
  <c r="I236" i="11"/>
  <c r="H236" i="11"/>
  <c r="K235" i="11"/>
  <c r="J235" i="11"/>
  <c r="I235" i="11"/>
  <c r="H235" i="11"/>
  <c r="K234" i="11"/>
  <c r="J234" i="11"/>
  <c r="I234" i="11"/>
  <c r="H234" i="11"/>
  <c r="K233" i="11"/>
  <c r="J233" i="11"/>
  <c r="I233" i="11"/>
  <c r="H233" i="11"/>
  <c r="K232" i="11"/>
  <c r="J232" i="11"/>
  <c r="I232" i="11"/>
  <c r="H232" i="11"/>
  <c r="K231" i="11"/>
  <c r="J231" i="11"/>
  <c r="I231" i="11"/>
  <c r="H231" i="11"/>
  <c r="K230" i="11"/>
  <c r="J230" i="11"/>
  <c r="I230" i="11"/>
  <c r="H230" i="11"/>
  <c r="K229" i="11"/>
  <c r="J229" i="11"/>
  <c r="I229" i="11"/>
  <c r="H229" i="11"/>
  <c r="K228" i="11"/>
  <c r="J228" i="11"/>
  <c r="I228" i="11"/>
  <c r="H228" i="11"/>
  <c r="K227" i="11"/>
  <c r="J227" i="11"/>
  <c r="I227" i="11"/>
  <c r="H227" i="11"/>
  <c r="K226" i="11"/>
  <c r="J226" i="11"/>
  <c r="I226" i="11"/>
  <c r="H226" i="11"/>
  <c r="K225" i="11"/>
  <c r="J225" i="11"/>
  <c r="I225" i="11"/>
  <c r="H225" i="11"/>
  <c r="K224" i="11"/>
  <c r="J224" i="11"/>
  <c r="J243" i="11"/>
  <c r="I224" i="11"/>
  <c r="H224" i="11"/>
  <c r="H243" i="11"/>
  <c r="K223" i="11"/>
  <c r="J223" i="11"/>
  <c r="I223" i="11"/>
  <c r="H223" i="11"/>
  <c r="K218" i="11"/>
  <c r="J218" i="11"/>
  <c r="I218" i="11"/>
  <c r="H218" i="11"/>
  <c r="K217" i="11"/>
  <c r="J217" i="11"/>
  <c r="I217" i="11"/>
  <c r="H217" i="11"/>
  <c r="K216" i="11"/>
  <c r="J216" i="11"/>
  <c r="I216" i="11"/>
  <c r="H216" i="11"/>
  <c r="K215" i="11"/>
  <c r="J215" i="11"/>
  <c r="I215" i="11"/>
  <c r="H215" i="11"/>
  <c r="K214" i="11"/>
  <c r="J214" i="11"/>
  <c r="I214" i="11"/>
  <c r="H214" i="11"/>
  <c r="K213" i="11"/>
  <c r="J213" i="11"/>
  <c r="I213" i="11"/>
  <c r="H213" i="11"/>
  <c r="K212" i="11"/>
  <c r="J212" i="11"/>
  <c r="I212" i="11"/>
  <c r="H212" i="11"/>
  <c r="K211" i="11"/>
  <c r="J211" i="11"/>
  <c r="I211" i="11"/>
  <c r="H211" i="11"/>
  <c r="K210" i="11"/>
  <c r="J210" i="11"/>
  <c r="I210" i="11"/>
  <c r="H210" i="11"/>
  <c r="K209" i="11"/>
  <c r="J209" i="11"/>
  <c r="I209" i="11"/>
  <c r="H209" i="11"/>
  <c r="K208" i="11"/>
  <c r="J208" i="11"/>
  <c r="I208" i="11"/>
  <c r="H208" i="11"/>
  <c r="K207" i="11"/>
  <c r="J207" i="11"/>
  <c r="I207" i="11"/>
  <c r="H207" i="11"/>
  <c r="K206" i="11"/>
  <c r="J206" i="11"/>
  <c r="I206" i="11"/>
  <c r="H206" i="11"/>
  <c r="K205" i="11"/>
  <c r="J205" i="11"/>
  <c r="I205" i="11"/>
  <c r="H205" i="11"/>
  <c r="K204" i="11"/>
  <c r="J204" i="11"/>
  <c r="I204" i="11"/>
  <c r="H204" i="11"/>
  <c r="K203" i="11"/>
  <c r="J203" i="11"/>
  <c r="I203" i="11"/>
  <c r="H203" i="11"/>
  <c r="K202" i="11"/>
  <c r="J202" i="11"/>
  <c r="I202" i="11"/>
  <c r="H202" i="11"/>
  <c r="K201" i="11"/>
  <c r="J201" i="11"/>
  <c r="I201" i="11"/>
  <c r="H201" i="11"/>
  <c r="K200" i="11"/>
  <c r="J200" i="11"/>
  <c r="I200" i="11"/>
  <c r="H200" i="11"/>
  <c r="K199" i="11"/>
  <c r="J199" i="11"/>
  <c r="I199" i="11"/>
  <c r="H199" i="11"/>
  <c r="K194" i="11"/>
  <c r="J194" i="11"/>
  <c r="I194" i="11"/>
  <c r="H194" i="11"/>
  <c r="K193" i="11"/>
  <c r="J193" i="11"/>
  <c r="I193" i="11"/>
  <c r="H193" i="11"/>
  <c r="K192" i="11"/>
  <c r="J192" i="11"/>
  <c r="I192" i="11"/>
  <c r="H192" i="11"/>
  <c r="K191" i="11"/>
  <c r="J191" i="11"/>
  <c r="I191" i="11"/>
  <c r="H191" i="11"/>
  <c r="K190" i="11"/>
  <c r="J190" i="11"/>
  <c r="I190" i="11"/>
  <c r="H190" i="11"/>
  <c r="K189" i="11"/>
  <c r="J189" i="11"/>
  <c r="I189" i="11"/>
  <c r="H189" i="11"/>
  <c r="K188" i="11"/>
  <c r="J188" i="11"/>
  <c r="I188" i="11"/>
  <c r="H188" i="11"/>
  <c r="K187" i="11"/>
  <c r="J187" i="11"/>
  <c r="I187" i="11"/>
  <c r="H187" i="11"/>
  <c r="K186" i="11"/>
  <c r="J186" i="11"/>
  <c r="I186" i="11"/>
  <c r="H186" i="11"/>
  <c r="K185" i="11"/>
  <c r="J185" i="11"/>
  <c r="I185" i="11"/>
  <c r="H185" i="11"/>
  <c r="K184" i="11"/>
  <c r="J184" i="11"/>
  <c r="I184" i="11"/>
  <c r="H184" i="11"/>
  <c r="K183" i="11"/>
  <c r="J183" i="11"/>
  <c r="I183" i="11"/>
  <c r="H183" i="11"/>
  <c r="K182" i="11"/>
  <c r="J182" i="11"/>
  <c r="I182" i="11"/>
  <c r="H182" i="11"/>
  <c r="K181" i="11"/>
  <c r="J181" i="11"/>
  <c r="I181" i="11"/>
  <c r="H181" i="11"/>
  <c r="K180" i="11"/>
  <c r="J180" i="11"/>
  <c r="I180" i="11"/>
  <c r="H180" i="11"/>
  <c r="K179" i="11"/>
  <c r="J179" i="11"/>
  <c r="I179" i="11"/>
  <c r="H179" i="11"/>
  <c r="K178" i="11"/>
  <c r="J178" i="11"/>
  <c r="I178" i="11"/>
  <c r="H178" i="11"/>
  <c r="K177" i="11"/>
  <c r="J177" i="11"/>
  <c r="I177" i="11"/>
  <c r="H177" i="11"/>
  <c r="K176" i="11"/>
  <c r="J176" i="11"/>
  <c r="I176" i="11"/>
  <c r="I195" i="11"/>
  <c r="H176" i="11"/>
  <c r="K175" i="11"/>
  <c r="J175" i="11"/>
  <c r="I175" i="11"/>
  <c r="H175" i="11"/>
  <c r="K170" i="11"/>
  <c r="J170" i="11"/>
  <c r="I170" i="11"/>
  <c r="H170" i="11"/>
  <c r="K169" i="11"/>
  <c r="J169" i="11"/>
  <c r="I169" i="11"/>
  <c r="H169" i="11"/>
  <c r="K168" i="11"/>
  <c r="J168" i="11"/>
  <c r="I168" i="11"/>
  <c r="H168" i="11"/>
  <c r="K167" i="11"/>
  <c r="J167" i="11"/>
  <c r="I167" i="11"/>
  <c r="H167" i="11"/>
  <c r="K166" i="11"/>
  <c r="J166" i="11"/>
  <c r="I166" i="11"/>
  <c r="H166" i="11"/>
  <c r="K165" i="11"/>
  <c r="J165" i="11"/>
  <c r="I165" i="11"/>
  <c r="H165" i="11"/>
  <c r="K164" i="11"/>
  <c r="J164" i="11"/>
  <c r="I164" i="11"/>
  <c r="H164" i="11"/>
  <c r="K163" i="11"/>
  <c r="J163" i="11"/>
  <c r="I163" i="11"/>
  <c r="H163" i="11"/>
  <c r="K162" i="11"/>
  <c r="J162" i="11"/>
  <c r="I162" i="11"/>
  <c r="H162" i="11"/>
  <c r="K161" i="11"/>
  <c r="J161" i="11"/>
  <c r="I161" i="11"/>
  <c r="H161" i="11"/>
  <c r="K160" i="11"/>
  <c r="J160" i="11"/>
  <c r="I160" i="11"/>
  <c r="H160" i="11"/>
  <c r="K159" i="11"/>
  <c r="J159" i="11"/>
  <c r="I159" i="11"/>
  <c r="H159" i="11"/>
  <c r="K158" i="11"/>
  <c r="J158" i="11"/>
  <c r="I158" i="11"/>
  <c r="H158" i="11"/>
  <c r="K157" i="11"/>
  <c r="J157" i="11"/>
  <c r="I157" i="11"/>
  <c r="H157" i="11"/>
  <c r="K156" i="11"/>
  <c r="J156" i="11"/>
  <c r="I156" i="11"/>
  <c r="H156" i="11"/>
  <c r="K155" i="11"/>
  <c r="J155" i="11"/>
  <c r="I155" i="11"/>
  <c r="H155" i="11"/>
  <c r="K154" i="11"/>
  <c r="J154" i="11"/>
  <c r="I154" i="11"/>
  <c r="H154" i="11"/>
  <c r="K153" i="11"/>
  <c r="J153" i="11"/>
  <c r="I153" i="11"/>
  <c r="H153" i="11"/>
  <c r="K152" i="11"/>
  <c r="K171" i="11"/>
  <c r="J152" i="11"/>
  <c r="I152" i="11"/>
  <c r="H152" i="11"/>
  <c r="K151" i="11"/>
  <c r="J151" i="11"/>
  <c r="I151" i="11"/>
  <c r="H151" i="11"/>
  <c r="K146" i="11"/>
  <c r="J146" i="11"/>
  <c r="I146" i="11"/>
  <c r="H146" i="11"/>
  <c r="K145" i="11"/>
  <c r="J145" i="11"/>
  <c r="I145" i="11"/>
  <c r="H145" i="11"/>
  <c r="K144" i="11"/>
  <c r="J144" i="11"/>
  <c r="I144" i="11"/>
  <c r="H144" i="11"/>
  <c r="K143" i="11"/>
  <c r="J143" i="11"/>
  <c r="I143" i="11"/>
  <c r="H143" i="11"/>
  <c r="K142" i="11"/>
  <c r="J142" i="11"/>
  <c r="I142" i="11"/>
  <c r="H142" i="11"/>
  <c r="K141" i="11"/>
  <c r="J141" i="11"/>
  <c r="I141" i="11"/>
  <c r="H141" i="11"/>
  <c r="K140" i="11"/>
  <c r="J140" i="11"/>
  <c r="I140" i="11"/>
  <c r="H140" i="11"/>
  <c r="K139" i="11"/>
  <c r="J139" i="11"/>
  <c r="I139" i="11"/>
  <c r="H139" i="11"/>
  <c r="K138" i="11"/>
  <c r="J138" i="11"/>
  <c r="I138" i="11"/>
  <c r="H138" i="11"/>
  <c r="K137" i="11"/>
  <c r="J137" i="11"/>
  <c r="I137" i="11"/>
  <c r="H137" i="11"/>
  <c r="W136" i="11"/>
  <c r="V136" i="11"/>
  <c r="U136" i="11"/>
  <c r="T136" i="11"/>
  <c r="S136" i="11"/>
  <c r="K136" i="11"/>
  <c r="J136" i="11"/>
  <c r="I136" i="11"/>
  <c r="H136" i="11"/>
  <c r="K135" i="11"/>
  <c r="J135" i="11"/>
  <c r="I135" i="11"/>
  <c r="H135" i="11"/>
  <c r="K134" i="11"/>
  <c r="J134" i="11"/>
  <c r="I134" i="11"/>
  <c r="H134" i="11"/>
  <c r="K133" i="11"/>
  <c r="J133" i="11"/>
  <c r="I133" i="11"/>
  <c r="H133" i="11"/>
  <c r="K132" i="11"/>
  <c r="J132" i="11"/>
  <c r="I132" i="11"/>
  <c r="H132" i="11"/>
  <c r="K131" i="11"/>
  <c r="J131" i="11"/>
  <c r="I131" i="11"/>
  <c r="H131" i="11"/>
  <c r="K130" i="11"/>
  <c r="J130" i="11"/>
  <c r="I130" i="11"/>
  <c r="H130" i="11"/>
  <c r="K129" i="11"/>
  <c r="J129" i="11"/>
  <c r="I129" i="11"/>
  <c r="H129" i="11"/>
  <c r="K128" i="11"/>
  <c r="J128" i="11"/>
  <c r="I128" i="11"/>
  <c r="H128" i="11"/>
  <c r="K127" i="11"/>
  <c r="J127" i="11"/>
  <c r="I127" i="11"/>
  <c r="H127" i="11"/>
  <c r="K122" i="11"/>
  <c r="J122" i="11"/>
  <c r="I122" i="11"/>
  <c r="H122" i="11"/>
  <c r="K121" i="11"/>
  <c r="J121" i="11"/>
  <c r="I121" i="11"/>
  <c r="H121" i="11"/>
  <c r="K120" i="11"/>
  <c r="J120" i="11"/>
  <c r="I120" i="11"/>
  <c r="H120" i="11"/>
  <c r="K119" i="11"/>
  <c r="J119" i="11"/>
  <c r="I119" i="11"/>
  <c r="H119" i="11"/>
  <c r="K118" i="11"/>
  <c r="J118" i="11"/>
  <c r="I118" i="11"/>
  <c r="H118" i="11"/>
  <c r="K117" i="11"/>
  <c r="J117" i="11"/>
  <c r="I117" i="11"/>
  <c r="H117" i="11"/>
  <c r="W116" i="11"/>
  <c r="V116" i="11"/>
  <c r="U116" i="11"/>
  <c r="T116" i="11"/>
  <c r="S116" i="11"/>
  <c r="K116" i="11"/>
  <c r="J116" i="11"/>
  <c r="I116" i="11"/>
  <c r="H116" i="11"/>
  <c r="K115" i="11"/>
  <c r="J115" i="11"/>
  <c r="I115" i="11"/>
  <c r="H115" i="11"/>
  <c r="K114" i="11"/>
  <c r="J114" i="11"/>
  <c r="I114" i="11"/>
  <c r="H114" i="11"/>
  <c r="K113" i="11"/>
  <c r="J113" i="11"/>
  <c r="I113" i="11"/>
  <c r="H113" i="11"/>
  <c r="K112" i="11"/>
  <c r="J112" i="11"/>
  <c r="I112" i="11"/>
  <c r="H112" i="11"/>
  <c r="K111" i="11"/>
  <c r="J111" i="11"/>
  <c r="I111" i="11"/>
  <c r="H111" i="11"/>
  <c r="K110" i="11"/>
  <c r="J110" i="11"/>
  <c r="I110" i="11"/>
  <c r="H110" i="11"/>
  <c r="K109" i="11"/>
  <c r="J109" i="11"/>
  <c r="I109" i="11"/>
  <c r="H109" i="11"/>
  <c r="K108" i="11"/>
  <c r="J108" i="11"/>
  <c r="I108" i="11"/>
  <c r="H108" i="11"/>
  <c r="K107" i="11"/>
  <c r="J107" i="11"/>
  <c r="I107" i="11"/>
  <c r="H107" i="11"/>
  <c r="K102" i="11"/>
  <c r="J102" i="11"/>
  <c r="I102" i="11"/>
  <c r="H102" i="11"/>
  <c r="K101" i="11"/>
  <c r="J101" i="11"/>
  <c r="I101" i="11"/>
  <c r="H101" i="11"/>
  <c r="K100" i="11"/>
  <c r="J100" i="11"/>
  <c r="I100" i="11"/>
  <c r="H100" i="11"/>
  <c r="K99" i="11"/>
  <c r="J99" i="11"/>
  <c r="I99" i="11"/>
  <c r="H99" i="11"/>
  <c r="K98" i="11"/>
  <c r="J98" i="11"/>
  <c r="I98" i="11"/>
  <c r="H98" i="11"/>
  <c r="K97" i="11"/>
  <c r="J97" i="11"/>
  <c r="I97" i="11"/>
  <c r="H97" i="11"/>
  <c r="W96" i="11"/>
  <c r="V96" i="11"/>
  <c r="U96" i="11"/>
  <c r="T96" i="11"/>
  <c r="S96" i="11"/>
  <c r="K96" i="11"/>
  <c r="J96" i="11"/>
  <c r="I96" i="11"/>
  <c r="H96" i="11"/>
  <c r="K95" i="11"/>
  <c r="J95" i="11"/>
  <c r="I95" i="11"/>
  <c r="H95" i="11"/>
  <c r="K94" i="11"/>
  <c r="J94" i="11"/>
  <c r="I94" i="11"/>
  <c r="H94" i="11"/>
  <c r="K93" i="11"/>
  <c r="J93" i="11"/>
  <c r="I93" i="11"/>
  <c r="H93" i="11"/>
  <c r="K92" i="11"/>
  <c r="J92" i="11"/>
  <c r="I92" i="11"/>
  <c r="H92" i="11"/>
  <c r="K91" i="11"/>
  <c r="J91" i="11"/>
  <c r="I91" i="11"/>
  <c r="H91" i="11"/>
  <c r="K90" i="11"/>
  <c r="J90" i="11"/>
  <c r="I90" i="11"/>
  <c r="H90" i="11"/>
  <c r="K89" i="11"/>
  <c r="J89" i="11"/>
  <c r="I89" i="11"/>
  <c r="H89" i="11"/>
  <c r="K88" i="11"/>
  <c r="J88" i="11"/>
  <c r="I88" i="11"/>
  <c r="H88" i="11"/>
  <c r="K87" i="11"/>
  <c r="J87" i="11"/>
  <c r="I87" i="11"/>
  <c r="H87" i="11"/>
  <c r="K82" i="11"/>
  <c r="J82" i="11"/>
  <c r="I82" i="11"/>
  <c r="H82" i="11"/>
  <c r="K81" i="11"/>
  <c r="J81" i="11"/>
  <c r="I81" i="11"/>
  <c r="H81" i="11"/>
  <c r="K80" i="11"/>
  <c r="J80" i="11"/>
  <c r="I80" i="11"/>
  <c r="H80" i="11"/>
  <c r="K79" i="11"/>
  <c r="J79" i="11"/>
  <c r="I79" i="11"/>
  <c r="H79" i="11"/>
  <c r="K78" i="11"/>
  <c r="J78" i="11"/>
  <c r="I78" i="11"/>
  <c r="H78" i="11"/>
  <c r="K77" i="11"/>
  <c r="J77" i="11"/>
  <c r="I77" i="11"/>
  <c r="H77" i="11"/>
  <c r="W76" i="11"/>
  <c r="V76" i="11"/>
  <c r="U76" i="11"/>
  <c r="T76" i="11"/>
  <c r="S76" i="11"/>
  <c r="K76" i="11"/>
  <c r="J76" i="11"/>
  <c r="I76" i="11"/>
  <c r="H76" i="11"/>
  <c r="K75" i="11"/>
  <c r="J75" i="11"/>
  <c r="I75" i="11"/>
  <c r="H75" i="11"/>
  <c r="K74" i="11"/>
  <c r="J74" i="11"/>
  <c r="I74" i="11"/>
  <c r="H74" i="11"/>
  <c r="K73" i="11"/>
  <c r="J73" i="11"/>
  <c r="I73" i="11"/>
  <c r="H73" i="11"/>
  <c r="K72" i="11"/>
  <c r="J72" i="11"/>
  <c r="I72" i="11"/>
  <c r="H72" i="11"/>
  <c r="K71" i="11"/>
  <c r="J71" i="11"/>
  <c r="I71" i="11"/>
  <c r="H71" i="11"/>
  <c r="K70" i="11"/>
  <c r="J70" i="11"/>
  <c r="I70" i="11"/>
  <c r="H70" i="11"/>
  <c r="K69" i="11"/>
  <c r="J69" i="11"/>
  <c r="I69" i="11"/>
  <c r="H69" i="11"/>
  <c r="K68" i="11"/>
  <c r="J68" i="11"/>
  <c r="I68" i="11"/>
  <c r="H68" i="11"/>
  <c r="K67" i="11"/>
  <c r="J67" i="11"/>
  <c r="I67" i="11"/>
  <c r="H67" i="11"/>
  <c r="K62" i="11"/>
  <c r="J62" i="11"/>
  <c r="I62" i="11"/>
  <c r="H62" i="11"/>
  <c r="K61" i="11"/>
  <c r="J61" i="11"/>
  <c r="I61" i="11"/>
  <c r="H61" i="11"/>
  <c r="K60" i="11"/>
  <c r="J60" i="11"/>
  <c r="I60" i="11"/>
  <c r="H60" i="11"/>
  <c r="K59" i="11"/>
  <c r="J59" i="11"/>
  <c r="I59" i="11"/>
  <c r="H59" i="11"/>
  <c r="K58" i="11"/>
  <c r="J58" i="11"/>
  <c r="I58" i="11"/>
  <c r="H58" i="11"/>
  <c r="K57" i="11"/>
  <c r="J57" i="11"/>
  <c r="I57" i="11"/>
  <c r="H57" i="11"/>
  <c r="M38" i="11"/>
  <c r="N38" i="11"/>
  <c r="I38" i="11"/>
  <c r="M37" i="11"/>
  <c r="N37" i="11"/>
  <c r="I37" i="11"/>
  <c r="M36" i="11"/>
  <c r="N36" i="11"/>
  <c r="I36" i="11"/>
  <c r="M35" i="11"/>
  <c r="N35" i="11"/>
  <c r="I35" i="11"/>
  <c r="M34" i="11"/>
  <c r="N34" i="11"/>
  <c r="I34" i="11"/>
  <c r="M33" i="11"/>
  <c r="N33" i="11"/>
  <c r="I33" i="11"/>
  <c r="I32" i="11"/>
  <c r="I31" i="11"/>
  <c r="M29" i="11"/>
  <c r="N29" i="11"/>
  <c r="I29" i="11"/>
  <c r="M28" i="11"/>
  <c r="N28" i="11"/>
  <c r="I28" i="11"/>
  <c r="M27" i="11"/>
  <c r="N27" i="11"/>
  <c r="I27" i="11"/>
  <c r="M26" i="11"/>
  <c r="N26" i="11"/>
  <c r="I26" i="11"/>
  <c r="M25" i="11"/>
  <c r="N25" i="11"/>
  <c r="I25" i="11"/>
  <c r="I24" i="11"/>
  <c r="M24" i="11"/>
  <c r="N24" i="11"/>
  <c r="M23" i="11"/>
  <c r="N23" i="11"/>
  <c r="I23" i="11"/>
  <c r="I22" i="11"/>
  <c r="M22" i="11"/>
  <c r="N22" i="11"/>
  <c r="M19" i="11"/>
  <c r="N19" i="11"/>
  <c r="I19" i="11"/>
  <c r="I18" i="11"/>
  <c r="M17" i="11"/>
  <c r="N17" i="11"/>
  <c r="I17" i="11"/>
  <c r="M16" i="11"/>
  <c r="N16" i="11"/>
  <c r="I16" i="11"/>
  <c r="M15" i="11"/>
  <c r="N15" i="11"/>
  <c r="I15" i="11"/>
  <c r="M14" i="11"/>
  <c r="N14" i="11"/>
  <c r="I14" i="11"/>
  <c r="M13" i="11"/>
  <c r="N13" i="11"/>
  <c r="I13" i="11"/>
  <c r="M12" i="11"/>
  <c r="N12" i="11"/>
  <c r="I12" i="11"/>
  <c r="I11" i="11"/>
  <c r="M10" i="11"/>
  <c r="N10" i="11"/>
  <c r="I10" i="11"/>
  <c r="M9" i="11"/>
  <c r="N9" i="11"/>
  <c r="I9" i="11"/>
  <c r="M8" i="11"/>
  <c r="N8" i="11"/>
  <c r="I8" i="11"/>
  <c r="M7" i="11"/>
  <c r="N7" i="11"/>
  <c r="I7" i="11"/>
  <c r="M6" i="11"/>
  <c r="N6" i="11"/>
  <c r="I6" i="11"/>
  <c r="I5" i="11"/>
  <c r="M5" i="11"/>
  <c r="N5" i="11"/>
  <c r="L5" i="11"/>
  <c r="O5" i="11"/>
  <c r="I4" i="11"/>
  <c r="M4" i="11"/>
  <c r="N4" i="11"/>
  <c r="L4" i="11"/>
  <c r="O4" i="11"/>
  <c r="M18" i="11"/>
  <c r="N18" i="11"/>
  <c r="M11" i="11"/>
  <c r="N11" i="11"/>
  <c r="O17" i="11"/>
  <c r="I41" i="11"/>
  <c r="J171" i="11"/>
  <c r="J219" i="11"/>
  <c r="I171" i="11"/>
  <c r="H219" i="11"/>
  <c r="J147" i="11"/>
  <c r="K147" i="11"/>
  <c r="M32" i="11"/>
  <c r="N32" i="11"/>
  <c r="L32" i="11"/>
  <c r="L40" i="11"/>
  <c r="J255" i="11"/>
  <c r="K266" i="11"/>
  <c r="H103" i="11"/>
  <c r="H123" i="11"/>
  <c r="I219" i="11"/>
  <c r="J103" i="11"/>
  <c r="I123" i="11"/>
  <c r="H147" i="11"/>
  <c r="J195" i="11"/>
  <c r="H63" i="11"/>
  <c r="K103" i="11"/>
  <c r="J123" i="11"/>
  <c r="I147" i="11"/>
  <c r="K195" i="11"/>
  <c r="I63" i="11"/>
  <c r="J83" i="11"/>
  <c r="H255" i="11"/>
  <c r="I266" i="11"/>
  <c r="K255" i="11"/>
  <c r="I83" i="11"/>
  <c r="J63" i="11"/>
  <c r="I103" i="11"/>
  <c r="K219" i="11"/>
  <c r="I243" i="11"/>
  <c r="K63" i="11"/>
  <c r="K83" i="11"/>
  <c r="I255" i="11"/>
  <c r="H266" i="11"/>
  <c r="H83" i="11"/>
  <c r="K243" i="11"/>
  <c r="K123" i="11"/>
  <c r="H171" i="11"/>
  <c r="H195" i="11"/>
  <c r="J266" i="11"/>
  <c r="O32" i="11"/>
  <c r="O40" i="11"/>
  <c r="Q32" i="11"/>
</calcChain>
</file>

<file path=xl/sharedStrings.xml><?xml version="1.0" encoding="utf-8"?>
<sst xmlns="http://schemas.openxmlformats.org/spreadsheetml/2006/main" count="347" uniqueCount="165">
  <si>
    <t>Landuse</t>
  </si>
  <si>
    <t>Agricultural</t>
  </si>
  <si>
    <t>Grass/Pasture</t>
  </si>
  <si>
    <t>Industrial</t>
  </si>
  <si>
    <t>Water/Wetland</t>
  </si>
  <si>
    <t>Default</t>
  </si>
  <si>
    <t xml:space="preserve">Area </t>
  </si>
  <si>
    <t>CN</t>
  </si>
  <si>
    <t>Volume</t>
  </si>
  <si>
    <t>Fully developed urban areas (vegetation established)</t>
  </si>
  <si>
    <t>Curve numbers for hydrologic soil groups</t>
  </si>
  <si>
    <t>Open space (lawns, parks,etc)          &amp; Grass/Pasture:</t>
  </si>
  <si>
    <t>A</t>
  </si>
  <si>
    <t>B</t>
  </si>
  <si>
    <t>C</t>
  </si>
  <si>
    <t>D</t>
  </si>
  <si>
    <t xml:space="preserve">Poor condition (grass cover &lt;50%) </t>
  </si>
  <si>
    <t>Fair condition (grass cover 50% to 75%)</t>
  </si>
  <si>
    <t xml:space="preserve">Good condition (grass cover &gt;75%) </t>
  </si>
  <si>
    <t>Impervious areas</t>
  </si>
  <si>
    <t>Paved parking lots, roofs, driveways, etc.</t>
  </si>
  <si>
    <t>Streets and roads:</t>
  </si>
  <si>
    <t>Paved: curbs gutters and storm sewers</t>
  </si>
  <si>
    <t>Paved: open ditches</t>
  </si>
  <si>
    <t>Gravel</t>
  </si>
  <si>
    <t>Dirt</t>
  </si>
  <si>
    <t>Residential</t>
  </si>
  <si>
    <t>2 acres</t>
  </si>
  <si>
    <t>1 acre</t>
  </si>
  <si>
    <t>1/2 acre</t>
  </si>
  <si>
    <t>1/3 acre</t>
  </si>
  <si>
    <t>1/4 acre</t>
  </si>
  <si>
    <t>1/8 acre or less (town houses)</t>
  </si>
  <si>
    <t>Urban districts:</t>
  </si>
  <si>
    <t>Commercial and business</t>
  </si>
  <si>
    <t>Woods</t>
  </si>
  <si>
    <t>Poor</t>
  </si>
  <si>
    <t>Fair</t>
  </si>
  <si>
    <t>Good</t>
  </si>
  <si>
    <t xml:space="preserve">Default Ag. </t>
  </si>
  <si>
    <t>Soil</t>
  </si>
  <si>
    <t>Soil ID</t>
  </si>
  <si>
    <t>Landuse ID</t>
  </si>
  <si>
    <t>Row</t>
  </si>
  <si>
    <t>Pre-Developed</t>
  </si>
  <si>
    <t>Undeveleoped/Ag Land</t>
  </si>
  <si>
    <t>(Enter Area in this column)</t>
  </si>
  <si>
    <t>Forest / Woods</t>
  </si>
  <si>
    <t>Grass / Pasture</t>
  </si>
  <si>
    <t>Commerical/Industrial</t>
  </si>
  <si>
    <t>Total</t>
  </si>
  <si>
    <t>High Density Residential</t>
  </si>
  <si>
    <t>Low Density Residential</t>
  </si>
  <si>
    <t>Rainfall Event</t>
  </si>
  <si>
    <t>Date</t>
  </si>
  <si>
    <t>Runoff</t>
  </si>
  <si>
    <t>S</t>
  </si>
  <si>
    <t>Ia</t>
  </si>
  <si>
    <t xml:space="preserve"> Composite CN</t>
  </si>
  <si>
    <t>(in)</t>
  </si>
  <si>
    <t>(acre ft)</t>
  </si>
  <si>
    <t>origininal tr55 values</t>
  </si>
  <si>
    <t xml:space="preserve">MODIFY </t>
  </si>
  <si>
    <t xml:space="preserve"> </t>
  </si>
  <si>
    <t>Nitrogen</t>
  </si>
  <si>
    <t>Rainfall (in)</t>
  </si>
  <si>
    <t>Event L-thia. This spreadsheet looks at the NPS contribution from a single precipitation event.</t>
  </si>
  <si>
    <t xml:space="preserve">Nitrogen </t>
  </si>
  <si>
    <t>Phosphorous</t>
  </si>
  <si>
    <t>landuse</t>
  </si>
  <si>
    <t>Open water</t>
  </si>
  <si>
    <t>Perennial Ice/Snow</t>
  </si>
  <si>
    <t>Developed Open Space</t>
  </si>
  <si>
    <t>Developed Low Intensity</t>
  </si>
  <si>
    <t>Developed Medium Intensity</t>
  </si>
  <si>
    <t>Developed High Intensity</t>
  </si>
  <si>
    <t>Barren Land</t>
  </si>
  <si>
    <t>Unconsolidated Shore</t>
  </si>
  <si>
    <t>Deciduous Forest</t>
  </si>
  <si>
    <t>Evergreen Forest</t>
  </si>
  <si>
    <t>Mixed Forest</t>
  </si>
  <si>
    <t>Dwarf Scrub</t>
  </si>
  <si>
    <t>Scrub/Shrub</t>
  </si>
  <si>
    <t>Grassland/Herbaceous</t>
  </si>
  <si>
    <t>Sedge Herbaceous</t>
  </si>
  <si>
    <t>Pasture/Hay</t>
  </si>
  <si>
    <t>Cultivated Crops</t>
  </si>
  <si>
    <t>Woody Wetlands</t>
  </si>
  <si>
    <t>Palustrine Forested Wetland</t>
  </si>
  <si>
    <t>Palustrine Scrub/Shrub</t>
  </si>
  <si>
    <t>Estuarine Forested Wetlands</t>
  </si>
  <si>
    <t>Estuarine Scrub/Shrub</t>
  </si>
  <si>
    <t>Emergent Herbaceous Wetland</t>
  </si>
  <si>
    <t>Palustrine Emergent Wetland (Persistent)</t>
  </si>
  <si>
    <t>Palustrine Emergent Wetland</t>
  </si>
  <si>
    <t>Palustrine Aquatic Bed</t>
  </si>
  <si>
    <t>Estuarine Aquatic Bed</t>
  </si>
  <si>
    <t>Event Mean Concentrations</t>
  </si>
  <si>
    <t>EMC-TSS (g/L)</t>
  </si>
  <si>
    <t>EMC-TP(g/L)</t>
  </si>
  <si>
    <t>EMC-TN (g/L)</t>
  </si>
  <si>
    <t>EMC-Tlead (g/L)</t>
  </si>
  <si>
    <t>EMC-TCopper(g/L)</t>
  </si>
  <si>
    <t>EMC-Tzinc (g/L)</t>
  </si>
  <si>
    <t>E-coli (MPN/L)</t>
  </si>
  <si>
    <t>suspended solids</t>
  </si>
  <si>
    <t>Lead</t>
  </si>
  <si>
    <t>Copper</t>
  </si>
  <si>
    <t>Zinc</t>
  </si>
  <si>
    <t>Bacteria</t>
  </si>
  <si>
    <t>NLCD Map GridCode</t>
  </si>
  <si>
    <t>Notes</t>
  </si>
  <si>
    <t>Same as forest</t>
  </si>
  <si>
    <t>Same as water</t>
  </si>
  <si>
    <t>EMC page is password protected. The password is the word "protected". User may change EMC but be cognizant of the impact.</t>
  </si>
  <si>
    <t>Suspended solids</t>
  </si>
  <si>
    <t>Non-point source Pollution .</t>
  </si>
  <si>
    <t>factors</t>
  </si>
  <si>
    <t>AcFt</t>
  </si>
  <si>
    <t>EMC in Pounds per Acre foot</t>
  </si>
  <si>
    <t>Bacteria (Concentration not mass)</t>
  </si>
  <si>
    <t>LTHIA EMC</t>
  </si>
  <si>
    <t>compound</t>
    <phoneticPr fontId="0" type="noConversion"/>
  </si>
  <si>
    <t>Commercial</t>
    <phoneticPr fontId="0" type="noConversion"/>
  </si>
  <si>
    <t>Agricultural</t>
    <phoneticPr fontId="0" type="noConversion"/>
  </si>
  <si>
    <t>HD Residential</t>
    <phoneticPr fontId="0" type="noConversion"/>
  </si>
  <si>
    <t>LD Residential</t>
    <phoneticPr fontId="0" type="noConversion"/>
  </si>
  <si>
    <t>Industrial</t>
    <phoneticPr fontId="0" type="noConversion"/>
  </si>
  <si>
    <t xml:space="preserve">Grass / Pasture </t>
    <phoneticPr fontId="0" type="noConversion"/>
  </si>
  <si>
    <t>forest</t>
    <phoneticPr fontId="0" type="noConversion"/>
  </si>
  <si>
    <t>Total Nitrogen (mg/L)</t>
    <phoneticPr fontId="0" type="noConversion"/>
  </si>
  <si>
    <t>Total Kjeldahl Nitrogen (mg/L as N)</t>
    <phoneticPr fontId="0" type="noConversion"/>
  </si>
  <si>
    <t>Nitrate+Nitrite (mg/L)</t>
    <phoneticPr fontId="0" type="noConversion"/>
  </si>
  <si>
    <t>Total Phosphorus (mg/L)</t>
    <phoneticPr fontId="0" type="noConversion"/>
  </si>
  <si>
    <t>Dissolved Phosphorus (mg/L)</t>
    <phoneticPr fontId="0" type="noConversion"/>
  </si>
  <si>
    <t>Suspended Solids (mg/L)</t>
    <phoneticPr fontId="0" type="noConversion"/>
  </si>
  <si>
    <t>Dissolved Solids (mg/L)</t>
    <phoneticPr fontId="0" type="noConversion"/>
  </si>
  <si>
    <t>Total Lead (μg/L)</t>
    <phoneticPr fontId="0" type="noConversion"/>
  </si>
  <si>
    <t>Total Copper (μg/L)</t>
    <phoneticPr fontId="0" type="noConversion"/>
  </si>
  <si>
    <t>Total Zinc (μg/L)</t>
    <phoneticPr fontId="0" type="noConversion"/>
  </si>
  <si>
    <t>Total Cadmium (μg/L)</t>
    <phoneticPr fontId="0" type="noConversion"/>
  </si>
  <si>
    <t>Total Chromium (μg/L)</t>
    <phoneticPr fontId="0" type="noConversion"/>
  </si>
  <si>
    <t>Total Nickel (μg/L)</t>
    <phoneticPr fontId="0" type="noConversion"/>
  </si>
  <si>
    <t>E-coli(MPN/100 ml)</t>
    <phoneticPr fontId="0" type="noConversion"/>
  </si>
  <si>
    <t>References</t>
    <phoneticPr fontId="0" type="noConversion"/>
  </si>
  <si>
    <r>
      <t>Wilson, C., &amp; Weng, Q. (2010). Assessing surface water quality and its relation with urban land cover changes in the Lake Calumet area, Greater Chicago.</t>
    </r>
    <r>
      <rPr>
        <i/>
        <sz val="10"/>
        <color rgb="FF222222"/>
        <rFont val="Arial"/>
        <family val="2"/>
      </rPr>
      <t>Environmental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(5), 1096-1111.</t>
    </r>
  </si>
  <si>
    <t>Assumptions:</t>
    <phoneticPr fontId="0" type="noConversion"/>
  </si>
  <si>
    <t>Pollutant concentrations from LD residential area not reported are assumed to be the same as that of HD residential area.</t>
    <phoneticPr fontId="0" type="noConversion"/>
  </si>
  <si>
    <t>Pollutant concentrations from forest not reported are assumed to be the same as that of grass/pasture.</t>
    <phoneticPr fontId="0" type="noConversion"/>
  </si>
  <si>
    <t>Baird, F. C., T. J. Dybala, M. E. Jennings and D.J. Okerman. (1996). Characterization of Nonpoint Sources and Loadings to the Corpus Christi Bay National Estuary Program Study Area; Corpus Christi National Estuary Program, Corpus Christi, TX.</t>
    <phoneticPr fontId="0" type="noConversion"/>
  </si>
  <si>
    <t>Pollutants included in International Stormwater BMP Database</t>
    <phoneticPr fontId="0" type="noConversion"/>
  </si>
  <si>
    <t xml:space="preserve">E-coli concentration summarrized by averaging the values reported in the following studies. </t>
    <phoneticPr fontId="0" type="noConversion"/>
  </si>
  <si>
    <t xml:space="preserve">Selvakumar, A., and M. Borst. (2004). Land Use and Seasonal effect in Urban Stormwater Runoff Microorganism Concentrations. World Water and Environmental Congress, 2004, Salt Lake City, UT </t>
    <phoneticPr fontId="0" type="noConversion"/>
  </si>
  <si>
    <t>Stein, E. D., Tiefenthaler, L. L., &amp; Schiff, K. C. (2008). Comparison of stormwater pollutant loading by land use type. Southern California Coastal Water Research Project, AR08-015-027.</t>
    <phoneticPr fontId="0" type="noConversion"/>
  </si>
  <si>
    <t>Maestre, A., &amp; Pitt, R. (2005). The National Stormwater Quality Database, Version 1.1.  Center for Watershed Protection. U.S. EPA.</t>
    <phoneticPr fontId="0" type="noConversion"/>
  </si>
  <si>
    <t xml:space="preserve">Walsh, T. Summary and Results of Level 1 Landscape Level Wetlands Assessment, State of New Hampshire, Environmental Services, Watershed Management. </t>
    <phoneticPr fontId="0" type="noConversion"/>
  </si>
  <si>
    <t>Miller, Jan. (2005). Clean Water Services DNA Fingerprinting of Bacteria Sources in the Tualatin Sub-basin. www.cleanwaterservices.org/content/documents/Watershed%20Info/Bacteria%20DNA%20Fingerprinting%20Study.pdf</t>
    <phoneticPr fontId="0" type="noConversion"/>
  </si>
  <si>
    <r>
      <t xml:space="preserve">Ellis, J. B., &amp; Revitt, D. M. (2008). Quantifying diffuse pollution sources and loads for environmental quality standards in urban catchments. </t>
    </r>
    <r>
      <rPr>
        <i/>
        <sz val="10"/>
        <color rgb="FF222222"/>
        <rFont val="Arial"/>
        <family val="2"/>
      </rPr>
      <t>Water, Air, &amp; Soil Pollution: Focus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(5-6), 577-585.</t>
    </r>
  </si>
  <si>
    <t>Camp Dresser &amp; McKee Inc. (2004). Merrimack River Watershed Assessment Study: Screening Level Model.</t>
    <phoneticPr fontId="0" type="noConversion"/>
  </si>
  <si>
    <t xml:space="preserve">Rouge River National Wet Weather Demonstration Project. (1998). User's Manual: Watershed Management Model. Version 4.1 TECHNICAL MEMORANDUM. Wayne County, Michigan. RPO-NPS-TM27.02. (pg. 26, Table 2.5) </t>
    <phoneticPr fontId="0" type="noConversion"/>
  </si>
  <si>
    <t>COLLINS, S., ALLEN, R., &amp; GILL, E. (2004), The Water Framework Directive: Integrating Approaches to Diffuse Pollution, CIWEM Conference.</t>
    <phoneticPr fontId="0" type="noConversion"/>
  </si>
  <si>
    <t>CH2MHill. MS4 Stormwater Management Plan (2006). Interim Evaluation Report. http://www.cleanwaterservices.org/content/documents/Projects%20and%20Plans/SWMP%20Appendix%20B%20PLOAD.pdf.</t>
    <phoneticPr fontId="0" type="noConversion"/>
  </si>
  <si>
    <t>McCarthy, D.T., A. Deletic, V.G. Mitchell, T.D. Fletcher, and C. Diaper. (2008). Uncertainties in stormwater E. coli levels. Water Res. 42, 1812-1824</t>
    <phoneticPr fontId="0" type="noConversion"/>
  </si>
  <si>
    <t>Comm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</si>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</sst>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0000"/>
  </numFmts>
  <fonts count="2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i/>
      <sz val="10"/>
      <color indexed="8"/>
      <name val="Calibri"/>
      <family val="2"/>
    </font>
    <font>
      <b/>
      <i/>
      <sz val="16"/>
      <color indexed="8"/>
      <name val="Calibri"/>
      <family val="2"/>
    </font>
    <font>
      <b/>
      <i/>
      <sz val="12"/>
      <color indexed="8"/>
      <name val="Calibri"/>
      <family val="2"/>
    </font>
    <font>
      <sz val="16"/>
      <color indexed="8"/>
      <name val="Calibri"/>
      <family val="2"/>
    </font>
    <font>
      <b/>
      <i/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26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14" xfId="0" applyFont="1" applyBorder="1"/>
    <xf numFmtId="0" fontId="3" fillId="0" borderId="7" xfId="0" applyFont="1" applyBorder="1"/>
    <xf numFmtId="0" fontId="0" fillId="2" borderId="10" xfId="0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center"/>
    </xf>
    <xf numFmtId="16" fontId="0" fillId="2" borderId="7" xfId="0" applyNumberFormat="1" applyFill="1" applyBorder="1"/>
    <xf numFmtId="0" fontId="0" fillId="3" borderId="13" xfId="0" applyFill="1" applyBorder="1" applyAlignment="1">
      <alignment horizontal="center"/>
    </xf>
    <xf numFmtId="0" fontId="3" fillId="0" borderId="10" xfId="0" applyFont="1" applyBorder="1"/>
    <xf numFmtId="0" fontId="3" fillId="2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6" borderId="11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/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6" borderId="16" xfId="0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4" xfId="0" applyFont="1" applyBorder="1"/>
    <xf numFmtId="0" fontId="4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0" fillId="0" borderId="0" xfId="0" applyFont="1"/>
    <xf numFmtId="0" fontId="12" fillId="0" borderId="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0" xfId="0" applyFont="1"/>
    <xf numFmtId="0" fontId="12" fillId="0" borderId="4" xfId="0" applyNumberFormat="1" applyFont="1" applyBorder="1" applyAlignment="1">
      <alignment horizontal="center"/>
    </xf>
    <xf numFmtId="0" fontId="12" fillId="0" borderId="17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0" fontId="12" fillId="0" borderId="0" xfId="0" applyNumberFormat="1" applyFont="1" applyFill="1" applyBorder="1"/>
    <xf numFmtId="0" fontId="12" fillId="0" borderId="0" xfId="0" applyFont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4" xfId="0" applyNumberFormat="1" applyFont="1" applyBorder="1"/>
    <xf numFmtId="0" fontId="12" fillId="0" borderId="17" xfId="0" applyNumberFormat="1" applyFont="1" applyBorder="1"/>
    <xf numFmtId="0" fontId="12" fillId="0" borderId="0" xfId="0" applyNumberFormat="1" applyFont="1" applyBorder="1"/>
    <xf numFmtId="0" fontId="4" fillId="0" borderId="0" xfId="0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2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9" fontId="12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 wrapText="1"/>
    </xf>
    <xf numFmtId="9" fontId="12" fillId="0" borderId="0" xfId="1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wrapText="1"/>
    </xf>
    <xf numFmtId="0" fontId="12" fillId="0" borderId="18" xfId="0" applyNumberFormat="1" applyFont="1" applyFill="1" applyBorder="1" applyAlignment="1">
      <alignment horizontal="center"/>
    </xf>
    <xf numFmtId="0" fontId="12" fillId="0" borderId="19" xfId="0" applyNumberFormat="1" applyFont="1" applyFill="1" applyBorder="1" applyAlignment="1">
      <alignment horizontal="center"/>
    </xf>
    <xf numFmtId="0" fontId="12" fillId="0" borderId="4" xfId="1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0" fontId="12" fillId="0" borderId="17" xfId="1" applyNumberFormat="1" applyFont="1" applyFill="1" applyBorder="1" applyAlignment="1">
      <alignment horizontal="center"/>
    </xf>
    <xf numFmtId="0" fontId="0" fillId="0" borderId="0" xfId="0" applyAlignment="1"/>
    <xf numFmtId="0" fontId="12" fillId="0" borderId="21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0" fillId="0" borderId="0" xfId="0" applyFill="1" applyAlignment="1"/>
    <xf numFmtId="0" fontId="13" fillId="0" borderId="0" xfId="0" applyFont="1" applyAlignment="1">
      <alignment horizontal="center"/>
    </xf>
    <xf numFmtId="0" fontId="0" fillId="0" borderId="0" xfId="0" applyFill="1" applyBorder="1"/>
    <xf numFmtId="0" fontId="12" fillId="0" borderId="0" xfId="0" applyNumberFormat="1" applyFont="1" applyBorder="1" applyAlignment="1">
      <alignment horizontal="left"/>
    </xf>
    <xf numFmtId="0" fontId="0" fillId="0" borderId="0" xfId="0" applyNumberFormat="1" applyFill="1" applyBorder="1"/>
    <xf numFmtId="0" fontId="4" fillId="0" borderId="0" xfId="1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" fontId="0" fillId="0" borderId="0" xfId="0" applyNumberFormat="1" applyFont="1" applyBorder="1"/>
    <xf numFmtId="0" fontId="16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9" fontId="1" fillId="0" borderId="16" xfId="1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9" fontId="3" fillId="7" borderId="0" xfId="1" applyFont="1" applyFill="1" applyBorder="1" applyAlignment="1">
      <alignment horizontal="center"/>
    </xf>
    <xf numFmtId="2" fontId="0" fillId="7" borderId="17" xfId="0" applyNumberFormat="1" applyFill="1" applyBorder="1"/>
    <xf numFmtId="9" fontId="3" fillId="7" borderId="1" xfId="1" applyFont="1" applyFill="1" applyBorder="1" applyAlignment="1">
      <alignment horizontal="center"/>
    </xf>
    <xf numFmtId="2" fontId="0" fillId="7" borderId="23" xfId="0" applyNumberFormat="1" applyFill="1" applyBorder="1"/>
    <xf numFmtId="0" fontId="15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4" xfId="0" applyFill="1" applyBorder="1"/>
    <xf numFmtId="0" fontId="0" fillId="0" borderId="2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wrapText="1"/>
    </xf>
    <xf numFmtId="167" fontId="0" fillId="0" borderId="7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0" xfId="0" applyNumberFormat="1" applyAlignment="1">
      <alignment horizontal="center" wrapText="1"/>
    </xf>
    <xf numFmtId="0" fontId="20" fillId="0" borderId="28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top" wrapText="1"/>
    </xf>
    <xf numFmtId="0" fontId="21" fillId="8" borderId="30" xfId="0" applyFont="1" applyFill="1" applyBorder="1" applyAlignment="1">
      <alignment horizontal="center" vertical="top" wrapText="1"/>
    </xf>
    <xf numFmtId="0" fontId="21" fillId="9" borderId="30" xfId="0" applyFont="1" applyFill="1" applyBorder="1" applyAlignment="1">
      <alignment horizontal="center" vertical="top" wrapText="1"/>
    </xf>
    <xf numFmtId="0" fontId="21" fillId="10" borderId="30" xfId="0" applyFont="1" applyFill="1" applyBorder="1" applyAlignment="1">
      <alignment horizontal="center" vertical="top" wrapText="1"/>
    </xf>
    <xf numFmtId="0" fontId="20" fillId="11" borderId="28" xfId="0" applyFont="1" applyFill="1" applyBorder="1" applyAlignment="1">
      <alignment horizontal="center" vertical="top" wrapText="1"/>
    </xf>
    <xf numFmtId="0" fontId="21" fillId="11" borderId="30" xfId="0" applyFont="1" applyFill="1" applyBorder="1" applyAlignment="1">
      <alignment horizontal="center" vertical="top" wrapText="1"/>
    </xf>
    <xf numFmtId="0" fontId="20" fillId="12" borderId="30" xfId="0" applyFont="1" applyFill="1" applyBorder="1" applyAlignment="1">
      <alignment horizontal="center" vertical="top" wrapText="1"/>
    </xf>
    <xf numFmtId="0" fontId="0" fillId="0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1" fillId="8" borderId="23" xfId="0" applyFont="1" applyFill="1" applyBorder="1" applyAlignment="1">
      <alignment horizontal="center" vertical="top" wrapText="1"/>
    </xf>
    <xf numFmtId="0" fontId="22" fillId="0" borderId="0" xfId="0" applyFont="1" applyAlignment="1">
      <alignment vertical="center"/>
    </xf>
    <xf numFmtId="0" fontId="21" fillId="9" borderId="23" xfId="0" applyFont="1" applyFill="1" applyBorder="1" applyAlignment="1">
      <alignment horizontal="center" vertical="top" wrapText="1"/>
    </xf>
    <xf numFmtId="0" fontId="21" fillId="10" borderId="23" xfId="0" applyFont="1" applyFill="1" applyBorder="1" applyAlignment="1">
      <alignment horizontal="center" vertical="top" wrapText="1"/>
    </xf>
    <xf numFmtId="0" fontId="20" fillId="13" borderId="26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vertical="center"/>
    </xf>
    <xf numFmtId="0" fontId="20" fillId="12" borderId="26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vertical="center"/>
    </xf>
    <xf numFmtId="0" fontId="21" fillId="14" borderId="30" xfId="0" applyFont="1" applyFill="1" applyBorder="1" applyAlignment="1">
      <alignment horizontal="center" vertical="top" wrapText="1"/>
    </xf>
    <xf numFmtId="0" fontId="20" fillId="14" borderId="30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 wrapText="1"/>
    </xf>
    <xf numFmtId="0" fontId="0" fillId="5" borderId="26" xfId="0" applyFill="1" applyBorder="1"/>
    <xf numFmtId="1" fontId="8" fillId="5" borderId="15" xfId="0" applyNumberFormat="1" applyFont="1" applyFill="1" applyBorder="1" applyAlignment="1">
      <alignment horizontal="center" vertical="center"/>
    </xf>
    <xf numFmtId="0" fontId="10" fillId="5" borderId="23" xfId="0" applyFont="1" applyFill="1" applyBorder="1"/>
    <xf numFmtId="166" fontId="0" fillId="0" borderId="25" xfId="0" applyNumberFormat="1" applyFill="1" applyBorder="1" applyAlignment="1">
      <alignment horizontal="center" vertical="center"/>
    </xf>
    <xf numFmtId="166" fontId="0" fillId="0" borderId="26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wrapText="1"/>
    </xf>
  </cellXfs>
  <cellStyles count="2">
    <cellStyle name="Normal" xfId="0" builtinId="0"/>
    <cellStyle name="Percent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ctrlProps/ctrlProp1.xml><?xml version="1.0" encoding="utf-8"?>
<formControlPr xmlns="http://schemas.microsoft.com/office/spreadsheetml/2009/9/main" objectType="Drop" dropLines="4" dropStyle="combo" dx="15" fmlaLink="D4" fmlaRange="$C$4:$C$7" sel="4" val="0"/>
</file>

<file path=xl/ctrlProps/ctrlProp10.xml><?xml version="1.0" encoding="utf-8"?>
<formControlPr xmlns="http://schemas.microsoft.com/office/spreadsheetml/2009/9/main" objectType="Drop" dropLines="5" dropStyle="combo" dx="15" fmlaLink="$F6" fmlaRange="$E$4:$E$8" sel="3" val="0"/>
</file>

<file path=xl/ctrlProps/ctrlProp11.xml><?xml version="1.0" encoding="utf-8"?>
<formControlPr xmlns="http://schemas.microsoft.com/office/spreadsheetml/2009/9/main" objectType="Drop" dropLines="5" dropStyle="combo" dx="15" fmlaLink="$F7" fmlaRange="$E$4:$E$8" sel="5" val="0"/>
</file>

<file path=xl/ctrlProps/ctrlProp12.xml><?xml version="1.0" encoding="utf-8"?>
<formControlPr xmlns="http://schemas.microsoft.com/office/spreadsheetml/2009/9/main" objectType="Drop" dropLines="5" dropStyle="combo" dx="15" fmlaLink="$F8" fmlaRange="$E$4:$E$8" val="0"/>
</file>

<file path=xl/ctrlProps/ctrlProp13.xml><?xml version="1.0" encoding="utf-8"?>
<formControlPr xmlns="http://schemas.microsoft.com/office/spreadsheetml/2009/9/main" objectType="Drop" dropLines="5" dropStyle="combo" dx="15" fmlaLink="$F9" fmlaRange="$E$4:$E$8" val="0"/>
</file>

<file path=xl/ctrlProps/ctrlProp14.xml><?xml version="1.0" encoding="utf-8"?>
<formControlPr xmlns="http://schemas.microsoft.com/office/spreadsheetml/2009/9/main" objectType="Drop" dropLines="5" dropStyle="combo" dx="15" fmlaLink="$F10" fmlaRange="$E$4:$E$8" val="0"/>
</file>

<file path=xl/ctrlProps/ctrlProp15.xml><?xml version="1.0" encoding="utf-8"?>
<formControlPr xmlns="http://schemas.microsoft.com/office/spreadsheetml/2009/9/main" objectType="Drop" dropLines="5" dropStyle="combo" dx="15" fmlaLink="$F11" fmlaRange="$E$4:$E$8" val="0"/>
</file>

<file path=xl/ctrlProps/ctrlProp16.xml><?xml version="1.0" encoding="utf-8"?>
<formControlPr xmlns="http://schemas.microsoft.com/office/spreadsheetml/2009/9/main" objectType="Drop" dropLines="4" dropStyle="combo" dx="15" fmlaLink="D9" fmlaRange="$C$4:$C$7" val="0"/>
</file>

<file path=xl/ctrlProps/ctrlProp17.xml><?xml version="1.0" encoding="utf-8"?>
<formControlPr xmlns="http://schemas.microsoft.com/office/spreadsheetml/2009/9/main" objectType="Drop" dropLines="4" dropStyle="combo" dx="15" fmlaLink="D7" fmlaRange="$C$4:$C$7" val="0"/>
</file>

<file path=xl/ctrlProps/ctrlProp18.xml><?xml version="1.0" encoding="utf-8"?>
<formControlPr xmlns="http://schemas.microsoft.com/office/spreadsheetml/2009/9/main" objectType="Drop" dropLines="4" dropStyle="combo" dx="15" fmlaLink="D8" fmlaRange="$C$4:$C$7" val="0"/>
</file>

<file path=xl/ctrlProps/ctrlProp19.xml><?xml version="1.0" encoding="utf-8"?>
<formControlPr xmlns="http://schemas.microsoft.com/office/spreadsheetml/2009/9/main" objectType="Drop" dropLines="3" dropStyle="combo" dx="15" fmlaLink="$F$22" fmlaRange="$E$9:$E$14" sel="2" val="0"/>
</file>

<file path=xl/ctrlProps/ctrlProp2.xml><?xml version="1.0" encoding="utf-8"?>
<formControlPr xmlns="http://schemas.microsoft.com/office/spreadsheetml/2009/9/main" objectType="Drop" dropLines="4" dropStyle="combo" dx="15" fmlaLink="D5" fmlaRange="$C$4:$C$7" sel="3" val="0"/>
</file>

<file path=xl/ctrlProps/ctrlProp20.xml><?xml version="1.0" encoding="utf-8"?>
<formControlPr xmlns="http://schemas.microsoft.com/office/spreadsheetml/2009/9/main" objectType="Drop" dropLines="4" dropStyle="combo" dx="15" fmlaLink="$F$31" fmlaRange="$E$24:$E$26" sel="2" val="0"/>
</file>

<file path=xl/ctrlProps/ctrlProp21.xml><?xml version="1.0" encoding="utf-8"?>
<formControlPr xmlns="http://schemas.microsoft.com/office/spreadsheetml/2009/9/main" objectType="Drop" dropLines="4" dropStyle="combo" dx="15" fmlaLink="$F$32" fmlaRange="$E$24:$E$26" sel="3" val="0"/>
</file>

<file path=xl/ctrlProps/ctrlProp22.xml><?xml version="1.0" encoding="utf-8"?>
<formControlPr xmlns="http://schemas.microsoft.com/office/spreadsheetml/2009/9/main" objectType="Drop" dropLines="4" dropStyle="combo" dx="15" fmlaLink="$F$33" fmlaRange="$E$24:$E$26" val="0"/>
</file>

<file path=xl/ctrlProps/ctrlProp23.xml><?xml version="1.0" encoding="utf-8"?>
<formControlPr xmlns="http://schemas.microsoft.com/office/spreadsheetml/2009/9/main" objectType="Drop" dropLines="4" dropStyle="combo" dx="15" fmlaLink="$F$34" fmlaRange="$E$24:$E$26" val="0"/>
</file>

<file path=xl/ctrlProps/ctrlProp24.xml><?xml version="1.0" encoding="utf-8"?>
<formControlPr xmlns="http://schemas.microsoft.com/office/spreadsheetml/2009/9/main" objectType="Drop" dropLines="4" dropStyle="combo" dx="15" fmlaLink="$F$35" fmlaRange="$E$24:$E$26" val="0"/>
</file>

<file path=xl/ctrlProps/ctrlProp25.xml><?xml version="1.0" encoding="utf-8"?>
<formControlPr xmlns="http://schemas.microsoft.com/office/spreadsheetml/2009/9/main" objectType="Drop" dropLines="4" dropStyle="combo" dx="15" fmlaLink="$F$36" fmlaRange="$E$24:$E$26" val="0"/>
</file>

<file path=xl/ctrlProps/ctrlProp26.xml><?xml version="1.0" encoding="utf-8"?>
<formControlPr xmlns="http://schemas.microsoft.com/office/spreadsheetml/2009/9/main" objectType="Drop" dropLines="4" dropStyle="combo" dx="15" fmlaLink="$F$37" fmlaRange="$E$24:$E$26" val="0"/>
</file>

<file path=xl/ctrlProps/ctrlProp27.xml><?xml version="1.0" encoding="utf-8"?>
<formControlPr xmlns="http://schemas.microsoft.com/office/spreadsheetml/2009/9/main" objectType="Drop" dropLines="4" dropStyle="combo" dx="15" fmlaLink="$F$38" fmlaRange="$E$24:$E$26" val="0"/>
</file>

<file path=xl/ctrlProps/ctrlProp28.xml><?xml version="1.0" encoding="utf-8"?>
<formControlPr xmlns="http://schemas.microsoft.com/office/spreadsheetml/2009/9/main" objectType="Drop" dropLines="4" dropStyle="combo" dx="15" fmlaLink="D22" fmlaRange="$C$4:$C$7" val="0"/>
</file>

<file path=xl/ctrlProps/ctrlProp29.xml><?xml version="1.0" encoding="utf-8"?>
<formControlPr xmlns="http://schemas.microsoft.com/office/spreadsheetml/2009/9/main" objectType="Drop" dropLines="4" dropStyle="combo" dx="15" fmlaLink="D23" fmlaRange="$C$4:$C$7" val="0"/>
</file>

<file path=xl/ctrlProps/ctrlProp3.xml><?xml version="1.0" encoding="utf-8"?>
<formControlPr xmlns="http://schemas.microsoft.com/office/spreadsheetml/2009/9/main" objectType="Drop" dropLines="4" dropStyle="combo" dx="15" fmlaLink="D5" fmlaRange="$C$4:$C$7" sel="3" val="0"/>
</file>

<file path=xl/ctrlProps/ctrlProp30.xml><?xml version="1.0" encoding="utf-8"?>
<formControlPr xmlns="http://schemas.microsoft.com/office/spreadsheetml/2009/9/main" objectType="Drop" dropLines="4" dropStyle="combo" dx="15" fmlaLink="D24" fmlaRange="$C$4:$C$7" val="0"/>
</file>

<file path=xl/ctrlProps/ctrlProp31.xml><?xml version="1.0" encoding="utf-8"?>
<formControlPr xmlns="http://schemas.microsoft.com/office/spreadsheetml/2009/9/main" objectType="Drop" dropLines="4" dropStyle="combo" dx="15" fmlaLink="D25" fmlaRange="$C$4:$C$7" val="0"/>
</file>

<file path=xl/ctrlProps/ctrlProp32.xml><?xml version="1.0" encoding="utf-8"?>
<formControlPr xmlns="http://schemas.microsoft.com/office/spreadsheetml/2009/9/main" objectType="Drop" dropLines="4" dropStyle="combo" dx="15" fmlaLink="D26" fmlaRange="$C$4:$C$7" val="0"/>
</file>

<file path=xl/ctrlProps/ctrlProp33.xml><?xml version="1.0" encoding="utf-8"?>
<formControlPr xmlns="http://schemas.microsoft.com/office/spreadsheetml/2009/9/main" objectType="Drop" dropLines="4" dropStyle="combo" dx="15" fmlaLink="D27" fmlaRange="$C$4:$C$7" val="0"/>
</file>

<file path=xl/ctrlProps/ctrlProp34.xml><?xml version="1.0" encoding="utf-8"?>
<formControlPr xmlns="http://schemas.microsoft.com/office/spreadsheetml/2009/9/main" objectType="Drop" dropLines="4" dropStyle="combo" dx="15" fmlaLink="D28" fmlaRange="$C$4:$C$7" val="0"/>
</file>

<file path=xl/ctrlProps/ctrlProp35.xml><?xml version="1.0" encoding="utf-8"?>
<formControlPr xmlns="http://schemas.microsoft.com/office/spreadsheetml/2009/9/main" objectType="Drop" dropLines="4" dropStyle="combo" dx="15" fmlaLink="D29" fmlaRange="$C$4:$C$7" val="0"/>
</file>

<file path=xl/ctrlProps/ctrlProp36.xml><?xml version="1.0" encoding="utf-8"?>
<formControlPr xmlns="http://schemas.microsoft.com/office/spreadsheetml/2009/9/main" objectType="Drop" dropLines="4" dropStyle="combo" dx="15" fmlaLink="D31" fmlaRange="$C$4:$C$7" sel="4" val="0"/>
</file>

<file path=xl/ctrlProps/ctrlProp37.xml><?xml version="1.0" encoding="utf-8"?>
<formControlPr xmlns="http://schemas.microsoft.com/office/spreadsheetml/2009/9/main" objectType="Drop" dropLines="4" dropStyle="combo" dx="15" fmlaLink="D32" fmlaRange="$C$4:$C$7" sel="4" val="0"/>
</file>

<file path=xl/ctrlProps/ctrlProp38.xml><?xml version="1.0" encoding="utf-8"?>
<formControlPr xmlns="http://schemas.microsoft.com/office/spreadsheetml/2009/9/main" objectType="Drop" dropLines="4" dropStyle="combo" dx="15" fmlaLink="D33" fmlaRange="$C$4:$C$7" val="0"/>
</file>

<file path=xl/ctrlProps/ctrlProp39.xml><?xml version="1.0" encoding="utf-8"?>
<formControlPr xmlns="http://schemas.microsoft.com/office/spreadsheetml/2009/9/main" objectType="Drop" dropLines="4" dropStyle="combo" dx="15" fmlaLink="D34" fmlaRange="$C$4:$C$7" val="0"/>
</file>

<file path=xl/ctrlProps/ctrlProp4.xml><?xml version="1.0" encoding="utf-8"?>
<formControlPr xmlns="http://schemas.microsoft.com/office/spreadsheetml/2009/9/main" objectType="Drop" dropLines="4" dropStyle="combo" dx="15" fmlaLink="D6" fmlaRange="$C$4:$C$7" val="0"/>
</file>

<file path=xl/ctrlProps/ctrlProp40.xml><?xml version="1.0" encoding="utf-8"?>
<formControlPr xmlns="http://schemas.microsoft.com/office/spreadsheetml/2009/9/main" objectType="Drop" dropLines="4" dropStyle="combo" dx="15" fmlaLink="D35" fmlaRange="$C$4:$C$7" val="0"/>
</file>

<file path=xl/ctrlProps/ctrlProp41.xml><?xml version="1.0" encoding="utf-8"?>
<formControlPr xmlns="http://schemas.microsoft.com/office/spreadsheetml/2009/9/main" objectType="Drop" dropLines="4" dropStyle="combo" dx="15" fmlaLink="D36" fmlaRange="$C$4:$C$7" val="0"/>
</file>

<file path=xl/ctrlProps/ctrlProp42.xml><?xml version="1.0" encoding="utf-8"?>
<formControlPr xmlns="http://schemas.microsoft.com/office/spreadsheetml/2009/9/main" objectType="Drop" dropLines="4" dropStyle="combo" dx="15" fmlaLink="D37" fmlaRange="$C$4:$C$7" val="0"/>
</file>

<file path=xl/ctrlProps/ctrlProp43.xml><?xml version="1.0" encoding="utf-8"?>
<formControlPr xmlns="http://schemas.microsoft.com/office/spreadsheetml/2009/9/main" objectType="Drop" dropLines="4" dropStyle="combo" dx="15" fmlaLink="D38" fmlaRange="$C$4:$C$7" val="0"/>
</file>

<file path=xl/ctrlProps/ctrlProp44.xml><?xml version="1.0" encoding="utf-8"?>
<formControlPr xmlns="http://schemas.microsoft.com/office/spreadsheetml/2009/9/main" objectType="Drop" dropLines="4" dropStyle="combo" dx="15" fmlaLink="D32" fmlaRange="$C$4:$C$7" sel="4" val="0"/>
</file>

<file path=xl/ctrlProps/ctrlProp45.xml><?xml version="1.0" encoding="utf-8"?>
<formControlPr xmlns="http://schemas.microsoft.com/office/spreadsheetml/2009/9/main" objectType="Drop" dropLines="4" dropStyle="combo" dx="15" fmlaLink="D33" fmlaRange="$C$4:$C$7" val="0"/>
</file>

<file path=xl/ctrlProps/ctrlProp46.xml><?xml version="1.0" encoding="utf-8"?>
<formControlPr xmlns="http://schemas.microsoft.com/office/spreadsheetml/2009/9/main" objectType="Drop" dropLines="4" dropStyle="combo" dx="15" fmlaLink="D34" fmlaRange="$C$4:$C$7" val="0"/>
</file>

<file path=xl/ctrlProps/ctrlProp47.xml><?xml version="1.0" encoding="utf-8"?>
<formControlPr xmlns="http://schemas.microsoft.com/office/spreadsheetml/2009/9/main" objectType="Drop" dropLines="4" dropStyle="combo" dx="15" fmlaLink="D35" fmlaRange="$C$4:$C$7" val="0"/>
</file>

<file path=xl/ctrlProps/ctrlProp48.xml><?xml version="1.0" encoding="utf-8"?>
<formControlPr xmlns="http://schemas.microsoft.com/office/spreadsheetml/2009/9/main" objectType="Drop" dropLines="4" dropStyle="combo" dx="15" fmlaLink="D36" fmlaRange="$C$4:$C$7" val="0"/>
</file>

<file path=xl/ctrlProps/ctrlProp49.xml><?xml version="1.0" encoding="utf-8"?>
<formControlPr xmlns="http://schemas.microsoft.com/office/spreadsheetml/2009/9/main" objectType="Drop" dropLines="4" dropStyle="combo" dx="15" fmlaLink="D37" fmlaRange="$C$4:$C$7" val="0"/>
</file>

<file path=xl/ctrlProps/ctrlProp5.xml><?xml version="1.0" encoding="utf-8"?>
<formControlPr xmlns="http://schemas.microsoft.com/office/spreadsheetml/2009/9/main" objectType="Drop" dropLines="4" dropStyle="combo" dx="15" fmlaLink="D9" fmlaRange="$C$4:$C$7" val="0"/>
</file>

<file path=xl/ctrlProps/ctrlProp50.xml><?xml version="1.0" encoding="utf-8"?>
<formControlPr xmlns="http://schemas.microsoft.com/office/spreadsheetml/2009/9/main" objectType="Drop" dropLines="4" dropStyle="combo" dx="15" fmlaLink="D38" fmlaRange="$C$4:$C$7" val="0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Drop" dropLines="5" dropStyle="combo" dx="15" fmlaLink="$F12" fmlaRange="$E$4:$E$8" val="0"/>
</file>

<file path=xl/ctrlProps/ctrlProp54.xml><?xml version="1.0" encoding="utf-8"?>
<formControlPr xmlns="http://schemas.microsoft.com/office/spreadsheetml/2009/9/main" objectType="Drop" dropLines="5" dropStyle="combo" dx="15" fmlaLink="$F13" fmlaRange="$E$4:$E$8" val="0"/>
</file>

<file path=xl/ctrlProps/ctrlProp55.xml><?xml version="1.0" encoding="utf-8"?>
<formControlPr xmlns="http://schemas.microsoft.com/office/spreadsheetml/2009/9/main" objectType="Drop" dropLines="5" dropStyle="combo" dx="15" fmlaLink="$F14" fmlaRange="$E$4:$E$8" val="0"/>
</file>

<file path=xl/ctrlProps/ctrlProp56.xml><?xml version="1.0" encoding="utf-8"?>
<formControlPr xmlns="http://schemas.microsoft.com/office/spreadsheetml/2009/9/main" objectType="Drop" dropLines="5" dropStyle="combo" dx="15" fmlaLink="$F15" fmlaRange="$E$4:$E$8" val="0"/>
</file>

<file path=xl/ctrlProps/ctrlProp57.xml><?xml version="1.0" encoding="utf-8"?>
<formControlPr xmlns="http://schemas.microsoft.com/office/spreadsheetml/2009/9/main" objectType="Drop" dropLines="5" dropStyle="combo" dx="15" fmlaLink="$F16" fmlaRange="$E$4:$E$8" val="0"/>
</file>

<file path=xl/ctrlProps/ctrlProp58.xml><?xml version="1.0" encoding="utf-8"?>
<formControlPr xmlns="http://schemas.microsoft.com/office/spreadsheetml/2009/9/main" objectType="Drop" dropLines="5" dropStyle="combo" dx="15" fmlaLink="$F17" fmlaRange="$E$4:$E$8" val="0"/>
</file>

<file path=xl/ctrlProps/ctrlProp59.xml><?xml version="1.0" encoding="utf-8"?>
<formControlPr xmlns="http://schemas.microsoft.com/office/spreadsheetml/2009/9/main" objectType="Drop" dropLines="5" dropStyle="combo" dx="15" fmlaLink="$F18" fmlaRange="$E$4:$E$8" val="0"/>
</file>

<file path=xl/ctrlProps/ctrlProp6.xml><?xml version="1.0" encoding="utf-8"?>
<formControlPr xmlns="http://schemas.microsoft.com/office/spreadsheetml/2009/9/main" objectType="Drop" dropLines="4" dropStyle="combo" dx="15" fmlaLink="D10" fmlaRange="$C$4:$C$7" val="0"/>
</file>

<file path=xl/ctrlProps/ctrlProp60.xml><?xml version="1.0" encoding="utf-8"?>
<formControlPr xmlns="http://schemas.microsoft.com/office/spreadsheetml/2009/9/main" objectType="Drop" dropLines="5" dropStyle="combo" dx="15" fmlaLink="$F19" fmlaRange="$E$4:$E$8" val="0"/>
</file>

<file path=xl/ctrlProps/ctrlProp61.xml><?xml version="1.0" encoding="utf-8"?>
<formControlPr xmlns="http://schemas.microsoft.com/office/spreadsheetml/2009/9/main" objectType="Drop" dropLines="4" dropStyle="combo" dx="15" fmlaLink="D12" fmlaRange="$C$4:$C$7" val="0"/>
</file>

<file path=xl/ctrlProps/ctrlProp62.xml><?xml version="1.0" encoding="utf-8"?>
<formControlPr xmlns="http://schemas.microsoft.com/office/spreadsheetml/2009/9/main" objectType="Drop" dropLines="4" dropStyle="combo" dx="15" fmlaLink="D13" fmlaRange="$C$4:$C$7" val="0"/>
</file>

<file path=xl/ctrlProps/ctrlProp63.xml><?xml version="1.0" encoding="utf-8"?>
<formControlPr xmlns="http://schemas.microsoft.com/office/spreadsheetml/2009/9/main" objectType="Drop" dropLines="4" dropStyle="combo" dx="15" fmlaLink="D14" fmlaRange="$C$4:$C$7" val="0"/>
</file>

<file path=xl/ctrlProps/ctrlProp64.xml><?xml version="1.0" encoding="utf-8"?>
<formControlPr xmlns="http://schemas.microsoft.com/office/spreadsheetml/2009/9/main" objectType="Drop" dropLines="4" dropStyle="combo" dx="15" fmlaLink="D15" fmlaRange="$C$4:$C$7" val="0"/>
</file>

<file path=xl/ctrlProps/ctrlProp65.xml><?xml version="1.0" encoding="utf-8"?>
<formControlPr xmlns="http://schemas.microsoft.com/office/spreadsheetml/2009/9/main" objectType="Drop" dropLines="4" dropStyle="combo" dx="15" fmlaLink="D16" fmlaRange="$C$4:$C$7" val="0"/>
</file>

<file path=xl/ctrlProps/ctrlProp66.xml><?xml version="1.0" encoding="utf-8"?>
<formControlPr xmlns="http://schemas.microsoft.com/office/spreadsheetml/2009/9/main" objectType="Drop" dropLines="4" dropStyle="combo" dx="15" fmlaLink="D17" fmlaRange="$C$4:$C$7" val="0"/>
</file>

<file path=xl/ctrlProps/ctrlProp67.xml><?xml version="1.0" encoding="utf-8"?>
<formControlPr xmlns="http://schemas.microsoft.com/office/spreadsheetml/2009/9/main" objectType="Drop" dropLines="4" dropStyle="combo" dx="15" fmlaLink="D18" fmlaRange="$C$4:$C$7" val="0"/>
</file>

<file path=xl/ctrlProps/ctrlProp68.xml><?xml version="1.0" encoding="utf-8"?>
<formControlPr xmlns="http://schemas.microsoft.com/office/spreadsheetml/2009/9/main" objectType="Drop" dropLines="4" dropStyle="combo" dx="15" fmlaLink="D19" fmlaRange="$C$4:$C$7" val="0"/>
</file>

<file path=xl/ctrlProps/ctrlProp69.xml><?xml version="1.0" encoding="utf-8"?>
<formControlPr xmlns="http://schemas.microsoft.com/office/spreadsheetml/2009/9/main" objectType="Drop" dropLines="4" dropStyle="combo" dx="15" fmlaLink="D12" fmlaRange="$C$4:$C$7" val="0"/>
</file>

<file path=xl/ctrlProps/ctrlProp7.xml><?xml version="1.0" encoding="utf-8"?>
<formControlPr xmlns="http://schemas.microsoft.com/office/spreadsheetml/2009/9/main" objectType="Drop" dropLines="4" dropStyle="combo" dx="15" fmlaLink="D11" fmlaRange="$C$4:$C$7" val="0"/>
</file>

<file path=xl/ctrlProps/ctrlProp70.xml><?xml version="1.0" encoding="utf-8"?>
<formControlPr xmlns="http://schemas.microsoft.com/office/spreadsheetml/2009/9/main" objectType="Drop" dropLines="4" dropStyle="combo" dx="15" fmlaLink="D12" fmlaRange="$C$4:$C$7" val="0"/>
</file>

<file path=xl/ctrlProps/ctrlProp71.xml><?xml version="1.0" encoding="utf-8"?>
<formControlPr xmlns="http://schemas.microsoft.com/office/spreadsheetml/2009/9/main" objectType="Drop" dropLines="4" dropStyle="combo" dx="15" fmlaLink="D12" fmlaRange="$C$4:$C$7" val="0"/>
</file>

<file path=xl/ctrlProps/ctrlProp72.xml><?xml version="1.0" encoding="utf-8"?>
<formControlPr xmlns="http://schemas.microsoft.com/office/spreadsheetml/2009/9/main" objectType="Drop" dropLines="4" dropStyle="combo" dx="15" fmlaLink="D12" fmlaRange="$C$4:$C$7" val="0"/>
</file>

<file path=xl/ctrlProps/ctrlProp73.xml><?xml version="1.0" encoding="utf-8"?>
<formControlPr xmlns="http://schemas.microsoft.com/office/spreadsheetml/2009/9/main" objectType="Drop" dropLines="4" dropStyle="combo" dx="15" fmlaLink="D12" fmlaRange="$C$4:$C$7" val="0"/>
</file>

<file path=xl/ctrlProps/ctrlProp74.xml><?xml version="1.0" encoding="utf-8"?>
<formControlPr xmlns="http://schemas.microsoft.com/office/spreadsheetml/2009/9/main" objectType="Drop" dropLines="4" dropStyle="combo" dx="15" fmlaLink="D12" fmlaRange="$C$4:$C$7" val="0"/>
</file>

<file path=xl/ctrlProps/ctrlProp75.xml><?xml version="1.0" encoding="utf-8"?>
<formControlPr xmlns="http://schemas.microsoft.com/office/spreadsheetml/2009/9/main" objectType="Drop" dropLines="4" dropStyle="combo" dx="15" fmlaLink="D12" fmlaRange="$C$4:$C$7" val="0"/>
</file>

<file path=xl/ctrlProps/ctrlProp76.xml><?xml version="1.0" encoding="utf-8"?>
<formControlPr xmlns="http://schemas.microsoft.com/office/spreadsheetml/2009/9/main" objectType="Drop" dropLines="3" dropStyle="combo" dx="15" fmlaLink="$F$23" fmlaRange="$E$9:$E$14" sel="3" val="0"/>
</file>

<file path=xl/ctrlProps/ctrlProp77.xml><?xml version="1.0" encoding="utf-8"?>
<formControlPr xmlns="http://schemas.microsoft.com/office/spreadsheetml/2009/9/main" objectType="Drop" dropLines="3" dropStyle="combo" dx="15" fmlaLink="$F$24" fmlaRange="$E$9:$E$14" val="0"/>
</file>

<file path=xl/ctrlProps/ctrlProp78.xml><?xml version="1.0" encoding="utf-8"?>
<formControlPr xmlns="http://schemas.microsoft.com/office/spreadsheetml/2009/9/main" objectType="Drop" dropLines="3" dropStyle="combo" dx="15" fmlaLink="$F$25" fmlaRange="$E$9:$E$14" val="0"/>
</file>

<file path=xl/ctrlProps/ctrlProp79.xml><?xml version="1.0" encoding="utf-8"?>
<formControlPr xmlns="http://schemas.microsoft.com/office/spreadsheetml/2009/9/main" objectType="Drop" dropLines="3" dropStyle="combo" dx="15" fmlaLink="$F$26" fmlaRange="$E$9:$E$14" val="0"/>
</file>

<file path=xl/ctrlProps/ctrlProp8.xml><?xml version="1.0" encoding="utf-8"?>
<formControlPr xmlns="http://schemas.microsoft.com/office/spreadsheetml/2009/9/main" objectType="Drop" dropLines="5" dropStyle="combo" dx="15" fmlaLink="$F4" fmlaRange="$E$4:$E$8" sel="2" val="0"/>
</file>

<file path=xl/ctrlProps/ctrlProp80.xml><?xml version="1.0" encoding="utf-8"?>
<formControlPr xmlns="http://schemas.microsoft.com/office/spreadsheetml/2009/9/main" objectType="Drop" dropLines="3" dropStyle="combo" dx="15" fmlaLink="$F$27" fmlaRange="$E$9:$E$14" val="0"/>
</file>

<file path=xl/ctrlProps/ctrlProp81.xml><?xml version="1.0" encoding="utf-8"?>
<formControlPr xmlns="http://schemas.microsoft.com/office/spreadsheetml/2009/9/main" objectType="Drop" dropLines="3" dropStyle="combo" dx="15" fmlaLink="$F$28" fmlaRange="$E$9:$E$14" val="0"/>
</file>

<file path=xl/ctrlProps/ctrlProp82.xml><?xml version="1.0" encoding="utf-8"?>
<formControlPr xmlns="http://schemas.microsoft.com/office/spreadsheetml/2009/9/main" objectType="Drop" dropLines="3" dropStyle="combo" dx="15" fmlaLink="$F$29" fmlaRange="$E$9:$E$14" val="0"/>
</file>

<file path=xl/ctrlProps/ctrlProp9.xml><?xml version="1.0" encoding="utf-8"?>
<formControlPr xmlns="http://schemas.microsoft.com/office/spreadsheetml/2009/9/main" objectType="Drop" dropLines="5" dropStyle="combo" dx="15" fmlaLink="$F5" fmlaRange="$E$4:$E$8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3</xdr:row>
          <xdr:rowOff>0</xdr:rowOff>
        </xdr:from>
        <xdr:to>
          <xdr:col>8</xdr:col>
          <xdr:colOff>685800</xdr:colOff>
          <xdr:row>4</xdr:row>
          <xdr:rowOff>12700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4</xdr:row>
          <xdr:rowOff>0</xdr:rowOff>
        </xdr:from>
        <xdr:to>
          <xdr:col>8</xdr:col>
          <xdr:colOff>685800</xdr:colOff>
          <xdr:row>5</xdr:row>
          <xdr:rowOff>12700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4</xdr:row>
          <xdr:rowOff>0</xdr:rowOff>
        </xdr:from>
        <xdr:to>
          <xdr:col>8</xdr:col>
          <xdr:colOff>685800</xdr:colOff>
          <xdr:row>5</xdr:row>
          <xdr:rowOff>12700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5</xdr:row>
          <xdr:rowOff>0</xdr:rowOff>
        </xdr:from>
        <xdr:to>
          <xdr:col>8</xdr:col>
          <xdr:colOff>698500</xdr:colOff>
          <xdr:row>6</xdr:row>
          <xdr:rowOff>12700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8</xdr:row>
          <xdr:rowOff>25400</xdr:rowOff>
        </xdr:from>
        <xdr:to>
          <xdr:col>8</xdr:col>
          <xdr:colOff>698500</xdr:colOff>
          <xdr:row>8</xdr:row>
          <xdr:rowOff>228600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9</xdr:row>
          <xdr:rowOff>12700</xdr:rowOff>
        </xdr:from>
        <xdr:to>
          <xdr:col>8</xdr:col>
          <xdr:colOff>711200</xdr:colOff>
          <xdr:row>10</xdr:row>
          <xdr:rowOff>25400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10</xdr:row>
          <xdr:rowOff>12700</xdr:rowOff>
        </xdr:from>
        <xdr:to>
          <xdr:col>8</xdr:col>
          <xdr:colOff>698500</xdr:colOff>
          <xdr:row>11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</xdr:row>
          <xdr:rowOff>0</xdr:rowOff>
        </xdr:from>
        <xdr:to>
          <xdr:col>7</xdr:col>
          <xdr:colOff>2133600</xdr:colOff>
          <xdr:row>3</xdr:row>
          <xdr:rowOff>215900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4</xdr:row>
          <xdr:rowOff>0</xdr:rowOff>
        </xdr:from>
        <xdr:to>
          <xdr:col>7</xdr:col>
          <xdr:colOff>2133600</xdr:colOff>
          <xdr:row>4</xdr:row>
          <xdr:rowOff>215900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5</xdr:row>
          <xdr:rowOff>0</xdr:rowOff>
        </xdr:from>
        <xdr:to>
          <xdr:col>7</xdr:col>
          <xdr:colOff>2133600</xdr:colOff>
          <xdr:row>5</xdr:row>
          <xdr:rowOff>215900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6</xdr:row>
          <xdr:rowOff>0</xdr:rowOff>
        </xdr:from>
        <xdr:to>
          <xdr:col>7</xdr:col>
          <xdr:colOff>2133600</xdr:colOff>
          <xdr:row>6</xdr:row>
          <xdr:rowOff>215900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7</xdr:row>
          <xdr:rowOff>0</xdr:rowOff>
        </xdr:from>
        <xdr:to>
          <xdr:col>7</xdr:col>
          <xdr:colOff>2133600</xdr:colOff>
          <xdr:row>7</xdr:row>
          <xdr:rowOff>215900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8</xdr:row>
          <xdr:rowOff>0</xdr:rowOff>
        </xdr:from>
        <xdr:to>
          <xdr:col>7</xdr:col>
          <xdr:colOff>2133600</xdr:colOff>
          <xdr:row>8</xdr:row>
          <xdr:rowOff>215900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9</xdr:row>
          <xdr:rowOff>0</xdr:rowOff>
        </xdr:from>
        <xdr:to>
          <xdr:col>7</xdr:col>
          <xdr:colOff>2133600</xdr:colOff>
          <xdr:row>9</xdr:row>
          <xdr:rowOff>215900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10</xdr:row>
          <xdr:rowOff>0</xdr:rowOff>
        </xdr:from>
        <xdr:to>
          <xdr:col>7</xdr:col>
          <xdr:colOff>2133600</xdr:colOff>
          <xdr:row>10</xdr:row>
          <xdr:rowOff>215900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8</xdr:row>
          <xdr:rowOff>0</xdr:rowOff>
        </xdr:from>
        <xdr:to>
          <xdr:col>8</xdr:col>
          <xdr:colOff>711200</xdr:colOff>
          <xdr:row>9</xdr:row>
          <xdr:rowOff>12700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6</xdr:row>
          <xdr:rowOff>0</xdr:rowOff>
        </xdr:from>
        <xdr:to>
          <xdr:col>8</xdr:col>
          <xdr:colOff>698500</xdr:colOff>
          <xdr:row>7</xdr:row>
          <xdr:rowOff>12700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7</xdr:row>
          <xdr:rowOff>0</xdr:rowOff>
        </xdr:from>
        <xdr:to>
          <xdr:col>8</xdr:col>
          <xdr:colOff>711200</xdr:colOff>
          <xdr:row>8</xdr:row>
          <xdr:rowOff>12700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21</xdr:row>
          <xdr:rowOff>0</xdr:rowOff>
        </xdr:from>
        <xdr:to>
          <xdr:col>7</xdr:col>
          <xdr:colOff>2133600</xdr:colOff>
          <xdr:row>21</xdr:row>
          <xdr:rowOff>215900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30</xdr:row>
          <xdr:rowOff>0</xdr:rowOff>
        </xdr:from>
        <xdr:to>
          <xdr:col>7</xdr:col>
          <xdr:colOff>2133600</xdr:colOff>
          <xdr:row>30</xdr:row>
          <xdr:rowOff>215900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31</xdr:row>
          <xdr:rowOff>0</xdr:rowOff>
        </xdr:from>
        <xdr:to>
          <xdr:col>7</xdr:col>
          <xdr:colOff>2133600</xdr:colOff>
          <xdr:row>31</xdr:row>
          <xdr:rowOff>215900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32</xdr:row>
          <xdr:rowOff>0</xdr:rowOff>
        </xdr:from>
        <xdr:to>
          <xdr:col>7</xdr:col>
          <xdr:colOff>2133600</xdr:colOff>
          <xdr:row>32</xdr:row>
          <xdr:rowOff>215900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33</xdr:row>
          <xdr:rowOff>0</xdr:rowOff>
        </xdr:from>
        <xdr:to>
          <xdr:col>7</xdr:col>
          <xdr:colOff>2133600</xdr:colOff>
          <xdr:row>33</xdr:row>
          <xdr:rowOff>215900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34</xdr:row>
          <xdr:rowOff>0</xdr:rowOff>
        </xdr:from>
        <xdr:to>
          <xdr:col>7</xdr:col>
          <xdr:colOff>2133600</xdr:colOff>
          <xdr:row>34</xdr:row>
          <xdr:rowOff>215900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35</xdr:row>
          <xdr:rowOff>0</xdr:rowOff>
        </xdr:from>
        <xdr:to>
          <xdr:col>7</xdr:col>
          <xdr:colOff>2133600</xdr:colOff>
          <xdr:row>35</xdr:row>
          <xdr:rowOff>215900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36</xdr:row>
          <xdr:rowOff>0</xdr:rowOff>
        </xdr:from>
        <xdr:to>
          <xdr:col>7</xdr:col>
          <xdr:colOff>2133600</xdr:colOff>
          <xdr:row>36</xdr:row>
          <xdr:rowOff>215900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37</xdr:row>
          <xdr:rowOff>0</xdr:rowOff>
        </xdr:from>
        <xdr:to>
          <xdr:col>7</xdr:col>
          <xdr:colOff>2133600</xdr:colOff>
          <xdr:row>37</xdr:row>
          <xdr:rowOff>215900</xdr:rowOff>
        </xdr:to>
        <xdr:sp macro="" textlink="">
          <xdr:nvSpPr>
            <xdr:cNvPr id="3099" name="Drop Dow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21</xdr:row>
          <xdr:rowOff>12700</xdr:rowOff>
        </xdr:from>
        <xdr:to>
          <xdr:col>8</xdr:col>
          <xdr:colOff>698500</xdr:colOff>
          <xdr:row>22</xdr:row>
          <xdr:rowOff>0</xdr:rowOff>
        </xdr:to>
        <xdr:sp macro="" textlink="">
          <xdr:nvSpPr>
            <xdr:cNvPr id="3100" name="Drop Down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22</xdr:row>
          <xdr:rowOff>12700</xdr:rowOff>
        </xdr:from>
        <xdr:to>
          <xdr:col>8</xdr:col>
          <xdr:colOff>698500</xdr:colOff>
          <xdr:row>23</xdr:row>
          <xdr:rowOff>0</xdr:rowOff>
        </xdr:to>
        <xdr:sp macro="" textlink="">
          <xdr:nvSpPr>
            <xdr:cNvPr id="3101" name="Drop Down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23</xdr:row>
          <xdr:rowOff>12700</xdr:rowOff>
        </xdr:from>
        <xdr:to>
          <xdr:col>8</xdr:col>
          <xdr:colOff>698500</xdr:colOff>
          <xdr:row>24</xdr:row>
          <xdr:rowOff>0</xdr:rowOff>
        </xdr:to>
        <xdr:sp macro="" textlink="">
          <xdr:nvSpPr>
            <xdr:cNvPr id="3102" name="Drop Down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12700</xdr:rowOff>
        </xdr:from>
        <xdr:to>
          <xdr:col>8</xdr:col>
          <xdr:colOff>698500</xdr:colOff>
          <xdr:row>25</xdr:row>
          <xdr:rowOff>0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25</xdr:row>
          <xdr:rowOff>12700</xdr:rowOff>
        </xdr:from>
        <xdr:to>
          <xdr:col>8</xdr:col>
          <xdr:colOff>698500</xdr:colOff>
          <xdr:row>26</xdr:row>
          <xdr:rowOff>0</xdr:rowOff>
        </xdr:to>
        <xdr:sp macro="" textlink="">
          <xdr:nvSpPr>
            <xdr:cNvPr id="3104" name="Drop Down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26</xdr:row>
          <xdr:rowOff>12700</xdr:rowOff>
        </xdr:from>
        <xdr:to>
          <xdr:col>8</xdr:col>
          <xdr:colOff>698500</xdr:colOff>
          <xdr:row>27</xdr:row>
          <xdr:rowOff>0</xdr:rowOff>
        </xdr:to>
        <xdr:sp macro="" textlink="">
          <xdr:nvSpPr>
            <xdr:cNvPr id="3105" name="Drop Dow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</xdr:row>
          <xdr:rowOff>12700</xdr:rowOff>
        </xdr:from>
        <xdr:to>
          <xdr:col>8</xdr:col>
          <xdr:colOff>698500</xdr:colOff>
          <xdr:row>28</xdr:row>
          <xdr:rowOff>0</xdr:rowOff>
        </xdr:to>
        <xdr:sp macro="" textlink="">
          <xdr:nvSpPr>
            <xdr:cNvPr id="3106" name="Drop Dow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28</xdr:row>
          <xdr:rowOff>12700</xdr:rowOff>
        </xdr:from>
        <xdr:to>
          <xdr:col>8</xdr:col>
          <xdr:colOff>698500</xdr:colOff>
          <xdr:row>29</xdr:row>
          <xdr:rowOff>0</xdr:rowOff>
        </xdr:to>
        <xdr:sp macro="" textlink="">
          <xdr:nvSpPr>
            <xdr:cNvPr id="3107" name="Drop Down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30</xdr:row>
          <xdr:rowOff>12700</xdr:rowOff>
        </xdr:from>
        <xdr:to>
          <xdr:col>8</xdr:col>
          <xdr:colOff>698500</xdr:colOff>
          <xdr:row>31</xdr:row>
          <xdr:rowOff>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31</xdr:row>
          <xdr:rowOff>12700</xdr:rowOff>
        </xdr:from>
        <xdr:to>
          <xdr:col>8</xdr:col>
          <xdr:colOff>698500</xdr:colOff>
          <xdr:row>32</xdr:row>
          <xdr:rowOff>0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</xdr:row>
          <xdr:rowOff>12700</xdr:rowOff>
        </xdr:from>
        <xdr:to>
          <xdr:col>8</xdr:col>
          <xdr:colOff>698500</xdr:colOff>
          <xdr:row>33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33</xdr:row>
          <xdr:rowOff>12700</xdr:rowOff>
        </xdr:from>
        <xdr:to>
          <xdr:col>8</xdr:col>
          <xdr:colOff>698500</xdr:colOff>
          <xdr:row>34</xdr:row>
          <xdr:rowOff>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34</xdr:row>
          <xdr:rowOff>12700</xdr:rowOff>
        </xdr:from>
        <xdr:to>
          <xdr:col>8</xdr:col>
          <xdr:colOff>698500</xdr:colOff>
          <xdr:row>35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35</xdr:row>
          <xdr:rowOff>12700</xdr:rowOff>
        </xdr:from>
        <xdr:to>
          <xdr:col>8</xdr:col>
          <xdr:colOff>698500</xdr:colOff>
          <xdr:row>36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36</xdr:row>
          <xdr:rowOff>12700</xdr:rowOff>
        </xdr:from>
        <xdr:to>
          <xdr:col>8</xdr:col>
          <xdr:colOff>698500</xdr:colOff>
          <xdr:row>37</xdr:row>
          <xdr:rowOff>0</xdr:rowOff>
        </xdr:to>
        <xdr:sp macro="" textlink="">
          <xdr:nvSpPr>
            <xdr:cNvPr id="3114" name="Drop Down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37</xdr:row>
          <xdr:rowOff>12700</xdr:rowOff>
        </xdr:from>
        <xdr:to>
          <xdr:col>8</xdr:col>
          <xdr:colOff>698500</xdr:colOff>
          <xdr:row>38</xdr:row>
          <xdr:rowOff>0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31</xdr:row>
          <xdr:rowOff>12700</xdr:rowOff>
        </xdr:from>
        <xdr:to>
          <xdr:col>8</xdr:col>
          <xdr:colOff>698500</xdr:colOff>
          <xdr:row>32</xdr:row>
          <xdr:rowOff>0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</xdr:row>
          <xdr:rowOff>12700</xdr:rowOff>
        </xdr:from>
        <xdr:to>
          <xdr:col>8</xdr:col>
          <xdr:colOff>698500</xdr:colOff>
          <xdr:row>33</xdr:row>
          <xdr:rowOff>0</xdr:rowOff>
        </xdr:to>
        <xdr:sp macro="" textlink="">
          <xdr:nvSpPr>
            <xdr:cNvPr id="3117" name="Drop Dow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33</xdr:row>
          <xdr:rowOff>12700</xdr:rowOff>
        </xdr:from>
        <xdr:to>
          <xdr:col>8</xdr:col>
          <xdr:colOff>698500</xdr:colOff>
          <xdr:row>34</xdr:row>
          <xdr:rowOff>0</xdr:rowOff>
        </xdr:to>
        <xdr:sp macro="" textlink="">
          <xdr:nvSpPr>
            <xdr:cNvPr id="3118" name="Drop Dow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34</xdr:row>
          <xdr:rowOff>12700</xdr:rowOff>
        </xdr:from>
        <xdr:to>
          <xdr:col>8</xdr:col>
          <xdr:colOff>698500</xdr:colOff>
          <xdr:row>35</xdr:row>
          <xdr:rowOff>0</xdr:rowOff>
        </xdr:to>
        <xdr:sp macro="" textlink="">
          <xdr:nvSpPr>
            <xdr:cNvPr id="3119" name="Drop Dow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35</xdr:row>
          <xdr:rowOff>12700</xdr:rowOff>
        </xdr:from>
        <xdr:to>
          <xdr:col>8</xdr:col>
          <xdr:colOff>698500</xdr:colOff>
          <xdr:row>36</xdr:row>
          <xdr:rowOff>0</xdr:rowOff>
        </xdr:to>
        <xdr:sp macro="" textlink="">
          <xdr:nvSpPr>
            <xdr:cNvPr id="3120" name="Drop Down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36</xdr:row>
          <xdr:rowOff>12700</xdr:rowOff>
        </xdr:from>
        <xdr:to>
          <xdr:col>8</xdr:col>
          <xdr:colOff>698500</xdr:colOff>
          <xdr:row>37</xdr:row>
          <xdr:rowOff>0</xdr:rowOff>
        </xdr:to>
        <xdr:sp macro="" textlink="">
          <xdr:nvSpPr>
            <xdr:cNvPr id="3121" name="Drop Dow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37</xdr:row>
          <xdr:rowOff>12700</xdr:rowOff>
        </xdr:from>
        <xdr:to>
          <xdr:col>8</xdr:col>
          <xdr:colOff>698500</xdr:colOff>
          <xdr:row>38</xdr:row>
          <xdr:rowOff>0</xdr:rowOff>
        </xdr:to>
        <xdr:sp macro="" textlink="">
          <xdr:nvSpPr>
            <xdr:cNvPr id="3122" name="Drop Down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165100</xdr:colOff>
          <xdr:row>41</xdr:row>
          <xdr:rowOff>101600</xdr:rowOff>
        </xdr:from>
        <xdr:to>
          <xdr:col>10</xdr:col>
          <xdr:colOff>1574800</xdr:colOff>
          <xdr:row>41</xdr:row>
          <xdr:rowOff>482600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RESET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482600</xdr:colOff>
          <xdr:row>267</xdr:row>
          <xdr:rowOff>88900</xdr:rowOff>
        </xdr:from>
        <xdr:to>
          <xdr:col>11</xdr:col>
          <xdr:colOff>0</xdr:colOff>
          <xdr:row>269</xdr:row>
          <xdr:rowOff>139700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6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Reset All Sheets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11</xdr:row>
          <xdr:rowOff>0</xdr:rowOff>
        </xdr:from>
        <xdr:to>
          <xdr:col>7</xdr:col>
          <xdr:colOff>2133600</xdr:colOff>
          <xdr:row>11</xdr:row>
          <xdr:rowOff>215900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12</xdr:row>
          <xdr:rowOff>0</xdr:rowOff>
        </xdr:from>
        <xdr:to>
          <xdr:col>7</xdr:col>
          <xdr:colOff>2133600</xdr:colOff>
          <xdr:row>12</xdr:row>
          <xdr:rowOff>215900</xdr:rowOff>
        </xdr:to>
        <xdr:sp macro="" textlink="">
          <xdr:nvSpPr>
            <xdr:cNvPr id="3126" name="Drop Down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13</xdr:row>
          <xdr:rowOff>0</xdr:rowOff>
        </xdr:from>
        <xdr:to>
          <xdr:col>7</xdr:col>
          <xdr:colOff>2133600</xdr:colOff>
          <xdr:row>13</xdr:row>
          <xdr:rowOff>215900</xdr:rowOff>
        </xdr:to>
        <xdr:sp macro="" textlink="">
          <xdr:nvSpPr>
            <xdr:cNvPr id="3127" name="Drop Down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14</xdr:row>
          <xdr:rowOff>0</xdr:rowOff>
        </xdr:from>
        <xdr:to>
          <xdr:col>7</xdr:col>
          <xdr:colOff>2133600</xdr:colOff>
          <xdr:row>14</xdr:row>
          <xdr:rowOff>215900</xdr:rowOff>
        </xdr:to>
        <xdr:sp macro="" textlink="">
          <xdr:nvSpPr>
            <xdr:cNvPr id="3128" name="Drop Down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15</xdr:row>
          <xdr:rowOff>0</xdr:rowOff>
        </xdr:from>
        <xdr:to>
          <xdr:col>7</xdr:col>
          <xdr:colOff>2133600</xdr:colOff>
          <xdr:row>15</xdr:row>
          <xdr:rowOff>215900</xdr:rowOff>
        </xdr:to>
        <xdr:sp macro="" textlink="">
          <xdr:nvSpPr>
            <xdr:cNvPr id="3129" name="Drop Dow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16</xdr:row>
          <xdr:rowOff>0</xdr:rowOff>
        </xdr:from>
        <xdr:to>
          <xdr:col>7</xdr:col>
          <xdr:colOff>2133600</xdr:colOff>
          <xdr:row>16</xdr:row>
          <xdr:rowOff>215900</xdr:rowOff>
        </xdr:to>
        <xdr:sp macro="" textlink="">
          <xdr:nvSpPr>
            <xdr:cNvPr id="3130" name="Drop Dow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17</xdr:row>
          <xdr:rowOff>0</xdr:rowOff>
        </xdr:from>
        <xdr:to>
          <xdr:col>7</xdr:col>
          <xdr:colOff>2133600</xdr:colOff>
          <xdr:row>17</xdr:row>
          <xdr:rowOff>215900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18</xdr:row>
          <xdr:rowOff>0</xdr:rowOff>
        </xdr:from>
        <xdr:to>
          <xdr:col>7</xdr:col>
          <xdr:colOff>2133600</xdr:colOff>
          <xdr:row>18</xdr:row>
          <xdr:rowOff>215900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11</xdr:row>
          <xdr:rowOff>12700</xdr:rowOff>
        </xdr:from>
        <xdr:to>
          <xdr:col>8</xdr:col>
          <xdr:colOff>698500</xdr:colOff>
          <xdr:row>12</xdr:row>
          <xdr:rowOff>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12</xdr:row>
          <xdr:rowOff>12700</xdr:rowOff>
        </xdr:from>
        <xdr:to>
          <xdr:col>8</xdr:col>
          <xdr:colOff>698500</xdr:colOff>
          <xdr:row>13</xdr:row>
          <xdr:rowOff>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13</xdr:row>
          <xdr:rowOff>12700</xdr:rowOff>
        </xdr:from>
        <xdr:to>
          <xdr:col>8</xdr:col>
          <xdr:colOff>698500</xdr:colOff>
          <xdr:row>14</xdr:row>
          <xdr:rowOff>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14</xdr:row>
          <xdr:rowOff>12700</xdr:rowOff>
        </xdr:from>
        <xdr:to>
          <xdr:col>8</xdr:col>
          <xdr:colOff>698500</xdr:colOff>
          <xdr:row>15</xdr:row>
          <xdr:rowOff>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15</xdr:row>
          <xdr:rowOff>12700</xdr:rowOff>
        </xdr:from>
        <xdr:to>
          <xdr:col>8</xdr:col>
          <xdr:colOff>698500</xdr:colOff>
          <xdr:row>16</xdr:row>
          <xdr:rowOff>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16</xdr:row>
          <xdr:rowOff>12700</xdr:rowOff>
        </xdr:from>
        <xdr:to>
          <xdr:col>8</xdr:col>
          <xdr:colOff>698500</xdr:colOff>
          <xdr:row>17</xdr:row>
          <xdr:rowOff>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17</xdr:row>
          <xdr:rowOff>12700</xdr:rowOff>
        </xdr:from>
        <xdr:to>
          <xdr:col>8</xdr:col>
          <xdr:colOff>698500</xdr:colOff>
          <xdr:row>18</xdr:row>
          <xdr:rowOff>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18</xdr:row>
          <xdr:rowOff>12700</xdr:rowOff>
        </xdr:from>
        <xdr:to>
          <xdr:col>8</xdr:col>
          <xdr:colOff>698500</xdr:colOff>
          <xdr:row>19</xdr:row>
          <xdr:rowOff>0</xdr:rowOff>
        </xdr:to>
        <xdr:sp macro="" textlink="">
          <xdr:nvSpPr>
            <xdr:cNvPr id="3140" name="Drop Down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12</xdr:row>
          <xdr:rowOff>12700</xdr:rowOff>
        </xdr:from>
        <xdr:to>
          <xdr:col>8</xdr:col>
          <xdr:colOff>698500</xdr:colOff>
          <xdr:row>13</xdr:row>
          <xdr:rowOff>0</xdr:rowOff>
        </xdr:to>
        <xdr:sp macro="" textlink="">
          <xdr:nvSpPr>
            <xdr:cNvPr id="3141" name="Drop Down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13</xdr:row>
          <xdr:rowOff>12700</xdr:rowOff>
        </xdr:from>
        <xdr:to>
          <xdr:col>8</xdr:col>
          <xdr:colOff>698500</xdr:colOff>
          <xdr:row>14</xdr:row>
          <xdr:rowOff>0</xdr:rowOff>
        </xdr:to>
        <xdr:sp macro="" textlink="">
          <xdr:nvSpPr>
            <xdr:cNvPr id="3142" name="Drop Down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14</xdr:row>
          <xdr:rowOff>12700</xdr:rowOff>
        </xdr:from>
        <xdr:to>
          <xdr:col>8</xdr:col>
          <xdr:colOff>698500</xdr:colOff>
          <xdr:row>15</xdr:row>
          <xdr:rowOff>0</xdr:rowOff>
        </xdr:to>
        <xdr:sp macro="" textlink="">
          <xdr:nvSpPr>
            <xdr:cNvPr id="3143" name="Drop Down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15</xdr:row>
          <xdr:rowOff>12700</xdr:rowOff>
        </xdr:from>
        <xdr:to>
          <xdr:col>8</xdr:col>
          <xdr:colOff>698500</xdr:colOff>
          <xdr:row>16</xdr:row>
          <xdr:rowOff>0</xdr:rowOff>
        </xdr:to>
        <xdr:sp macro="" textlink="">
          <xdr:nvSpPr>
            <xdr:cNvPr id="3144" name="Drop Down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16</xdr:row>
          <xdr:rowOff>12700</xdr:rowOff>
        </xdr:from>
        <xdr:to>
          <xdr:col>8</xdr:col>
          <xdr:colOff>698500</xdr:colOff>
          <xdr:row>17</xdr:row>
          <xdr:rowOff>0</xdr:rowOff>
        </xdr:to>
        <xdr:sp macro="" textlink="">
          <xdr:nvSpPr>
            <xdr:cNvPr id="3145" name="Drop Down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17</xdr:row>
          <xdr:rowOff>12700</xdr:rowOff>
        </xdr:from>
        <xdr:to>
          <xdr:col>8</xdr:col>
          <xdr:colOff>698500</xdr:colOff>
          <xdr:row>18</xdr:row>
          <xdr:rowOff>0</xdr:rowOff>
        </xdr:to>
        <xdr:sp macro="" textlink="">
          <xdr:nvSpPr>
            <xdr:cNvPr id="3146" name="Drop Down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18</xdr:row>
          <xdr:rowOff>12700</xdr:rowOff>
        </xdr:from>
        <xdr:to>
          <xdr:col>8</xdr:col>
          <xdr:colOff>698500</xdr:colOff>
          <xdr:row>19</xdr:row>
          <xdr:rowOff>0</xdr:rowOff>
        </xdr:to>
        <xdr:sp macro="" textlink="">
          <xdr:nvSpPr>
            <xdr:cNvPr id="3147" name="Drop Down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22</xdr:row>
          <xdr:rowOff>0</xdr:rowOff>
        </xdr:from>
        <xdr:to>
          <xdr:col>7</xdr:col>
          <xdr:colOff>2133600</xdr:colOff>
          <xdr:row>22</xdr:row>
          <xdr:rowOff>215900</xdr:rowOff>
        </xdr:to>
        <xdr:sp macro="" textlink="">
          <xdr:nvSpPr>
            <xdr:cNvPr id="3148" name="Drop Down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23</xdr:row>
          <xdr:rowOff>0</xdr:rowOff>
        </xdr:from>
        <xdr:to>
          <xdr:col>7</xdr:col>
          <xdr:colOff>2133600</xdr:colOff>
          <xdr:row>23</xdr:row>
          <xdr:rowOff>215900</xdr:rowOff>
        </xdr:to>
        <xdr:sp macro="" textlink="">
          <xdr:nvSpPr>
            <xdr:cNvPr id="3149" name="Drop Down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24</xdr:row>
          <xdr:rowOff>0</xdr:rowOff>
        </xdr:from>
        <xdr:to>
          <xdr:col>7</xdr:col>
          <xdr:colOff>2133600</xdr:colOff>
          <xdr:row>24</xdr:row>
          <xdr:rowOff>215900</xdr:rowOff>
        </xdr:to>
        <xdr:sp macro="" textlink="">
          <xdr:nvSpPr>
            <xdr:cNvPr id="3150" name="Drop Down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25</xdr:row>
          <xdr:rowOff>0</xdr:rowOff>
        </xdr:from>
        <xdr:to>
          <xdr:col>7</xdr:col>
          <xdr:colOff>2133600</xdr:colOff>
          <xdr:row>25</xdr:row>
          <xdr:rowOff>215900</xdr:rowOff>
        </xdr:to>
        <xdr:sp macro="" textlink="">
          <xdr:nvSpPr>
            <xdr:cNvPr id="3151" name="Drop Down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26</xdr:row>
          <xdr:rowOff>0</xdr:rowOff>
        </xdr:from>
        <xdr:to>
          <xdr:col>7</xdr:col>
          <xdr:colOff>2133600</xdr:colOff>
          <xdr:row>26</xdr:row>
          <xdr:rowOff>215900</xdr:rowOff>
        </xdr:to>
        <xdr:sp macro="" textlink="">
          <xdr:nvSpPr>
            <xdr:cNvPr id="3152" name="Drop Down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27</xdr:row>
          <xdr:rowOff>0</xdr:rowOff>
        </xdr:from>
        <xdr:to>
          <xdr:col>7</xdr:col>
          <xdr:colOff>2133600</xdr:colOff>
          <xdr:row>27</xdr:row>
          <xdr:rowOff>215900</xdr:rowOff>
        </xdr:to>
        <xdr:sp macro="" textlink="">
          <xdr:nvSpPr>
            <xdr:cNvPr id="3153" name="Drop Down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139700</xdr:colOff>
          <xdr:row>28</xdr:row>
          <xdr:rowOff>0</xdr:rowOff>
        </xdr:from>
        <xdr:to>
          <xdr:col>7</xdr:col>
          <xdr:colOff>2133600</xdr:colOff>
          <xdr:row>28</xdr:row>
          <xdr:rowOff>215900</xdr:rowOff>
        </xdr:to>
        <xdr:sp macro="" textlink="">
          <xdr:nvSpPr>
            <xdr:cNvPr id="3154" name="Drop Down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ctrlProp" Target="../ctrlProps/ctrlProp7.xml"/>
  <Relationship Id="rId11" Type="http://schemas.openxmlformats.org/officeDocument/2006/relationships/ctrlProp" Target="../ctrlProps/ctrlProp8.xml"/>
  <Relationship Id="rId12" Type="http://schemas.openxmlformats.org/officeDocument/2006/relationships/ctrlProp" Target="../ctrlProps/ctrlProp9.xml"/>
  <Relationship Id="rId13" Type="http://schemas.openxmlformats.org/officeDocument/2006/relationships/ctrlProp" Target="../ctrlProps/ctrlProp10.xml"/>
  <Relationship Id="rId14" Type="http://schemas.openxmlformats.org/officeDocument/2006/relationships/ctrlProp" Target="../ctrlProps/ctrlProp11.xml"/>
  <Relationship Id="rId15" Type="http://schemas.openxmlformats.org/officeDocument/2006/relationships/ctrlProp" Target="../ctrlProps/ctrlProp12.xml"/>
  <Relationship Id="rId16" Type="http://schemas.openxmlformats.org/officeDocument/2006/relationships/ctrlProp" Target="../ctrlProps/ctrlProp13.xml"/>
  <Relationship Id="rId17" Type="http://schemas.openxmlformats.org/officeDocument/2006/relationships/ctrlProp" Target="../ctrlProps/ctrlProp14.xml"/>
  <Relationship Id="rId18" Type="http://schemas.openxmlformats.org/officeDocument/2006/relationships/ctrlProp" Target="../ctrlProps/ctrlProp15.xml"/>
  <Relationship Id="rId19" Type="http://schemas.openxmlformats.org/officeDocument/2006/relationships/ctrlProp" Target="../ctrlProps/ctrlProp16.xml"/>
  <Relationship Id="rId2" Type="http://schemas.openxmlformats.org/officeDocument/2006/relationships/drawing" Target="../drawings/drawing1.xml"/>
  <Relationship Id="rId20" Type="http://schemas.openxmlformats.org/officeDocument/2006/relationships/ctrlProp" Target="../ctrlProps/ctrlProp17.xml"/>
  <Relationship Id="rId21" Type="http://schemas.openxmlformats.org/officeDocument/2006/relationships/ctrlProp" Target="../ctrlProps/ctrlProp18.xml"/>
  <Relationship Id="rId22" Type="http://schemas.openxmlformats.org/officeDocument/2006/relationships/ctrlProp" Target="../ctrlProps/ctrlProp19.xml"/>
  <Relationship Id="rId23" Type="http://schemas.openxmlformats.org/officeDocument/2006/relationships/ctrlProp" Target="../ctrlProps/ctrlProp20.xml"/>
  <Relationship Id="rId24" Type="http://schemas.openxmlformats.org/officeDocument/2006/relationships/ctrlProp" Target="../ctrlProps/ctrlProp21.xml"/>
  <Relationship Id="rId25" Type="http://schemas.openxmlformats.org/officeDocument/2006/relationships/ctrlProp" Target="../ctrlProps/ctrlProp22.xml"/>
  <Relationship Id="rId26" Type="http://schemas.openxmlformats.org/officeDocument/2006/relationships/ctrlProp" Target="../ctrlProps/ctrlProp23.xml"/>
  <Relationship Id="rId27" Type="http://schemas.openxmlformats.org/officeDocument/2006/relationships/ctrlProp" Target="../ctrlProps/ctrlProp24.xml"/>
  <Relationship Id="rId28" Type="http://schemas.openxmlformats.org/officeDocument/2006/relationships/ctrlProp" Target="../ctrlProps/ctrlProp25.xml"/>
  <Relationship Id="rId29" Type="http://schemas.openxmlformats.org/officeDocument/2006/relationships/ctrlProp" Target="../ctrlProps/ctrlProp26.xml"/>
  <Relationship Id="rId3" Type="http://schemas.openxmlformats.org/officeDocument/2006/relationships/vmlDrawing" Target="../drawings/vmlDrawing1.vml"/>
  <Relationship Id="rId30" Type="http://schemas.openxmlformats.org/officeDocument/2006/relationships/ctrlProp" Target="../ctrlProps/ctrlProp27.xml"/>
  <Relationship Id="rId31" Type="http://schemas.openxmlformats.org/officeDocument/2006/relationships/ctrlProp" Target="../ctrlProps/ctrlProp28.xml"/>
  <Relationship Id="rId32" Type="http://schemas.openxmlformats.org/officeDocument/2006/relationships/ctrlProp" Target="../ctrlProps/ctrlProp29.xml"/>
  <Relationship Id="rId33" Type="http://schemas.openxmlformats.org/officeDocument/2006/relationships/ctrlProp" Target="../ctrlProps/ctrlProp30.xml"/>
  <Relationship Id="rId34" Type="http://schemas.openxmlformats.org/officeDocument/2006/relationships/ctrlProp" Target="../ctrlProps/ctrlProp31.xml"/>
  <Relationship Id="rId35" Type="http://schemas.openxmlformats.org/officeDocument/2006/relationships/ctrlProp" Target="../ctrlProps/ctrlProp32.xml"/>
  <Relationship Id="rId36" Type="http://schemas.openxmlformats.org/officeDocument/2006/relationships/ctrlProp" Target="../ctrlProps/ctrlProp33.xml"/>
  <Relationship Id="rId37" Type="http://schemas.openxmlformats.org/officeDocument/2006/relationships/ctrlProp" Target="../ctrlProps/ctrlProp34.xml"/>
  <Relationship Id="rId38" Type="http://schemas.openxmlformats.org/officeDocument/2006/relationships/ctrlProp" Target="../ctrlProps/ctrlProp35.xml"/>
  <Relationship Id="rId39" Type="http://schemas.openxmlformats.org/officeDocument/2006/relationships/ctrlProp" Target="../ctrlProps/ctrlProp36.xml"/>
  <Relationship Id="rId4" Type="http://schemas.openxmlformats.org/officeDocument/2006/relationships/ctrlProp" Target="../ctrlProps/ctrlProp1.xml"/>
  <Relationship Id="rId40" Type="http://schemas.openxmlformats.org/officeDocument/2006/relationships/ctrlProp" Target="../ctrlProps/ctrlProp37.xml"/>
  <Relationship Id="rId41" Type="http://schemas.openxmlformats.org/officeDocument/2006/relationships/ctrlProp" Target="../ctrlProps/ctrlProp38.xml"/>
  <Relationship Id="rId42" Type="http://schemas.openxmlformats.org/officeDocument/2006/relationships/ctrlProp" Target="../ctrlProps/ctrlProp39.xml"/>
  <Relationship Id="rId43" Type="http://schemas.openxmlformats.org/officeDocument/2006/relationships/ctrlProp" Target="../ctrlProps/ctrlProp40.xml"/>
  <Relationship Id="rId44" Type="http://schemas.openxmlformats.org/officeDocument/2006/relationships/ctrlProp" Target="../ctrlProps/ctrlProp41.xml"/>
  <Relationship Id="rId45" Type="http://schemas.openxmlformats.org/officeDocument/2006/relationships/ctrlProp" Target="../ctrlProps/ctrlProp42.xml"/>
  <Relationship Id="rId46" Type="http://schemas.openxmlformats.org/officeDocument/2006/relationships/ctrlProp" Target="../ctrlProps/ctrlProp43.xml"/>
  <Relationship Id="rId47" Type="http://schemas.openxmlformats.org/officeDocument/2006/relationships/ctrlProp" Target="../ctrlProps/ctrlProp44.xml"/>
  <Relationship Id="rId48" Type="http://schemas.openxmlformats.org/officeDocument/2006/relationships/ctrlProp" Target="../ctrlProps/ctrlProp45.xml"/>
  <Relationship Id="rId49" Type="http://schemas.openxmlformats.org/officeDocument/2006/relationships/ctrlProp" Target="../ctrlProps/ctrlProp46.xml"/>
  <Relationship Id="rId5" Type="http://schemas.openxmlformats.org/officeDocument/2006/relationships/ctrlProp" Target="../ctrlProps/ctrlProp2.xml"/>
  <Relationship Id="rId50" Type="http://schemas.openxmlformats.org/officeDocument/2006/relationships/ctrlProp" Target="../ctrlProps/ctrlProp47.xml"/>
  <Relationship Id="rId51" Type="http://schemas.openxmlformats.org/officeDocument/2006/relationships/ctrlProp" Target="../ctrlProps/ctrlProp48.xml"/>
  <Relationship Id="rId52" Type="http://schemas.openxmlformats.org/officeDocument/2006/relationships/ctrlProp" Target="../ctrlProps/ctrlProp49.xml"/>
  <Relationship Id="rId53" Type="http://schemas.openxmlformats.org/officeDocument/2006/relationships/ctrlProp" Target="../ctrlProps/ctrlProp50.xml"/>
  <Relationship Id="rId54" Type="http://schemas.openxmlformats.org/officeDocument/2006/relationships/ctrlProp" Target="../ctrlProps/ctrlProp51.xml"/>
  <Relationship Id="rId55" Type="http://schemas.openxmlformats.org/officeDocument/2006/relationships/ctrlProp" Target="../ctrlProps/ctrlProp52.xml"/>
  <Relationship Id="rId56" Type="http://schemas.openxmlformats.org/officeDocument/2006/relationships/ctrlProp" Target="../ctrlProps/ctrlProp53.xml"/>
  <Relationship Id="rId57" Type="http://schemas.openxmlformats.org/officeDocument/2006/relationships/ctrlProp" Target="../ctrlProps/ctrlProp54.xml"/>
  <Relationship Id="rId58" Type="http://schemas.openxmlformats.org/officeDocument/2006/relationships/ctrlProp" Target="../ctrlProps/ctrlProp55.xml"/>
  <Relationship Id="rId59" Type="http://schemas.openxmlformats.org/officeDocument/2006/relationships/ctrlProp" Target="../ctrlProps/ctrlProp56.xml"/>
  <Relationship Id="rId6" Type="http://schemas.openxmlformats.org/officeDocument/2006/relationships/ctrlProp" Target="../ctrlProps/ctrlProp3.xml"/>
  <Relationship Id="rId60" Type="http://schemas.openxmlformats.org/officeDocument/2006/relationships/ctrlProp" Target="../ctrlProps/ctrlProp57.xml"/>
  <Relationship Id="rId61" Type="http://schemas.openxmlformats.org/officeDocument/2006/relationships/ctrlProp" Target="../ctrlProps/ctrlProp58.xml"/>
  <Relationship Id="rId62" Type="http://schemas.openxmlformats.org/officeDocument/2006/relationships/ctrlProp" Target="../ctrlProps/ctrlProp59.xml"/>
  <Relationship Id="rId63" Type="http://schemas.openxmlformats.org/officeDocument/2006/relationships/ctrlProp" Target="../ctrlProps/ctrlProp60.xml"/>
  <Relationship Id="rId64" Type="http://schemas.openxmlformats.org/officeDocument/2006/relationships/ctrlProp" Target="../ctrlProps/ctrlProp61.xml"/>
  <Relationship Id="rId65" Type="http://schemas.openxmlformats.org/officeDocument/2006/relationships/ctrlProp" Target="../ctrlProps/ctrlProp62.xml"/>
  <Relationship Id="rId66" Type="http://schemas.openxmlformats.org/officeDocument/2006/relationships/ctrlProp" Target="../ctrlProps/ctrlProp63.xml"/>
  <Relationship Id="rId67" Type="http://schemas.openxmlformats.org/officeDocument/2006/relationships/ctrlProp" Target="../ctrlProps/ctrlProp64.xml"/>
  <Relationship Id="rId68" Type="http://schemas.openxmlformats.org/officeDocument/2006/relationships/ctrlProp" Target="../ctrlProps/ctrlProp65.xml"/>
  <Relationship Id="rId69" Type="http://schemas.openxmlformats.org/officeDocument/2006/relationships/ctrlProp" Target="../ctrlProps/ctrlProp66.xml"/>
  <Relationship Id="rId7" Type="http://schemas.openxmlformats.org/officeDocument/2006/relationships/ctrlProp" Target="../ctrlProps/ctrlProp4.xml"/>
  <Relationship Id="rId70" Type="http://schemas.openxmlformats.org/officeDocument/2006/relationships/ctrlProp" Target="../ctrlProps/ctrlProp67.xml"/>
  <Relationship Id="rId71" Type="http://schemas.openxmlformats.org/officeDocument/2006/relationships/ctrlProp" Target="../ctrlProps/ctrlProp68.xml"/>
  <Relationship Id="rId72" Type="http://schemas.openxmlformats.org/officeDocument/2006/relationships/ctrlProp" Target="../ctrlProps/ctrlProp69.xml"/>
  <Relationship Id="rId73" Type="http://schemas.openxmlformats.org/officeDocument/2006/relationships/ctrlProp" Target="../ctrlProps/ctrlProp70.xml"/>
  <Relationship Id="rId74" Type="http://schemas.openxmlformats.org/officeDocument/2006/relationships/ctrlProp" Target="../ctrlProps/ctrlProp71.xml"/>
  <Relationship Id="rId75" Type="http://schemas.openxmlformats.org/officeDocument/2006/relationships/ctrlProp" Target="../ctrlProps/ctrlProp72.xml"/>
  <Relationship Id="rId76" Type="http://schemas.openxmlformats.org/officeDocument/2006/relationships/ctrlProp" Target="../ctrlProps/ctrlProp73.xml"/>
  <Relationship Id="rId77" Type="http://schemas.openxmlformats.org/officeDocument/2006/relationships/ctrlProp" Target="../ctrlProps/ctrlProp74.xml"/>
  <Relationship Id="rId78" Type="http://schemas.openxmlformats.org/officeDocument/2006/relationships/ctrlProp" Target="../ctrlProps/ctrlProp75.xml"/>
  <Relationship Id="rId79" Type="http://schemas.openxmlformats.org/officeDocument/2006/relationships/ctrlProp" Target="../ctrlProps/ctrlProp76.xml"/>
  <Relationship Id="rId8" Type="http://schemas.openxmlformats.org/officeDocument/2006/relationships/ctrlProp" Target="../ctrlProps/ctrlProp5.xml"/>
  <Relationship Id="rId80" Type="http://schemas.openxmlformats.org/officeDocument/2006/relationships/ctrlProp" Target="../ctrlProps/ctrlProp77.xml"/>
  <Relationship Id="rId81" Type="http://schemas.openxmlformats.org/officeDocument/2006/relationships/ctrlProp" Target="../ctrlProps/ctrlProp78.xml"/>
  <Relationship Id="rId82" Type="http://schemas.openxmlformats.org/officeDocument/2006/relationships/ctrlProp" Target="../ctrlProps/ctrlProp79.xml"/>
  <Relationship Id="rId83" Type="http://schemas.openxmlformats.org/officeDocument/2006/relationships/ctrlProp" Target="../ctrlProps/ctrlProp80.xml"/>
  <Relationship Id="rId84" Type="http://schemas.openxmlformats.org/officeDocument/2006/relationships/ctrlProp" Target="../ctrlProps/ctrlProp81.xml"/>
  <Relationship Id="rId85" Type="http://schemas.openxmlformats.org/officeDocument/2006/relationships/ctrlProp" Target="../ctrlProps/ctrlProp82.xml"/>
  <Relationship Id="rId9" Type="http://schemas.openxmlformats.org/officeDocument/2006/relationships/ctrlProp" Target="../ctrlProps/ctrlProp6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>
    <pageSetUpPr fitToPage="1"/>
  </sheetPr>
  <dimension ref="A1:W303"/>
  <sheetViews>
    <sheetView tabSelected="1" topLeftCell="A12" zoomScale="75" zoomScaleNormal="75" zoomScalePageLayoutView="75" workbookViewId="0">
      <selection activeCell="L31" sqref="L31"/>
    </sheetView>
  </sheetViews>
  <sheetFormatPr baseColWidth="10" defaultColWidth="0" defaultRowHeight="15" x14ac:dyDescent="0.2"/>
  <cols>
    <col min="1" max="1" customWidth="true" width="4.6640625" collapsed="true"/>
    <col min="2" max="2" customWidth="true" hidden="true" width="9.5" collapsed="true"/>
    <col min="3" max="3" customWidth="true" hidden="true" width="10.5" collapsed="true"/>
    <col min="4" max="4" customWidth="true" hidden="true" style="1" width="9.5" collapsed="true"/>
    <col min="5" max="5" customWidth="true" hidden="true" style="1" width="26.1640625" collapsed="true"/>
    <col min="6" max="6" customWidth="true" hidden="true" style="1" width="12.5" collapsed="true"/>
    <col min="7" max="7" customWidth="true" hidden="true" style="1" width="8.0" collapsed="true"/>
    <col min="8" max="8" customWidth="true" width="32.5" collapsed="true"/>
    <col min="9" max="9" customWidth="true" width="14.83203125" collapsed="true"/>
    <col min="10" max="10" customWidth="true" width="8.6640625" collapsed="true"/>
    <col min="11" max="11" customWidth="true" width="25.0" collapsed="true"/>
    <col min="12" max="12" customWidth="true" width="26.6640625" collapsed="true"/>
    <col min="13" max="13" customWidth="true" width="33.5" collapsed="true"/>
    <col min="14" max="15" customWidth="true" width="21.0" collapsed="true"/>
    <col min="16" max="16" customWidth="true" width="10.6640625" collapsed="true"/>
    <col min="17" max="17" customWidth="true" width="28.1640625" collapsed="true"/>
    <col min="18" max="18" customWidth="true" width="31.33203125" collapsed="true"/>
    <col min="19" max="19" customWidth="true" width="22.5" collapsed="true"/>
    <col min="20" max="253" customWidth="true" width="9.1640625" collapsed="true"/>
    <col min="254" max="254" customWidth="true" width="4.6640625" collapsed="true"/>
  </cols>
  <sheetData>
    <row r="1" spans="3:19" s="157" customFormat="1" ht="156" customHeight="1" thickBot="1" x14ac:dyDescent="0.3">
      <c r="D1" s="158"/>
      <c r="E1" s="158"/>
      <c r="F1" s="158"/>
      <c r="G1" s="158"/>
      <c r="H1" s="157" t="s">
        <v>66</v>
      </c>
      <c r="K1" s="157" t="s">
        <v>114</v>
      </c>
      <c r="Q1" s="157" t="s">
        <v>116</v>
      </c>
    </row>
    <row r="2" spans="3:19" ht="22" thickBot="1" x14ac:dyDescent="0.3">
      <c r="C2" s="43" t="s">
        <v>40</v>
      </c>
      <c r="D2" s="43" t="s">
        <v>41</v>
      </c>
      <c r="E2" s="43" t="s">
        <v>0</v>
      </c>
      <c r="F2" s="43" t="s">
        <v>42</v>
      </c>
      <c r="G2" s="43" t="s">
        <v>43</v>
      </c>
      <c r="H2" s="44" t="s">
        <v>44</v>
      </c>
      <c r="I2" s="45" t="s">
        <v>40</v>
      </c>
      <c r="J2" s="45" t="s">
        <v>7</v>
      </c>
      <c r="K2" s="46" t="s">
        <v>6</v>
      </c>
      <c r="L2" s="141" t="s">
        <v>55</v>
      </c>
      <c r="M2" s="104" t="s">
        <v>56</v>
      </c>
      <c r="N2" s="104" t="s">
        <v>57</v>
      </c>
      <c r="O2" s="104" t="s">
        <v>8</v>
      </c>
      <c r="P2" s="104"/>
      <c r="Q2" s="104" t="s">
        <v>115</v>
      </c>
      <c r="R2" s="104" t="s">
        <v>67</v>
      </c>
      <c r="S2" s="104" t="s">
        <v>68</v>
      </c>
    </row>
    <row r="3" spans="3:19" ht="44.25" customHeight="1" thickBot="1" x14ac:dyDescent="0.25">
      <c r="C3" s="1"/>
      <c r="H3" s="47" t="s">
        <v>45</v>
      </c>
      <c r="I3" s="48"/>
      <c r="J3" s="48"/>
      <c r="K3" s="122" t="s">
        <v>46</v>
      </c>
      <c r="L3" s="49" t="s">
        <v>59</v>
      </c>
      <c r="M3" s="105"/>
      <c r="N3" s="106"/>
      <c r="O3" s="106" t="s">
        <v>60</v>
      </c>
      <c r="P3" s="106"/>
      <c r="Q3" s="107"/>
      <c r="R3" s="106"/>
    </row>
    <row r="4" spans="3:19" ht="20" customHeight="1" x14ac:dyDescent="0.2">
      <c r="C4" s="50" t="s">
        <v>12</v>
      </c>
      <c r="D4" s="1">
        <v>4</v>
      </c>
      <c r="F4" s="50">
        <v>2</v>
      </c>
      <c r="G4" s="1">
        <v>1</v>
      </c>
      <c r="H4" s="5"/>
      <c r="I4" s="143" t="str">
        <f>IF(D4=1,"A",IF(D4=2,"B",IF(D4=3,"C",IF(D4=4,"D"))))</f>
        <v>D</v>
      </c>
      <c r="J4" s="10" t="n">
        <v>85.0</v>
      </c>
      <c r="K4" s="123">
        <v>10000</v>
      </c>
      <c r="L4" s="145" t="n">
        <f>IF(K4=0,0,IF(F4=1,0,IF('Rainfall Input'!$D$3&gt;N4,((('Rainfall Input'!$D$3-(0.2*M4))^2))/ ('Rainfall Input'!$D$3+(0.8*M4)),0)))</f>
        <v>3681.2703309889284</v>
      </c>
      <c r="M4" s="144">
        <f>IF(J4=0,0,(1000/J4)-10)</f>
        <v>1.764705882352942</v>
      </c>
      <c r="N4" s="3">
        <f>M4*0.2</f>
        <v>0.35294117647058842</v>
      </c>
      <c r="O4" s="146">
        <f>K4*(L4/12)</f>
        <v>2197.743248242693</v>
      </c>
      <c r="P4" s="3"/>
    </row>
    <row r="5" spans="3:19" ht="20" customHeight="1" x14ac:dyDescent="0.2">
      <c r="C5" s="1" t="s">
        <v>13</v>
      </c>
      <c r="D5" s="1">
        <v>3</v>
      </c>
      <c r="E5" s="137" t="s">
        <v>1</v>
      </c>
      <c r="F5" s="50">
        <v>4</v>
      </c>
      <c r="G5" s="1">
        <v>2</v>
      </c>
      <c r="H5" s="5"/>
      <c r="I5" s="143" t="str">
        <f>IF(D5=1,"A",IF(D5=2,"B",IF(D5=3,"C",IF(D5=4,"D"))))</f>
        <v>C</v>
      </c>
      <c r="J5" s="10" t="n">
        <v>74.0</v>
      </c>
      <c r="K5" s="124">
        <v>0</v>
      </c>
      <c r="L5" s="145" t="n">
        <f>IF(K5=0,0,IF(F5=1,0,IF('Rainfall Input'!$D$3&gt;N5,((('Rainfall Input'!$D$3-(0.2*M5))^2))/ ('Rainfall Input'!$D$3+(0.8*M5)),0)))</f>
        <v>3542.5535917929183</v>
      </c>
      <c r="M5" s="144">
        <f t="shared" ref="M5:M38" si="0">IF(J5=0,0,(1000/J5)-10)</f>
        <v>3.513513513513514</v>
      </c>
      <c r="N5" s="3">
        <f>M5*0.2</f>
        <v>0.70270270270270285</v>
      </c>
      <c r="O5" s="146">
        <f t="shared" ref="O5:O38" si="1">K5*(L5/12)</f>
        <v>0</v>
      </c>
      <c r="P5" s="3"/>
    </row>
    <row r="6" spans="3:19" ht="20" customHeight="1" x14ac:dyDescent="0.2">
      <c r="C6" s="1" t="s">
        <v>14</v>
      </c>
      <c r="D6" s="1">
        <v>1</v>
      </c>
      <c r="E6" s="137" t="s">
        <v>47</v>
      </c>
      <c r="F6" s="50">
        <v>3</v>
      </c>
      <c r="G6" s="1">
        <v>3</v>
      </c>
      <c r="H6" s="5"/>
      <c r="I6" s="143" t="str">
        <f t="shared" ref="I6:I19" si="2">IF(D6=1,"A",IF(D6=2,"B",IF(D6=3,"C",IF(D6=4,"D"))))</f>
        <v>A</v>
      </c>
      <c r="J6" s="10" t="n">
        <v>30.0</v>
      </c>
      <c r="K6" s="124"/>
      <c r="L6" s="145" t="n">
        <f>IF(K6=0,0,IF(F6=1,0,IF('Rainfall Input'!$D$3&gt;N6,((('Rainfall Input'!$D$3-(0.2*M6))^2))/ ('Rainfall Input'!$D$3+(0.8*M6)),0)))</f>
        <v>0.0</v>
      </c>
      <c r="M6" s="144">
        <f t="shared" si="0"/>
        <v>23.333333333333336</v>
      </c>
      <c r="N6" s="3">
        <f t="shared" ref="N6:N38" si="3">M6*0.2</f>
        <v>4.666666666666667</v>
      </c>
      <c r="O6" s="146">
        <f t="shared" si="1"/>
        <v>0</v>
      </c>
      <c r="P6" s="3"/>
    </row>
    <row r="7" spans="3:19" ht="20" customHeight="1" x14ac:dyDescent="0.2">
      <c r="C7" s="1" t="s">
        <v>15</v>
      </c>
      <c r="D7" s="1">
        <v>1</v>
      </c>
      <c r="E7" s="138" t="s">
        <v>48</v>
      </c>
      <c r="F7" s="50">
        <v>5</v>
      </c>
      <c r="G7" s="1">
        <v>4</v>
      </c>
      <c r="H7" s="5"/>
      <c r="I7" s="143" t="str">
        <f t="shared" si="2"/>
        <v>A</v>
      </c>
      <c r="J7" s="10" t="n">
        <v>0.0</v>
      </c>
      <c r="K7" s="124"/>
      <c r="L7" s="145">
        <f>IF(K7=0,0,IF(F7=1,0,IF('Rainfall Input'!$D$3&gt;N7,((('Rainfall Input'!$D$3-(0.2*M7))^2))/ ('Rainfall Input'!$D$3+(0.8*M7)),0)))</f>
        <v>0</v>
      </c>
      <c r="M7" s="144">
        <f t="shared" si="0"/>
        <v>0</v>
      </c>
      <c r="N7" s="3">
        <f t="shared" si="3"/>
        <v>0</v>
      </c>
      <c r="O7" s="146">
        <f t="shared" si="1"/>
        <v>0</v>
      </c>
      <c r="P7" s="3"/>
    </row>
    <row r="8" spans="3:19" ht="20" customHeight="1" x14ac:dyDescent="0.2">
      <c r="C8" s="1"/>
      <c r="D8" s="1">
        <v>1</v>
      </c>
      <c r="E8" s="137" t="s">
        <v>4</v>
      </c>
      <c r="F8" s="50">
        <v>1</v>
      </c>
      <c r="G8" s="1">
        <v>5</v>
      </c>
      <c r="H8" s="5"/>
      <c r="I8" s="143" t="str">
        <f t="shared" si="2"/>
        <v>A</v>
      </c>
      <c r="J8" s="10" t="n">
        <v>0.0</v>
      </c>
      <c r="K8" s="124"/>
      <c r="L8" s="145">
        <f>IF(K8=0,0,IF(F8=1,0,IF('Rainfall Input'!$D$3&gt;N8,((('Rainfall Input'!$D$3-(0.2*M8))^2))/ ('Rainfall Input'!$D$3+(0.8*M8)),0)))</f>
        <v>0</v>
      </c>
      <c r="M8" s="144">
        <f t="shared" si="0"/>
        <v>0</v>
      </c>
      <c r="N8" s="3">
        <f t="shared" si="3"/>
        <v>0</v>
      </c>
      <c r="O8" s="146">
        <f t="shared" si="1"/>
        <v>0</v>
      </c>
      <c r="P8" s="3"/>
    </row>
    <row r="9" spans="3:19" ht="19.5" customHeight="1" x14ac:dyDescent="0.2">
      <c r="D9" s="1">
        <v>1</v>
      </c>
      <c r="E9" s="139"/>
      <c r="F9" s="50">
        <v>1</v>
      </c>
      <c r="G9" s="1">
        <v>6</v>
      </c>
      <c r="H9" s="5"/>
      <c r="I9" s="143" t="str">
        <f t="shared" si="2"/>
        <v>A</v>
      </c>
      <c r="J9" s="10" t="n">
        <v>0.0</v>
      </c>
      <c r="K9" s="124"/>
      <c r="L9" s="145">
        <f>IF(K9=0,0,IF(F9=1,0,IF('Rainfall Input'!$D$3&gt;N9,((('Rainfall Input'!$D$3-(0.2*M9))^2))/ ('Rainfall Input'!$D$3+(0.8*M9)),0)))</f>
        <v>0</v>
      </c>
      <c r="M9" s="144">
        <f t="shared" si="0"/>
        <v>0</v>
      </c>
      <c r="N9" s="3">
        <f t="shared" si="3"/>
        <v>0</v>
      </c>
      <c r="O9" s="146">
        <f t="shared" si="1"/>
        <v>0</v>
      </c>
      <c r="P9" s="3"/>
    </row>
    <row r="10" spans="3:19" ht="20" customHeight="1" x14ac:dyDescent="0.2">
      <c r="D10" s="1">
        <v>1</v>
      </c>
      <c r="E10" s="137" t="s">
        <v>51</v>
      </c>
      <c r="F10" s="50">
        <v>1</v>
      </c>
      <c r="G10" s="1">
        <v>7</v>
      </c>
      <c r="H10" s="5"/>
      <c r="I10" s="143" t="str">
        <f t="shared" si="2"/>
        <v>A</v>
      </c>
      <c r="J10" s="10" t="n">
        <v>0.0</v>
      </c>
      <c r="K10" s="124"/>
      <c r="L10" s="145">
        <f>IF(K10=0,0,IF(F10=1,0,IF('Rainfall Input'!$D$3&gt;N10,((('Rainfall Input'!$D$3-(0.2*M10))^2))/ ('Rainfall Input'!$D$3+(0.8*M10)),0)))</f>
        <v>0</v>
      </c>
      <c r="M10" s="144">
        <f t="shared" si="0"/>
        <v>0</v>
      </c>
      <c r="N10" s="3">
        <f t="shared" si="3"/>
        <v>0</v>
      </c>
      <c r="O10" s="146">
        <f t="shared" si="1"/>
        <v>0</v>
      </c>
      <c r="P10" s="3"/>
    </row>
    <row r="11" spans="3:19" ht="20" customHeight="1" x14ac:dyDescent="0.2">
      <c r="D11" s="1">
        <v>1</v>
      </c>
      <c r="E11" s="137" t="s">
        <v>52</v>
      </c>
      <c r="F11" s="50">
        <v>1</v>
      </c>
      <c r="G11" s="1">
        <v>8</v>
      </c>
      <c r="H11" s="5"/>
      <c r="I11" s="143" t="str">
        <f t="shared" si="2"/>
        <v>A</v>
      </c>
      <c r="J11" s="10" t="n">
        <v>0.0</v>
      </c>
      <c r="K11" s="124"/>
      <c r="L11" s="145">
        <f>IF(K11=0,0,IF(F11=1,0,IF('Rainfall Input'!$D$3&gt;N11,((('Rainfall Input'!$D$3-(0.2*M11))^2))/ ('Rainfall Input'!$D$3+(0.8*M11)),0)))</f>
        <v>0</v>
      </c>
      <c r="M11" s="144">
        <f t="shared" si="0"/>
        <v>0</v>
      </c>
      <c r="N11" s="3">
        <f t="shared" si="3"/>
        <v>0</v>
      </c>
      <c r="O11" s="146">
        <f t="shared" si="1"/>
        <v>0</v>
      </c>
      <c r="P11" s="3"/>
    </row>
    <row r="12" spans="3:19" ht="20" customHeight="1" x14ac:dyDescent="0.2">
      <c r="D12" s="1">
        <v>1</v>
      </c>
      <c r="E12" s="137"/>
      <c r="F12" s="50">
        <v>1</v>
      </c>
      <c r="G12" s="1">
        <v>9</v>
      </c>
      <c r="H12" s="5"/>
      <c r="I12" s="143" t="str">
        <f t="shared" si="2"/>
        <v>A</v>
      </c>
      <c r="J12" s="10" t="n">
        <v>0.0</v>
      </c>
      <c r="K12" s="124"/>
      <c r="L12" s="145">
        <f>IF(K12=0,0,IF(F12=1,0,IF('Rainfall Input'!$D$3&gt;N12,((('Rainfall Input'!$D$3-(0.2*M12))^2))/ ('Rainfall Input'!$D$3+(0.8*M12)),0)))</f>
        <v>0</v>
      </c>
      <c r="M12" s="144">
        <f t="shared" si="0"/>
        <v>0</v>
      </c>
      <c r="N12" s="3">
        <f t="shared" si="3"/>
        <v>0</v>
      </c>
      <c r="O12" s="146">
        <f t="shared" si="1"/>
        <v>0</v>
      </c>
      <c r="P12" s="3"/>
    </row>
    <row r="13" spans="3:19" ht="20" customHeight="1" x14ac:dyDescent="0.2">
      <c r="D13" s="1">
        <v>1</v>
      </c>
      <c r="E13" s="137"/>
      <c r="F13" s="50">
        <v>1</v>
      </c>
      <c r="G13" s="1">
        <v>10</v>
      </c>
      <c r="H13" s="5"/>
      <c r="I13" s="143" t="str">
        <f t="shared" si="2"/>
        <v>A</v>
      </c>
      <c r="J13" s="10" t="n">
        <v>0.0</v>
      </c>
      <c r="K13" s="124"/>
      <c r="L13" s="145">
        <f>IF(K13=0,0,IF(F13=1,0,IF('Rainfall Input'!$D$3&gt;N13,((('Rainfall Input'!$D$3-(0.2*M13))^2))/ ('Rainfall Input'!$D$3+(0.8*M13)),0)))</f>
        <v>0</v>
      </c>
      <c r="M13" s="144">
        <f t="shared" si="0"/>
        <v>0</v>
      </c>
      <c r="N13" s="3">
        <f t="shared" si="3"/>
        <v>0</v>
      </c>
      <c r="O13" s="146">
        <f t="shared" si="1"/>
        <v>0</v>
      </c>
      <c r="P13" s="3"/>
    </row>
    <row r="14" spans="3:19" ht="20" customHeight="1" x14ac:dyDescent="0.2">
      <c r="D14" s="1">
        <v>1</v>
      </c>
      <c r="E14" s="140"/>
      <c r="F14" s="50">
        <v>1</v>
      </c>
      <c r="G14" s="1">
        <v>11</v>
      </c>
      <c r="H14" s="5"/>
      <c r="I14" s="143" t="str">
        <f t="shared" si="2"/>
        <v>A</v>
      </c>
      <c r="J14" s="10" t="n">
        <v>0.0</v>
      </c>
      <c r="K14" s="124"/>
      <c r="L14" s="145">
        <f>IF(K14=0,0,IF(F14=1,0,IF('Rainfall Input'!$D$3&gt;N14,((('Rainfall Input'!$D$3-(0.2*M14))^2))/ ('Rainfall Input'!$D$3+(0.8*M14)),0)))</f>
        <v>0</v>
      </c>
      <c r="M14" s="144">
        <f t="shared" si="0"/>
        <v>0</v>
      </c>
      <c r="N14" s="3">
        <f t="shared" si="3"/>
        <v>0</v>
      </c>
      <c r="O14" s="146">
        <f t="shared" si="1"/>
        <v>0</v>
      </c>
      <c r="P14" s="3"/>
    </row>
    <row r="15" spans="3:19" ht="20" customHeight="1" x14ac:dyDescent="0.2">
      <c r="D15" s="1">
        <v>1</v>
      </c>
      <c r="E15" s="137"/>
      <c r="F15" s="50">
        <v>1</v>
      </c>
      <c r="G15" s="1">
        <v>12</v>
      </c>
      <c r="H15" s="5"/>
      <c r="I15" s="143" t="str">
        <f t="shared" si="2"/>
        <v>A</v>
      </c>
      <c r="J15" s="10" t="n">
        <v>0.0</v>
      </c>
      <c r="K15" s="124"/>
      <c r="L15" s="145">
        <f>IF(K15=0,0,IF(F15=1,0,IF('Rainfall Input'!$D$3&gt;N15,((('Rainfall Input'!$D$3-(0.2*M15))^2))/ ('Rainfall Input'!$D$3+(0.8*M15)),0)))</f>
        <v>0</v>
      </c>
      <c r="M15" s="144">
        <f t="shared" si="0"/>
        <v>0</v>
      </c>
      <c r="N15" s="3">
        <f t="shared" si="3"/>
        <v>0</v>
      </c>
      <c r="O15" s="146">
        <f t="shared" si="1"/>
        <v>0</v>
      </c>
      <c r="P15" s="3"/>
    </row>
    <row r="16" spans="3:19" ht="20" customHeight="1" x14ac:dyDescent="0.2">
      <c r="D16" s="1">
        <v>1</v>
      </c>
      <c r="E16" s="137"/>
      <c r="F16" s="50">
        <v>1</v>
      </c>
      <c r="G16" s="1">
        <v>13</v>
      </c>
      <c r="H16" s="5"/>
      <c r="I16" s="143" t="str">
        <f t="shared" si="2"/>
        <v>A</v>
      </c>
      <c r="J16" s="10" t="n">
        <v>0.0</v>
      </c>
      <c r="K16" s="124"/>
      <c r="L16" s="145">
        <f>IF(K16=0,0,IF(F16=1,0,IF('Rainfall Input'!$D$3&gt;N16,((('Rainfall Input'!$D$3-(0.2*M16))^2))/ ('Rainfall Input'!$D$3+(0.8*M16)),0)))</f>
        <v>0</v>
      </c>
      <c r="M16" s="144">
        <f t="shared" si="0"/>
        <v>0</v>
      </c>
      <c r="N16" s="3">
        <f t="shared" si="3"/>
        <v>0</v>
      </c>
      <c r="O16" s="146">
        <f t="shared" si="1"/>
        <v>0</v>
      </c>
      <c r="P16" s="3"/>
    </row>
    <row r="17" spans="4:21" ht="20" customHeight="1" x14ac:dyDescent="0.2">
      <c r="D17" s="1">
        <v>1</v>
      </c>
      <c r="E17" s="137"/>
      <c r="F17" s="50">
        <v>1</v>
      </c>
      <c r="G17" s="1">
        <v>14</v>
      </c>
      <c r="H17" s="5"/>
      <c r="I17" s="143" t="str">
        <f t="shared" si="2"/>
        <v>A</v>
      </c>
      <c r="J17" s="10" t="n">
        <v>0.0</v>
      </c>
      <c r="K17" s="124"/>
      <c r="L17" s="145">
        <f>IF(K17=0,0,IF(F17=1,0,IF('Rainfall Input'!$D$3&gt;N17,((('Rainfall Input'!$D$3-(0.2*M17))^2))/ ('Rainfall Input'!$D$3+(0.8*M17)),0)))</f>
        <v>0</v>
      </c>
      <c r="M17" s="144">
        <f t="shared" si="0"/>
        <v>0</v>
      </c>
      <c r="N17" s="3">
        <f t="shared" si="3"/>
        <v>0</v>
      </c>
      <c r="O17" s="146">
        <f t="shared" si="1"/>
        <v>0</v>
      </c>
      <c r="P17" s="3"/>
    </row>
    <row r="18" spans="4:21" ht="20" customHeight="1" x14ac:dyDescent="0.2">
      <c r="D18" s="1">
        <v>1</v>
      </c>
      <c r="E18" s="137"/>
      <c r="F18" s="50">
        <v>1</v>
      </c>
      <c r="G18" s="1">
        <v>15</v>
      </c>
      <c r="H18" s="5"/>
      <c r="I18" s="143" t="str">
        <f t="shared" si="2"/>
        <v>A</v>
      </c>
      <c r="J18" s="10" t="n">
        <v>0.0</v>
      </c>
      <c r="K18" s="124"/>
      <c r="L18" s="145">
        <f>IF(K18=0,0,IF(F18=1,0,IF('Rainfall Input'!$D$3&gt;N18,((('Rainfall Input'!$D$3-(0.2*M18))^2))/ ('Rainfall Input'!$D$3+(0.8*M18)),0)))</f>
        <v>0</v>
      </c>
      <c r="M18" s="144">
        <f t="shared" si="0"/>
        <v>0</v>
      </c>
      <c r="N18" s="3">
        <f t="shared" si="3"/>
        <v>0</v>
      </c>
      <c r="O18" s="146">
        <f t="shared" si="1"/>
        <v>0</v>
      </c>
      <c r="P18" s="3"/>
    </row>
    <row r="19" spans="4:21" ht="20" customHeight="1" thickBot="1" x14ac:dyDescent="0.25">
      <c r="D19" s="1">
        <v>1</v>
      </c>
      <c r="E19" s="137"/>
      <c r="F19" s="50">
        <v>1</v>
      </c>
      <c r="G19" s="1">
        <v>16</v>
      </c>
      <c r="H19" s="6"/>
      <c r="I19" s="2" t="str">
        <f t="shared" si="2"/>
        <v>A</v>
      </c>
      <c r="J19" s="10" t="n">
        <v>0.0</v>
      </c>
      <c r="K19" s="125"/>
      <c r="L19" s="145">
        <f>IF(K19=0,0,IF(F19=1,0,IF('Rainfall Input'!$D$3&gt;N19,((('Rainfall Input'!$D$3-(0.2*M19))^2))/ ('Rainfall Input'!$D$3+(0.8*M19)),0)))</f>
        <v>0</v>
      </c>
      <c r="M19" s="144">
        <f t="shared" si="0"/>
        <v>0</v>
      </c>
      <c r="N19" s="3">
        <f t="shared" si="3"/>
        <v>0</v>
      </c>
      <c r="O19" s="146">
        <f t="shared" si="1"/>
        <v>0</v>
      </c>
      <c r="P19" s="3"/>
    </row>
    <row r="20" spans="4:21" ht="20" customHeight="1" x14ac:dyDescent="0.2">
      <c r="D20" s="1">
        <v>1</v>
      </c>
      <c r="E20" s="137"/>
      <c r="F20" s="50">
        <v>1</v>
      </c>
      <c r="H20" s="197" t="s">
        <v>26</v>
      </c>
      <c r="I20" s="52"/>
      <c r="J20" s="52"/>
      <c r="K20" s="126"/>
      <c r="L20" s="145"/>
      <c r="M20" s="144"/>
      <c r="N20" s="3"/>
      <c r="O20" s="146"/>
      <c r="P20" s="3"/>
    </row>
    <row r="21" spans="4:21" ht="20" customHeight="1" thickBot="1" x14ac:dyDescent="0.25">
      <c r="D21" s="1">
        <v>1</v>
      </c>
      <c r="E21" s="139"/>
      <c r="F21" s="50">
        <v>1</v>
      </c>
      <c r="H21" s="198"/>
      <c r="I21" s="53"/>
      <c r="J21" s="53"/>
      <c r="K21" s="127"/>
      <c r="L21" s="145"/>
      <c r="M21" s="144"/>
      <c r="N21" s="3"/>
      <c r="O21" s="146"/>
      <c r="P21" s="3"/>
    </row>
    <row r="22" spans="4:21" ht="20" customHeight="1" x14ac:dyDescent="0.2">
      <c r="D22" s="1">
        <v>1</v>
      </c>
      <c r="E22" s="139"/>
      <c r="F22" s="50">
        <v>2</v>
      </c>
      <c r="G22" s="1">
        <v>1</v>
      </c>
      <c r="H22" s="5"/>
      <c r="I22" s="143" t="str">
        <f>IF(D22=1,"A",IF(D22=2,"B",IF(D22=3,"C",IF(D22=4,"D"))))</f>
        <v>A</v>
      </c>
      <c r="J22" s="10" t="n">
        <v>77.0</v>
      </c>
      <c r="K22" s="123">
        <v>77</v>
      </c>
      <c r="L22" s="145" t="n">
        <f>IF(K22=0,0,IF(F22=1,0,IF('Rainfall Input'!$D$3&gt;N22,((('Rainfall Input'!$D$3-(0.2*M22))^2))/ ('Rainfall Input'!$D$3+(0.8*M22)),0)))</f>
        <v>3582.0073346603463</v>
      </c>
      <c r="M22" s="144">
        <f t="shared" si="0"/>
        <v>2.9870129870129869</v>
      </c>
      <c r="N22" s="3">
        <f t="shared" si="3"/>
        <v>0.59740259740259738</v>
      </c>
      <c r="O22" s="146">
        <f t="shared" si="1"/>
        <v>12.638083037708583</v>
      </c>
      <c r="P22" s="3"/>
      <c r="Q22" s="3">
        <f>IF(H22=1,(O22*'LTHIA EMC'!$D$9),(O22*'LTHIA EMC'!$E$9))</f>
        <v>657.18031796084631</v>
      </c>
    </row>
    <row r="23" spans="4:21" ht="20" customHeight="1" x14ac:dyDescent="0.2">
      <c r="D23" s="1">
        <v>1</v>
      </c>
      <c r="E23" s="139"/>
      <c r="F23" s="50">
        <v>3</v>
      </c>
      <c r="G23" s="1">
        <v>2</v>
      </c>
      <c r="H23" s="5"/>
      <c r="I23" s="143" t="str">
        <f t="shared" ref="I23:I38" si="4">IF(D23=1,"A",IF(D23=2,"B",IF(D23=3,"C",IF(D23=4,"D"))))</f>
        <v>A</v>
      </c>
      <c r="J23" s="10" t="n">
        <v>54.0</v>
      </c>
      <c r="K23" s="124">
        <v>77</v>
      </c>
      <c r="L23" s="145" t="n">
        <f>IF(K23=0,0,IF(F23=1,0,IF('Rainfall Input'!$D$3&gt;N23,((('Rainfall Input'!$D$3-(0.2*M23))^2))/ ('Rainfall Input'!$D$3+(0.8*M23)),0)))</f>
        <v>3228.3404725239448</v>
      </c>
      <c r="M23" s="144">
        <f t="shared" si="0"/>
        <v>8.518518518518519</v>
      </c>
      <c r="N23" s="3">
        <f t="shared" si="3"/>
        <v>1.7037037037037039</v>
      </c>
      <c r="O23" s="146">
        <f t="shared" si="1"/>
        <v>3.630149775419893</v>
      </c>
      <c r="P23" s="3"/>
      <c r="Q23" s="3">
        <f>IF(H23=1,(O23*'LTHIA EMC'!D10),(O23*'LTHIA EMC'!E10))</f>
        <v>486.44006990626565</v>
      </c>
    </row>
    <row r="24" spans="4:21" ht="20" customHeight="1" x14ac:dyDescent="0.2">
      <c r="D24" s="1">
        <v>1</v>
      </c>
      <c r="E24" s="139"/>
      <c r="F24" s="50">
        <v>1</v>
      </c>
      <c r="G24" s="1">
        <v>3</v>
      </c>
      <c r="H24" s="5"/>
      <c r="I24" s="143" t="str">
        <f t="shared" si="4"/>
        <v>A</v>
      </c>
      <c r="J24" s="10" t="n">
        <v>0.0</v>
      </c>
      <c r="K24" s="124"/>
      <c r="L24" s="145">
        <f>IF(K24=0,0,IF(F24=1,0,IF('Rainfall Input'!$D$3&gt;N24,((('Rainfall Input'!$D$3-(0.2*M24))^2))/ ('Rainfall Input'!$D$3+(0.8*M24)),0)))</f>
        <v>0</v>
      </c>
      <c r="M24" s="144">
        <f t="shared" si="0"/>
        <v>0</v>
      </c>
      <c r="N24" s="3">
        <f t="shared" si="3"/>
        <v>0</v>
      </c>
      <c r="O24" s="146">
        <f t="shared" si="1"/>
        <v>0</v>
      </c>
      <c r="P24" s="3"/>
      <c r="Q24" s="3">
        <f>IF(H24=1,(O24*'LTHIA EMC'!D11),(O24*'LTHIA EMC'!E11))</f>
        <v>0</v>
      </c>
    </row>
    <row r="25" spans="4:21" ht="20" customHeight="1" x14ac:dyDescent="0.2">
      <c r="D25" s="1">
        <v>1</v>
      </c>
      <c r="E25" s="54" t="s">
        <v>34</v>
      </c>
      <c r="F25" s="50">
        <v>1</v>
      </c>
      <c r="G25" s="1">
        <v>4</v>
      </c>
      <c r="H25" s="5"/>
      <c r="I25" s="143" t="str">
        <f t="shared" si="4"/>
        <v>A</v>
      </c>
      <c r="J25" s="10" t="n">
        <v>0.0</v>
      </c>
      <c r="K25" s="124"/>
      <c r="L25" s="145">
        <f>IF(K25=0,0,IF(F25=1,0,IF('Rainfall Input'!$D$3&gt;N25,((('Rainfall Input'!$D$3-(0.2*M25))^2))/ ('Rainfall Input'!$D$3+(0.8*M25)),0)))</f>
        <v>0</v>
      </c>
      <c r="M25" s="144">
        <f t="shared" si="0"/>
        <v>0</v>
      </c>
      <c r="N25" s="3">
        <f t="shared" si="3"/>
        <v>0</v>
      </c>
      <c r="O25" s="146">
        <f t="shared" si="1"/>
        <v>0</v>
      </c>
      <c r="P25" s="3"/>
      <c r="Q25" s="3">
        <f>IF(H25=1,(O25*'LTHIA EMC'!D12),(O25*'LTHIA EMC'!E12))</f>
        <v>0</v>
      </c>
      <c r="R25" s="57"/>
      <c r="T25" s="55"/>
    </row>
    <row r="26" spans="4:21" ht="20" customHeight="1" x14ac:dyDescent="0.2">
      <c r="D26" s="1">
        <v>1</v>
      </c>
      <c r="E26" s="54" t="s">
        <v>3</v>
      </c>
      <c r="F26" s="50">
        <v>1</v>
      </c>
      <c r="G26" s="1">
        <v>5</v>
      </c>
      <c r="H26" s="5"/>
      <c r="I26" s="143" t="str">
        <f t="shared" si="4"/>
        <v>A</v>
      </c>
      <c r="J26" s="10" t="n">
        <v>0.0</v>
      </c>
      <c r="K26" s="124"/>
      <c r="L26" s="145">
        <f>IF(K26=0,0,IF(F26=1,0,IF('Rainfall Input'!$D$3&gt;N26,((('Rainfall Input'!$D$3-(0.2*M26))^2))/ ('Rainfall Input'!$D$3+(0.8*M26)),0)))</f>
        <v>0</v>
      </c>
      <c r="M26" s="144">
        <f t="shared" si="0"/>
        <v>0</v>
      </c>
      <c r="N26" s="3">
        <f t="shared" si="3"/>
        <v>0</v>
      </c>
      <c r="O26" s="146">
        <f t="shared" si="1"/>
        <v>0</v>
      </c>
      <c r="P26" s="3"/>
      <c r="Q26" s="3">
        <f>IF(H26=1,(O26*'LTHIA EMC'!D13),(O26*'LTHIA EMC'!E13))</f>
        <v>0</v>
      </c>
      <c r="R26" s="57"/>
    </row>
    <row r="27" spans="4:21" ht="20" customHeight="1" x14ac:dyDescent="0.2">
      <c r="D27" s="1">
        <v>1</v>
      </c>
      <c r="F27" s="50">
        <v>1</v>
      </c>
      <c r="G27" s="1">
        <v>6</v>
      </c>
      <c r="H27" s="5"/>
      <c r="I27" s="143" t="str">
        <f t="shared" si="4"/>
        <v>A</v>
      </c>
      <c r="J27" s="10" t="n">
        <v>0.0</v>
      </c>
      <c r="K27" s="124"/>
      <c r="L27" s="145">
        <f>IF(K27=0,0,IF(F27=1,0,IF('Rainfall Input'!$D$3&gt;N27,((('Rainfall Input'!$D$3-(0.2*M27))^2))/ ('Rainfall Input'!$D$3+(0.8*M27)),0)))</f>
        <v>0</v>
      </c>
      <c r="M27" s="144">
        <f t="shared" si="0"/>
        <v>0</v>
      </c>
      <c r="N27" s="3">
        <f t="shared" si="3"/>
        <v>0</v>
      </c>
      <c r="O27" s="146">
        <f t="shared" si="1"/>
        <v>0</v>
      </c>
      <c r="P27" s="3"/>
      <c r="Q27" s="3">
        <f>IF(H27=1,(O27*'LTHIA EMC'!D14),(O27*'LTHIA EMC'!E14))</f>
        <v>0</v>
      </c>
      <c r="R27" s="57"/>
    </row>
    <row r="28" spans="4:21" ht="20" customHeight="1" x14ac:dyDescent="0.2">
      <c r="D28" s="1">
        <v>1</v>
      </c>
      <c r="F28" s="50">
        <v>1</v>
      </c>
      <c r="G28" s="1">
        <v>7</v>
      </c>
      <c r="H28" s="5"/>
      <c r="I28" s="143" t="str">
        <f t="shared" si="4"/>
        <v>A</v>
      </c>
      <c r="J28" s="10" t="n">
        <v>0.0</v>
      </c>
      <c r="K28" s="124"/>
      <c r="L28" s="145">
        <f>IF(K28=0,0,IF(F28=1,0,IF('Rainfall Input'!$D$3&gt;N28,((('Rainfall Input'!$D$3-(0.2*M28))^2))/ ('Rainfall Input'!$D$3+(0.8*M28)),0)))</f>
        <v>0</v>
      </c>
      <c r="M28" s="144">
        <f t="shared" si="0"/>
        <v>0</v>
      </c>
      <c r="N28" s="3">
        <f t="shared" si="3"/>
        <v>0</v>
      </c>
      <c r="O28" s="146">
        <f t="shared" si="1"/>
        <v>0</v>
      </c>
      <c r="P28" s="3"/>
      <c r="Q28" s="3">
        <f>IF(H28=1,(O28*'LTHIA EMC'!D15),(O28*'LTHIA EMC'!E15))</f>
        <v>0</v>
      </c>
      <c r="R28" s="57"/>
    </row>
    <row r="29" spans="4:21" ht="20" customHeight="1" thickBot="1" x14ac:dyDescent="0.25">
      <c r="D29" s="1">
        <v>1</v>
      </c>
      <c r="F29" s="50">
        <v>1</v>
      </c>
      <c r="G29" s="1">
        <v>8</v>
      </c>
      <c r="H29" s="5"/>
      <c r="I29" s="143" t="str">
        <f t="shared" si="4"/>
        <v>A</v>
      </c>
      <c r="J29" s="10" t="n">
        <v>0.0</v>
      </c>
      <c r="K29" s="124"/>
      <c r="L29" s="145">
        <f>IF(K29=0,0,IF(F29=1,0,IF('Rainfall Input'!$D$3&gt;N29,((('Rainfall Input'!$D$3-(0.2*M29))^2))/ ('Rainfall Input'!$D$3+(0.8*M29)),0)))</f>
        <v>0</v>
      </c>
      <c r="M29" s="144">
        <f t="shared" si="0"/>
        <v>0</v>
      </c>
      <c r="N29" s="3">
        <f t="shared" si="3"/>
        <v>0</v>
      </c>
      <c r="O29" s="146">
        <f t="shared" si="1"/>
        <v>0</v>
      </c>
      <c r="P29" s="3"/>
      <c r="Q29" s="3">
        <f>IF(H29=1,(O29*'LTHIA EMC'!D16),(O29*'LTHIA EMC'!E16))</f>
        <v>0</v>
      </c>
      <c r="R29" s="57"/>
    </row>
    <row r="30" spans="4:21" ht="20" customHeight="1" thickBot="1" x14ac:dyDescent="0.25">
      <c r="D30" s="1">
        <v>1</v>
      </c>
      <c r="F30" s="50">
        <v>1</v>
      </c>
      <c r="H30" s="47" t="s">
        <v>49</v>
      </c>
      <c r="I30" s="56"/>
      <c r="J30" s="56"/>
      <c r="K30" s="128"/>
      <c r="L30" s="145"/>
      <c r="M30" s="144"/>
      <c r="N30" s="3"/>
      <c r="O30" s="146"/>
      <c r="P30" s="3"/>
      <c r="Q30" s="3"/>
      <c r="R30" s="57"/>
      <c r="T30" t="s">
        <v>163</v>
      </c>
      <c r="U30" t="s">
        <v>164</v>
      </c>
    </row>
    <row r="31" spans="4:21" s="51" customFormat="1" ht="20" customHeight="1" x14ac:dyDescent="0.2">
      <c r="D31" s="159">
        <v>4</v>
      </c>
      <c r="E31" s="159"/>
      <c r="F31" s="160">
        <v>2</v>
      </c>
      <c r="G31" s="159">
        <v>1</v>
      </c>
      <c r="H31" s="161"/>
      <c r="I31" s="3" t="str">
        <f t="shared" si="4"/>
        <v>D</v>
      </c>
      <c r="J31" s="10" t="n">
        <v>92.0</v>
      </c>
      <c r="K31" s="162">
        <v>2222</v>
      </c>
      <c r="L31" s="145" t="n">
        <f>IF(K31=0,0,IF(F31=1,0,IF('Rainfall Input'!$D$3&gt;N31,((('Rainfall Input'!$D$3-(0.2*M31))^2))/ ('Rainfall Input'!$D$3+(0.8*M31)),0)))</f>
        <v>3763.2929487189144</v>
      </c>
      <c r="M31" s="144">
        <f t="shared" si="0"/>
        <v>0.86956521739130466</v>
      </c>
      <c r="N31" s="3">
        <f t="shared" si="3"/>
        <v>0.17391304347826095</v>
      </c>
      <c r="O31" s="146">
        <f t="shared" si="1"/>
        <v>613.08198573892446</v>
      </c>
      <c r="P31" s="3" t="s">
        <v>63</v>
      </c>
      <c r="Q31" s="3">
        <f>IF(H31=1,(O31*$T$31),(O31*$U$31))</f>
        <v>37091.460137204929</v>
      </c>
      <c r="R31" s="57"/>
      <c r="T31" s="51">
        <f>'LTHIA EMC'!B9</f>
        <v>56.27</v>
      </c>
      <c r="U31" s="51">
        <f>'LTHIA EMC'!F9</f>
        <v>60.5</v>
      </c>
    </row>
    <row r="32" spans="4:21" s="51" customFormat="1" ht="20" customHeight="1" x14ac:dyDescent="0.2">
      <c r="D32" s="159">
        <v>4</v>
      </c>
      <c r="E32" s="159"/>
      <c r="F32" s="160">
        <v>3</v>
      </c>
      <c r="G32" s="159">
        <v>2</v>
      </c>
      <c r="H32" s="161"/>
      <c r="I32" s="3" t="str">
        <f t="shared" si="4"/>
        <v>D</v>
      </c>
      <c r="J32" s="10" t="n">
        <v>85.0</v>
      </c>
      <c r="K32" s="163">
        <v>2222</v>
      </c>
      <c r="L32" s="145" t="n">
        <f>IF(K32=0,0,IF(F32=1,0,IF('Rainfall Input'!$D$3&gt;N32,((('Rainfall Input'!$D$3-(0.2*M32))^2))/ ('Rainfall Input'!$D$3+(0.8*M32)),0)))</f>
        <v>3681.2703309889284</v>
      </c>
      <c r="M32" s="144">
        <f t="shared" si="0"/>
        <v>1.764705882352942</v>
      </c>
      <c r="N32" s="3">
        <f t="shared" si="3"/>
        <v>0.35294117647058842</v>
      </c>
      <c r="O32" s="146">
        <f t="shared" si="1"/>
        <v>488.33854975952636</v>
      </c>
      <c r="P32" s="3"/>
      <c r="Q32" s="3">
        <f>IF(H32=1,(O32*$T$31),(O32*$U$31))</f>
        <v>29544.482260451347</v>
      </c>
      <c r="R32" s="57"/>
    </row>
    <row r="33" spans="1:18" s="51" customFormat="1" ht="20" customHeight="1" x14ac:dyDescent="0.2">
      <c r="D33" s="159">
        <v>1</v>
      </c>
      <c r="E33" s="159"/>
      <c r="F33" s="160">
        <v>1</v>
      </c>
      <c r="G33" s="159">
        <v>3</v>
      </c>
      <c r="H33" s="161"/>
      <c r="I33" s="3" t="str">
        <f t="shared" si="4"/>
        <v>A</v>
      </c>
      <c r="J33" s="10" t="n">
        <v>0.0</v>
      </c>
      <c r="K33" s="163"/>
      <c r="L33" s="145">
        <f>IF(K33=0,0,IF(F33=1,0,IF('Rainfall Input'!$D$3&gt;N33,((('Rainfall Input'!$D$3-(0.2*M33))^2))/ ('Rainfall Input'!$D$3+(0.8*M33)),0)))</f>
        <v>0</v>
      </c>
      <c r="M33" s="144">
        <f t="shared" si="0"/>
        <v>0</v>
      </c>
      <c r="N33" s="3">
        <f t="shared" si="3"/>
        <v>0</v>
      </c>
      <c r="O33" s="146">
        <f t="shared" si="1"/>
        <v>0</v>
      </c>
      <c r="P33" s="3"/>
      <c r="Q33" s="3">
        <f>IF(H33=1,(O33*$T$31),(O33*$U$31))</f>
        <v>0</v>
      </c>
      <c r="R33" s="57"/>
    </row>
    <row r="34" spans="1:18" s="51" customFormat="1" ht="20" customHeight="1" x14ac:dyDescent="0.2">
      <c r="D34" s="159">
        <v>1</v>
      </c>
      <c r="E34" s="159"/>
      <c r="F34" s="160">
        <v>1</v>
      </c>
      <c r="G34" s="159">
        <v>4</v>
      </c>
      <c r="H34" s="161"/>
      <c r="I34" s="3" t="str">
        <f t="shared" si="4"/>
        <v>A</v>
      </c>
      <c r="J34" s="10" t="n">
        <v>0.0</v>
      </c>
      <c r="K34" s="163"/>
      <c r="L34" s="145">
        <f>IF(K34=0,0,IF(F34=1,0,IF('Rainfall Input'!$D$3&gt;N34,((('Rainfall Input'!$D$3-(0.2*M34))^2))/ ('Rainfall Input'!$D$3+(0.8*M34)),0)))</f>
        <v>0</v>
      </c>
      <c r="M34" s="144">
        <f t="shared" si="0"/>
        <v>0</v>
      </c>
      <c r="N34" s="3">
        <f t="shared" si="3"/>
        <v>0</v>
      </c>
      <c r="O34" s="146">
        <f t="shared" si="1"/>
        <v>0</v>
      </c>
      <c r="P34" s="3"/>
      <c r="Q34" s="3">
        <f t="shared" ref="Q34:Q38" si="5">IF(H34=1,(O34*$T$31),(O34*$U$31))</f>
        <v>0</v>
      </c>
      <c r="R34" s="57"/>
    </row>
    <row r="35" spans="1:18" s="51" customFormat="1" ht="20" customHeight="1" x14ac:dyDescent="0.2">
      <c r="D35" s="159">
        <v>1</v>
      </c>
      <c r="E35" s="159"/>
      <c r="F35" s="160">
        <v>1</v>
      </c>
      <c r="G35" s="159">
        <v>5</v>
      </c>
      <c r="H35" s="161"/>
      <c r="I35" s="3" t="str">
        <f t="shared" si="4"/>
        <v>A</v>
      </c>
      <c r="J35" s="10" t="n">
        <v>0.0</v>
      </c>
      <c r="K35" s="163"/>
      <c r="L35" s="145">
        <f>IF(K35=0,0,IF(F35=1,0,IF('Rainfall Input'!$D$3&gt;N35,((('Rainfall Input'!$D$3-(0.2*M35))^2))/ ('Rainfall Input'!$D$3+(0.8*M35)),0)))</f>
        <v>0</v>
      </c>
      <c r="M35" s="144">
        <f t="shared" si="0"/>
        <v>0</v>
      </c>
      <c r="N35" s="3">
        <f t="shared" si="3"/>
        <v>0</v>
      </c>
      <c r="O35" s="146">
        <f t="shared" si="1"/>
        <v>0</v>
      </c>
      <c r="P35" s="3"/>
      <c r="Q35" s="3">
        <f t="shared" si="5"/>
        <v>0</v>
      </c>
      <c r="R35" s="57"/>
    </row>
    <row r="36" spans="1:18" s="51" customFormat="1" ht="20" customHeight="1" x14ac:dyDescent="0.2">
      <c r="D36" s="159">
        <v>1</v>
      </c>
      <c r="E36" s="159"/>
      <c r="F36" s="160">
        <v>1</v>
      </c>
      <c r="G36" s="159">
        <v>6</v>
      </c>
      <c r="H36" s="161"/>
      <c r="I36" s="3" t="str">
        <f t="shared" si="4"/>
        <v>A</v>
      </c>
      <c r="J36" s="10" t="n">
        <v>0.0</v>
      </c>
      <c r="K36" s="163"/>
      <c r="L36" s="145">
        <f>IF(K36=0,0,IF(F36=1,0,IF('Rainfall Input'!$D$3&gt;N36,((('Rainfall Input'!$D$3-(0.2*M36))^2))/ ('Rainfall Input'!$D$3+(0.8*M36)),0)))</f>
        <v>0</v>
      </c>
      <c r="M36" s="144">
        <f t="shared" si="0"/>
        <v>0</v>
      </c>
      <c r="N36" s="3">
        <f t="shared" si="3"/>
        <v>0</v>
      </c>
      <c r="O36" s="146">
        <f t="shared" si="1"/>
        <v>0</v>
      </c>
      <c r="P36" s="3"/>
      <c r="Q36" s="3">
        <f t="shared" si="5"/>
        <v>0</v>
      </c>
      <c r="R36" s="57"/>
    </row>
    <row r="37" spans="1:18" s="51" customFormat="1" ht="20" customHeight="1" x14ac:dyDescent="0.2">
      <c r="D37" s="159">
        <v>1</v>
      </c>
      <c r="E37" s="159"/>
      <c r="F37" s="160">
        <v>1</v>
      </c>
      <c r="G37" s="159">
        <v>7</v>
      </c>
      <c r="H37" s="161"/>
      <c r="I37" s="3" t="str">
        <f t="shared" si="4"/>
        <v>A</v>
      </c>
      <c r="J37" s="10" t="n">
        <v>0.0</v>
      </c>
      <c r="K37" s="163"/>
      <c r="L37" s="145">
        <f>IF(K37=0,0,IF(F37=1,0,IF('Rainfall Input'!$D$3&gt;N37,((('Rainfall Input'!$D$3-(0.2*M37))^2))/ ('Rainfall Input'!$D$3+(0.8*M37)),0)))</f>
        <v>0</v>
      </c>
      <c r="M37" s="144">
        <f t="shared" si="0"/>
        <v>0</v>
      </c>
      <c r="N37" s="3">
        <f t="shared" si="3"/>
        <v>0</v>
      </c>
      <c r="O37" s="146">
        <f t="shared" si="1"/>
        <v>0</v>
      </c>
      <c r="P37" s="3"/>
      <c r="Q37" s="3">
        <f t="shared" si="5"/>
        <v>0</v>
      </c>
      <c r="R37" s="57"/>
    </row>
    <row r="38" spans="1:18" s="51" customFormat="1" ht="19.5" customHeight="1" thickBot="1" x14ac:dyDescent="0.25">
      <c r="D38" s="159">
        <v>1</v>
      </c>
      <c r="E38" s="159"/>
      <c r="F38" s="160">
        <v>1</v>
      </c>
      <c r="G38" s="159">
        <v>8</v>
      </c>
      <c r="H38" s="164"/>
      <c r="I38" s="165" t="str">
        <f t="shared" si="4"/>
        <v>A</v>
      </c>
      <c r="J38" s="10">
        <f>IF(F38=1,0,IF(F38=2,LOOKUP(I38,'TR-55 Landuse CN VALUES'!$B$19:$E$19,'TR-55 Landuse CN VALUES'!$B$25:$E$25),IF(F38=3,LOOKUP(I38,'TR-55 Landuse CN VALUES'!$B$19:$E$19,'TR-55 Landuse CN VALUES'!$B$22:$E$22))))</f>
        <v>0</v>
      </c>
      <c r="K38" s="166"/>
      <c r="L38" s="145">
        <f>IF(K38=0,0,IF(F38=1,0,IF('Rainfall Input'!$D$3&gt;N38,((('Rainfall Input'!$D$3-(0.2*M38))^2))/ ('Rainfall Input'!$D$3+(0.8*M38)),0)))</f>
        <v>0</v>
      </c>
      <c r="M38" s="144">
        <f t="shared" si="0"/>
        <v>0</v>
      </c>
      <c r="N38" s="3">
        <f t="shared" si="3"/>
        <v>0</v>
      </c>
      <c r="O38" s="146">
        <f t="shared" si="1"/>
        <v>0</v>
      </c>
      <c r="P38" s="3"/>
      <c r="Q38" s="3">
        <f t="shared" si="5"/>
        <v>0</v>
      </c>
      <c r="R38" s="57"/>
    </row>
    <row r="39" spans="1:18" s="51" customFormat="1" ht="20" customHeight="1" thickBot="1" x14ac:dyDescent="0.25">
      <c r="D39" s="159">
        <v>1</v>
      </c>
      <c r="E39" s="159"/>
      <c r="F39" s="160">
        <v>1</v>
      </c>
      <c r="G39" s="159"/>
      <c r="H39" s="161"/>
      <c r="I39" s="3"/>
      <c r="J39" s="3"/>
      <c r="K39" s="167"/>
      <c r="M39" s="144"/>
      <c r="N39" s="3"/>
      <c r="O39" s="146"/>
      <c r="P39" s="3"/>
      <c r="Q39" s="3"/>
      <c r="R39" s="57"/>
    </row>
    <row r="40" spans="1:18" ht="20" customHeight="1" thickBot="1" x14ac:dyDescent="0.25">
      <c r="D40" s="1">
        <v>1</v>
      </c>
      <c r="F40" s="50">
        <v>1</v>
      </c>
      <c r="H40" s="59"/>
      <c r="I40" s="143"/>
      <c r="J40" s="60" t="s">
        <v>50</v>
      </c>
      <c r="K40" s="199"/>
      <c r="L40" s="205">
        <f>SUM(L31:L39,L22:L29,L4:L19)</f>
        <v>11.120866625992896</v>
      </c>
      <c r="M40" s="144"/>
      <c r="N40" s="3"/>
      <c r="O40" s="205">
        <f>SUM(O31:O39,O4:O19,O22:O29)</f>
        <v>3315.4320165542717</v>
      </c>
      <c r="P40" s="3"/>
      <c r="Q40" s="3"/>
      <c r="R40" s="57"/>
    </row>
    <row r="41" spans="1:18" ht="20" customHeight="1" thickBot="1" x14ac:dyDescent="0.25">
      <c r="D41" s="1">
        <v>1</v>
      </c>
      <c r="F41" s="50">
        <v>1</v>
      </c>
      <c r="H41" s="201" t="s">
        <v>58</v>
      </c>
      <c r="I41" s="203" t="str">
        <f>IF($K$40=0," ",((J4*K4)+(J5*K5)+(J6*K6)+(J7*K7)+(J8*K8)+(J9*K9)+(J10*K10)+(J11*K11)+(J12*K12)+(J13*K13)+(J14*K14)+(J15*K15)+(J16*K16)+(J17*K17)+(J18*K18)+(J19*K19)+(J22*K22)+(J23*K23)+(J24*K24)+(J25*K25)+(J26*K26)+(J27*K27)+(J28*K28)+(J29*K29)+(J31*K31)+(J32*K32)+(J33*K33)+(J34*K34)+(J35*K35)+(J36*K36)+(J37*K37)+(J38*K38))/K40)</f>
        <v xml:space="preserve"> </v>
      </c>
      <c r="J41" s="143"/>
      <c r="K41" s="200"/>
      <c r="L41" s="207"/>
      <c r="M41" s="144"/>
      <c r="N41" s="3"/>
      <c r="O41" s="206"/>
      <c r="P41" s="3"/>
      <c r="Q41" s="3"/>
      <c r="R41" s="57"/>
    </row>
    <row r="42" spans="1:18" ht="49.5" customHeight="1" thickBot="1" x14ac:dyDescent="0.25">
      <c r="D42" s="1">
        <v>1</v>
      </c>
      <c r="F42" s="50">
        <v>1</v>
      </c>
      <c r="H42" s="202"/>
      <c r="I42" s="204"/>
      <c r="J42" s="61"/>
      <c r="K42" s="121"/>
      <c r="L42" s="51"/>
      <c r="M42" s="144"/>
      <c r="N42" s="3"/>
      <c r="O42" s="146"/>
      <c r="P42" s="3"/>
      <c r="Q42" s="3"/>
      <c r="R42" s="57"/>
    </row>
    <row r="43" spans="1:18" ht="44.25" customHeight="1" x14ac:dyDescent="0.2">
      <c r="D43" s="1">
        <v>1</v>
      </c>
      <c r="F43" s="50">
        <v>1</v>
      </c>
      <c r="G43" s="143"/>
      <c r="H43" s="4"/>
      <c r="I43" s="143"/>
      <c r="J43" s="143"/>
      <c r="K43" s="143"/>
      <c r="L43" s="51"/>
      <c r="M43" s="144"/>
      <c r="N43" s="3"/>
      <c r="O43" s="146"/>
      <c r="P43" s="3"/>
      <c r="Q43" s="3"/>
      <c r="R43" s="57"/>
    </row>
    <row r="44" spans="1:18" ht="20" customHeight="1" x14ac:dyDescent="0.25">
      <c r="D44" s="1">
        <v>1</v>
      </c>
      <c r="F44" s="50">
        <v>1</v>
      </c>
      <c r="G44" s="143"/>
      <c r="H44" s="129"/>
      <c r="I44" s="129"/>
      <c r="J44" s="129"/>
      <c r="K44" s="129"/>
      <c r="L44" s="51"/>
      <c r="M44" s="144"/>
      <c r="N44" s="3"/>
      <c r="O44" s="146"/>
      <c r="P44" s="3"/>
      <c r="Q44" s="3"/>
      <c r="R44" s="57"/>
    </row>
    <row r="45" spans="1:18" ht="20" customHeight="1" x14ac:dyDescent="0.2">
      <c r="D45" s="1">
        <v>1</v>
      </c>
      <c r="F45" s="50">
        <v>1</v>
      </c>
      <c r="G45" s="143"/>
      <c r="H45" s="101"/>
      <c r="I45" s="64"/>
      <c r="J45" s="64"/>
      <c r="K45" s="64"/>
      <c r="L45" s="51"/>
      <c r="M45" s="144"/>
      <c r="N45" s="3"/>
      <c r="O45" s="146"/>
      <c r="P45" s="3"/>
      <c r="Q45" s="3"/>
      <c r="R45" s="57"/>
    </row>
    <row r="46" spans="1:18" s="51" customFormat="1" ht="20" customHeight="1" x14ac:dyDescent="0.2">
      <c r="A46"/>
      <c r="B46"/>
      <c r="C46"/>
      <c r="D46" s="1">
        <v>1</v>
      </c>
      <c r="E46" s="1"/>
      <c r="F46" s="50">
        <v>1</v>
      </c>
      <c r="G46" s="143"/>
      <c r="H46" s="64"/>
      <c r="I46" s="64"/>
      <c r="J46" s="64"/>
      <c r="K46" s="76"/>
      <c r="M46" s="144"/>
      <c r="N46" s="3"/>
      <c r="O46" s="146"/>
      <c r="P46" s="3"/>
      <c r="Q46" s="3"/>
      <c r="R46" s="57"/>
    </row>
    <row r="47" spans="1:18" ht="20" customHeight="1" x14ac:dyDescent="0.2">
      <c r="D47" s="1">
        <v>1</v>
      </c>
      <c r="F47" s="50">
        <v>1</v>
      </c>
      <c r="G47" s="143"/>
      <c r="H47" s="64"/>
      <c r="I47" s="64"/>
      <c r="J47" s="64"/>
      <c r="K47" s="64"/>
      <c r="L47" s="51"/>
      <c r="M47" s="144"/>
      <c r="N47" s="3"/>
      <c r="O47" s="146"/>
      <c r="P47" s="3"/>
      <c r="Q47" s="3"/>
      <c r="R47" s="57"/>
    </row>
    <row r="48" spans="1:18" ht="20" customHeight="1" x14ac:dyDescent="0.2">
      <c r="D48" s="1">
        <v>1</v>
      </c>
      <c r="F48" s="50">
        <v>1</v>
      </c>
      <c r="G48" s="143"/>
      <c r="H48" s="64"/>
      <c r="I48" s="64"/>
      <c r="J48" s="64"/>
      <c r="K48" s="64"/>
      <c r="L48" s="51"/>
      <c r="M48" s="144"/>
      <c r="N48" s="3"/>
      <c r="O48" s="146"/>
      <c r="P48" s="3"/>
      <c r="Q48" s="3"/>
      <c r="R48" s="57"/>
    </row>
    <row r="49" spans="4:18" ht="20" customHeight="1" x14ac:dyDescent="0.2">
      <c r="D49" s="1">
        <v>1</v>
      </c>
      <c r="F49" s="50">
        <v>1</v>
      </c>
      <c r="G49" s="143"/>
      <c r="H49" s="64"/>
      <c r="I49" s="64"/>
      <c r="J49" s="64"/>
      <c r="K49" s="64"/>
      <c r="L49" s="51"/>
      <c r="M49" s="144"/>
      <c r="N49" s="3"/>
      <c r="O49" s="146"/>
      <c r="P49" s="3"/>
      <c r="Q49" s="3"/>
      <c r="R49" s="57"/>
    </row>
    <row r="50" spans="4:18" ht="20" customHeight="1" x14ac:dyDescent="0.2">
      <c r="D50" s="1">
        <v>1</v>
      </c>
      <c r="F50" s="50">
        <v>1</v>
      </c>
      <c r="G50" s="143"/>
      <c r="H50" s="64"/>
      <c r="I50" s="64"/>
      <c r="J50" s="64"/>
      <c r="K50" s="64"/>
      <c r="L50" s="51"/>
      <c r="M50" s="144"/>
      <c r="N50" s="3"/>
      <c r="O50" s="146"/>
      <c r="P50" s="3"/>
      <c r="Q50" s="3"/>
      <c r="R50" s="57"/>
    </row>
    <row r="51" spans="4:18" ht="20" customHeight="1" x14ac:dyDescent="0.2">
      <c r="D51" s="1">
        <v>1</v>
      </c>
      <c r="F51" s="50">
        <v>1</v>
      </c>
      <c r="G51" s="143"/>
      <c r="H51" s="64"/>
      <c r="I51" s="64"/>
      <c r="J51" s="64"/>
      <c r="K51" s="64"/>
      <c r="L51" s="51"/>
      <c r="M51" s="144"/>
      <c r="N51" s="3"/>
      <c r="O51" s="146"/>
      <c r="P51" s="3"/>
      <c r="Q51" s="3"/>
      <c r="R51" s="57"/>
    </row>
    <row r="52" spans="4:18" ht="20" customHeight="1" x14ac:dyDescent="0.2">
      <c r="G52" s="143"/>
      <c r="H52" s="64"/>
      <c r="I52" s="64"/>
      <c r="J52" s="64"/>
      <c r="K52" s="64"/>
      <c r="L52" s="51"/>
      <c r="M52" s="100"/>
      <c r="N52" s="3"/>
      <c r="O52" s="3"/>
      <c r="P52" s="3"/>
      <c r="Q52" s="3"/>
      <c r="R52" s="57"/>
    </row>
    <row r="53" spans="4:18" ht="20" customHeight="1" x14ac:dyDescent="0.2">
      <c r="G53" s="143"/>
      <c r="H53" s="64"/>
      <c r="I53" s="64"/>
      <c r="J53" s="64"/>
      <c r="K53" s="64"/>
      <c r="L53" s="51"/>
      <c r="M53" s="108"/>
      <c r="N53" s="3"/>
      <c r="O53" s="3"/>
      <c r="P53" s="109"/>
      <c r="Q53" s="130"/>
      <c r="R53" s="57"/>
    </row>
    <row r="54" spans="4:18" ht="46.5" customHeight="1" x14ac:dyDescent="0.2">
      <c r="G54" s="143"/>
      <c r="H54" s="64"/>
      <c r="I54" s="64"/>
      <c r="J54" s="64"/>
      <c r="K54" s="64"/>
      <c r="L54" s="51"/>
      <c r="M54" s="131"/>
      <c r="N54" s="132"/>
      <c r="O54" s="132"/>
      <c r="P54" s="3"/>
      <c r="Q54" s="130"/>
      <c r="R54" s="100"/>
    </row>
    <row r="55" spans="4:18" ht="45.75" customHeight="1" x14ac:dyDescent="0.2">
      <c r="G55" s="143"/>
      <c r="H55" s="64"/>
      <c r="I55" s="64"/>
      <c r="J55" s="64"/>
      <c r="K55" s="64"/>
      <c r="L55" s="51"/>
      <c r="M55" s="131"/>
      <c r="N55" s="132"/>
      <c r="O55" s="132"/>
      <c r="P55" s="110"/>
      <c r="Q55" s="133"/>
      <c r="R55" s="133"/>
    </row>
    <row r="56" spans="4:18" ht="20" customHeight="1" x14ac:dyDescent="0.2">
      <c r="G56" s="143"/>
      <c r="H56" s="64"/>
      <c r="I56" s="64"/>
      <c r="J56" s="64"/>
      <c r="K56" s="64"/>
      <c r="M56" s="100"/>
      <c r="N56" s="3"/>
      <c r="O56" s="3"/>
      <c r="P56" s="100"/>
      <c r="Q56" s="3"/>
      <c r="R56" s="57"/>
    </row>
    <row r="57" spans="4:18" ht="21" hidden="1" customHeight="1" x14ac:dyDescent="0.25">
      <c r="E57" s="1" t="b">
        <v>1</v>
      </c>
      <c r="H57" s="67">
        <f t="shared" ref="H57:H62" si="6">IF($F14=2,IF($D14=1,($K14),0),0)</f>
        <v>0</v>
      </c>
      <c r="I57" s="64">
        <f t="shared" ref="I57:I62" si="7">IF($F14=2,IF($D14=2,($K14),0),0)</f>
        <v>0</v>
      </c>
      <c r="J57" s="64">
        <f t="shared" ref="J57:J62" si="8">IF($F14=2,IF($D14=3,($K14),0),0)</f>
        <v>0</v>
      </c>
      <c r="K57" s="65">
        <f t="shared" ref="K57:K62" si="9">IF($F14=2,IF($D14=4,($K14),0),0)</f>
        <v>0</v>
      </c>
      <c r="L57" s="62"/>
      <c r="M57" s="134"/>
      <c r="N57" s="134"/>
      <c r="O57" s="134"/>
      <c r="P57" s="134"/>
      <c r="Q57" s="134"/>
      <c r="R57" s="57"/>
    </row>
    <row r="58" spans="4:18" ht="15.75" hidden="1" customHeight="1" x14ac:dyDescent="0.2">
      <c r="H58" s="67">
        <f t="shared" si="6"/>
        <v>0</v>
      </c>
      <c r="I58" s="64">
        <f t="shared" si="7"/>
        <v>0</v>
      </c>
      <c r="J58" s="64">
        <f t="shared" si="8"/>
        <v>0</v>
      </c>
      <c r="K58" s="65">
        <f t="shared" si="9"/>
        <v>0</v>
      </c>
      <c r="L58" s="66"/>
      <c r="M58" s="111"/>
      <c r="N58" s="76"/>
      <c r="O58" s="76"/>
      <c r="P58" s="76"/>
      <c r="Q58" s="76"/>
      <c r="R58" s="58"/>
    </row>
    <row r="59" spans="4:18" ht="15.75" hidden="1" customHeight="1" x14ac:dyDescent="0.2">
      <c r="H59" s="67">
        <f t="shared" si="6"/>
        <v>0</v>
      </c>
      <c r="I59" s="64">
        <f t="shared" si="7"/>
        <v>0</v>
      </c>
      <c r="J59" s="64">
        <f t="shared" si="8"/>
        <v>0</v>
      </c>
      <c r="K59" s="65">
        <f t="shared" si="9"/>
        <v>0</v>
      </c>
      <c r="L59" s="66"/>
      <c r="M59" s="76"/>
      <c r="N59" s="76"/>
      <c r="O59" s="76"/>
      <c r="P59" s="76"/>
      <c r="Q59" s="76"/>
      <c r="R59" s="58"/>
    </row>
    <row r="60" spans="4:18" ht="15.75" hidden="1" customHeight="1" x14ac:dyDescent="0.2">
      <c r="H60" s="67">
        <f t="shared" si="6"/>
        <v>0</v>
      </c>
      <c r="I60" s="64">
        <f t="shared" si="7"/>
        <v>0</v>
      </c>
      <c r="J60" s="64">
        <f t="shared" si="8"/>
        <v>0</v>
      </c>
      <c r="K60" s="65">
        <f t="shared" si="9"/>
        <v>0</v>
      </c>
      <c r="L60" s="66"/>
      <c r="M60" s="76"/>
      <c r="N60" s="76"/>
      <c r="O60" s="76"/>
      <c r="P60" s="76"/>
      <c r="Q60" s="76"/>
      <c r="R60" s="58"/>
    </row>
    <row r="61" spans="4:18" ht="15.75" hidden="1" customHeight="1" x14ac:dyDescent="0.2">
      <c r="H61" s="67">
        <f t="shared" si="6"/>
        <v>0</v>
      </c>
      <c r="I61" s="64">
        <f t="shared" si="7"/>
        <v>0</v>
      </c>
      <c r="J61" s="64">
        <f t="shared" si="8"/>
        <v>0</v>
      </c>
      <c r="K61" s="65">
        <f t="shared" si="9"/>
        <v>0</v>
      </c>
      <c r="L61" s="66"/>
      <c r="M61" s="76"/>
      <c r="N61" s="76"/>
      <c r="O61" s="76"/>
      <c r="P61" s="76"/>
      <c r="Q61" s="76"/>
      <c r="R61" s="58"/>
    </row>
    <row r="62" spans="4:18" ht="15.75" hidden="1" customHeight="1" x14ac:dyDescent="0.2">
      <c r="H62" s="67">
        <f t="shared" si="6"/>
        <v>0</v>
      </c>
      <c r="I62" s="64">
        <f t="shared" si="7"/>
        <v>0</v>
      </c>
      <c r="J62" s="64">
        <f t="shared" si="8"/>
        <v>0</v>
      </c>
      <c r="K62" s="65">
        <f t="shared" si="9"/>
        <v>0</v>
      </c>
      <c r="L62" s="66"/>
      <c r="M62" s="76"/>
      <c r="N62" s="76"/>
      <c r="O62" s="76"/>
      <c r="P62" s="76"/>
      <c r="Q62" s="76"/>
      <c r="R62" s="58"/>
    </row>
    <row r="63" spans="4:18" ht="15.75" hidden="1" customHeight="1" x14ac:dyDescent="0.2">
      <c r="H63" s="73">
        <f>SUM(H47:H62)</f>
        <v>0</v>
      </c>
      <c r="I63" s="74">
        <f>SUM(I47:I62)</f>
        <v>0</v>
      </c>
      <c r="J63" s="74">
        <f>SUM(J47:J62)</f>
        <v>0</v>
      </c>
      <c r="K63" s="75">
        <f>SUM(K47:K62)</f>
        <v>0</v>
      </c>
      <c r="L63" s="66"/>
      <c r="M63" s="76"/>
      <c r="N63" s="76"/>
      <c r="O63" s="76"/>
      <c r="P63" s="76"/>
      <c r="Q63" s="76"/>
      <c r="R63" s="58"/>
    </row>
    <row r="64" spans="4:18" ht="18" hidden="1" customHeight="1" x14ac:dyDescent="0.2">
      <c r="E64" s="1" t="b">
        <v>1</v>
      </c>
      <c r="H64" s="77"/>
      <c r="I64" s="64"/>
      <c r="J64" s="64"/>
      <c r="K64" s="78"/>
      <c r="L64" s="66"/>
      <c r="M64" s="76"/>
      <c r="N64" s="76"/>
      <c r="O64" s="76"/>
      <c r="P64" s="76"/>
      <c r="Q64" s="76"/>
      <c r="R64" s="58"/>
    </row>
    <row r="65" spans="5:23" ht="15.75" hidden="1" customHeight="1" x14ac:dyDescent="0.2">
      <c r="E65" s="1" t="b">
        <v>0</v>
      </c>
      <c r="H65" s="77" t="s">
        <v>47</v>
      </c>
      <c r="I65" s="79"/>
      <c r="J65" s="79"/>
      <c r="K65" s="78"/>
      <c r="L65" s="66"/>
      <c r="M65" s="76"/>
      <c r="N65" s="76"/>
      <c r="O65" s="76"/>
      <c r="P65" s="76"/>
      <c r="Q65" s="76"/>
      <c r="R65" s="58"/>
    </row>
    <row r="66" spans="5:23" ht="15.75" hidden="1" customHeight="1" x14ac:dyDescent="0.2">
      <c r="E66" s="1" t="b">
        <v>1</v>
      </c>
      <c r="H66" s="67" t="s">
        <v>12</v>
      </c>
      <c r="I66" s="64" t="s">
        <v>13</v>
      </c>
      <c r="J66" s="64" t="s">
        <v>14</v>
      </c>
      <c r="K66" s="68" t="s">
        <v>15</v>
      </c>
      <c r="L66" s="66"/>
      <c r="M66" s="76"/>
      <c r="N66" s="76"/>
      <c r="O66" s="76"/>
      <c r="P66" s="76"/>
      <c r="Q66" s="76"/>
      <c r="R66" s="58"/>
    </row>
    <row r="67" spans="5:23" ht="15.75" hidden="1" customHeight="1" x14ac:dyDescent="0.2">
      <c r="H67" s="67">
        <f t="shared" ref="H67:H82" si="10">IF($F4=3,IF($D4=1,($K4),0),0)</f>
        <v>0</v>
      </c>
      <c r="I67" s="64">
        <f t="shared" ref="I67:I82" si="11">IF($F4=3,IF($D4=2,($K4),0),0)</f>
        <v>0</v>
      </c>
      <c r="J67" s="64">
        <f t="shared" ref="J67:J82" si="12">IF($F4=3,IF($D4=3,($K4),0),0)</f>
        <v>0</v>
      </c>
      <c r="K67" s="65">
        <f t="shared" ref="K67:K82" si="13">IF($F4=3,IF($D4=4,($K4),0),0)</f>
        <v>0</v>
      </c>
      <c r="L67" s="66"/>
      <c r="M67" s="76"/>
      <c r="N67" s="76"/>
      <c r="O67" s="76"/>
      <c r="P67" s="76"/>
      <c r="Q67" s="76"/>
      <c r="R67" s="58"/>
    </row>
    <row r="68" spans="5:23" ht="16.5" hidden="1" customHeight="1" x14ac:dyDescent="0.2">
      <c r="H68" s="67">
        <f t="shared" si="10"/>
        <v>0</v>
      </c>
      <c r="I68" s="64">
        <f t="shared" si="11"/>
        <v>0</v>
      </c>
      <c r="J68" s="64">
        <f t="shared" si="12"/>
        <v>0</v>
      </c>
      <c r="K68" s="65">
        <f t="shared" si="13"/>
        <v>0</v>
      </c>
      <c r="L68" s="66"/>
      <c r="M68" s="76"/>
      <c r="N68" s="76"/>
      <c r="O68" s="76"/>
      <c r="P68" s="76"/>
      <c r="Q68" s="76"/>
      <c r="R68" s="58"/>
    </row>
    <row r="69" spans="5:23" ht="15.75" hidden="1" customHeight="1" x14ac:dyDescent="0.2">
      <c r="H69" s="67">
        <f t="shared" si="10"/>
        <v>0</v>
      </c>
      <c r="I69" s="64">
        <f t="shared" si="11"/>
        <v>0</v>
      </c>
      <c r="J69" s="64">
        <f t="shared" si="12"/>
        <v>0</v>
      </c>
      <c r="K69" s="65">
        <f t="shared" si="13"/>
        <v>0</v>
      </c>
      <c r="L69" s="66"/>
      <c r="M69" s="76"/>
      <c r="N69" s="76"/>
      <c r="O69" s="76"/>
      <c r="P69" s="76"/>
      <c r="Q69" s="76"/>
      <c r="R69" s="58"/>
    </row>
    <row r="70" spans="5:23" ht="16" hidden="1" customHeight="1" x14ac:dyDescent="0.2">
      <c r="H70" s="67">
        <f t="shared" si="10"/>
        <v>0</v>
      </c>
      <c r="I70" s="64">
        <f t="shared" si="11"/>
        <v>0</v>
      </c>
      <c r="J70" s="64">
        <f t="shared" si="12"/>
        <v>0</v>
      </c>
      <c r="K70" s="65">
        <f t="shared" si="13"/>
        <v>0</v>
      </c>
      <c r="L70" s="66"/>
      <c r="M70" s="76"/>
      <c r="N70" s="76"/>
      <c r="O70" s="76"/>
      <c r="P70" s="76"/>
      <c r="Q70" s="76"/>
      <c r="R70" s="58"/>
    </row>
    <row r="71" spans="5:23" ht="16" hidden="1" customHeight="1" x14ac:dyDescent="0.2">
      <c r="H71" s="67">
        <f t="shared" si="10"/>
        <v>0</v>
      </c>
      <c r="I71" s="64">
        <f t="shared" si="11"/>
        <v>0</v>
      </c>
      <c r="J71" s="64">
        <f t="shared" si="12"/>
        <v>0</v>
      </c>
      <c r="K71" s="65">
        <f t="shared" si="13"/>
        <v>0</v>
      </c>
      <c r="L71" s="66"/>
      <c r="M71" s="76"/>
      <c r="N71" s="76"/>
      <c r="O71" s="76"/>
      <c r="P71" s="76"/>
      <c r="Q71" s="76"/>
      <c r="R71" s="58"/>
    </row>
    <row r="72" spans="5:23" ht="16" hidden="1" customHeight="1" x14ac:dyDescent="0.2">
      <c r="H72" s="67">
        <f t="shared" si="10"/>
        <v>0</v>
      </c>
      <c r="I72" s="64">
        <f t="shared" si="11"/>
        <v>0</v>
      </c>
      <c r="J72" s="64">
        <f t="shared" si="12"/>
        <v>0</v>
      </c>
      <c r="K72" s="65">
        <f t="shared" si="13"/>
        <v>0</v>
      </c>
      <c r="L72" s="66"/>
      <c r="M72" s="76"/>
      <c r="N72" s="76"/>
      <c r="O72" s="76"/>
      <c r="P72" s="76"/>
      <c r="Q72" s="76"/>
      <c r="R72" s="58"/>
    </row>
    <row r="73" spans="5:23" ht="16" hidden="1" customHeight="1" x14ac:dyDescent="0.2">
      <c r="H73" s="67">
        <f t="shared" si="10"/>
        <v>0</v>
      </c>
      <c r="I73" s="64">
        <f t="shared" si="11"/>
        <v>0</v>
      </c>
      <c r="J73" s="64">
        <f t="shared" si="12"/>
        <v>0</v>
      </c>
      <c r="K73" s="65">
        <f t="shared" si="13"/>
        <v>0</v>
      </c>
      <c r="L73" s="69"/>
      <c r="M73" s="76"/>
      <c r="N73" s="76"/>
      <c r="O73" s="76"/>
      <c r="P73" s="76"/>
      <c r="Q73" s="76"/>
      <c r="R73" s="58"/>
    </row>
    <row r="74" spans="5:23" ht="16" hidden="1" customHeight="1" x14ac:dyDescent="0.2">
      <c r="E74" s="1" t="b">
        <v>1</v>
      </c>
      <c r="H74" s="67">
        <f t="shared" si="10"/>
        <v>0</v>
      </c>
      <c r="I74" s="64">
        <f t="shared" si="11"/>
        <v>0</v>
      </c>
      <c r="J74" s="64">
        <f t="shared" si="12"/>
        <v>0</v>
      </c>
      <c r="K74" s="65">
        <f t="shared" si="13"/>
        <v>0</v>
      </c>
      <c r="L74" s="70"/>
      <c r="M74" s="76"/>
      <c r="N74" s="76"/>
      <c r="O74" s="76"/>
      <c r="P74" s="76"/>
      <c r="Q74" s="76"/>
      <c r="R74" s="58"/>
    </row>
    <row r="75" spans="5:23" ht="16" hidden="1" customHeight="1" x14ac:dyDescent="0.2">
      <c r="E75" s="1" t="b">
        <v>0</v>
      </c>
      <c r="H75" s="67">
        <f t="shared" si="10"/>
        <v>0</v>
      </c>
      <c r="I75" s="64">
        <f t="shared" si="11"/>
        <v>0</v>
      </c>
      <c r="J75" s="64">
        <f t="shared" si="12"/>
        <v>0</v>
      </c>
      <c r="K75" s="65">
        <f t="shared" si="13"/>
        <v>0</v>
      </c>
      <c r="L75" s="70"/>
      <c r="M75" s="76"/>
      <c r="N75" s="76"/>
      <c r="O75" s="76"/>
      <c r="P75" s="76"/>
      <c r="Q75" s="76"/>
      <c r="R75" s="58"/>
      <c r="S75" s="72" t="s">
        <v>12</v>
      </c>
      <c r="T75" s="72" t="s">
        <v>13</v>
      </c>
      <c r="U75" s="72" t="s">
        <v>14</v>
      </c>
      <c r="V75" s="72" t="s">
        <v>15</v>
      </c>
    </row>
    <row r="76" spans="5:23" ht="16" hidden="1" customHeight="1" thickBot="1" x14ac:dyDescent="0.25">
      <c r="E76" s="1" t="b">
        <v>0</v>
      </c>
      <c r="H76" s="67">
        <f t="shared" si="10"/>
        <v>0</v>
      </c>
      <c r="I76" s="64">
        <f t="shared" si="11"/>
        <v>0</v>
      </c>
      <c r="J76" s="64">
        <f t="shared" si="12"/>
        <v>0</v>
      </c>
      <c r="K76" s="65">
        <f t="shared" si="13"/>
        <v>0</v>
      </c>
      <c r="L76" s="70"/>
      <c r="M76" s="76"/>
      <c r="N76" s="76"/>
      <c r="O76" s="76"/>
      <c r="P76" s="76"/>
      <c r="Q76" s="76"/>
      <c r="R76" s="58"/>
      <c r="S76" s="76">
        <f>M76*64</f>
        <v>0</v>
      </c>
      <c r="T76" s="72">
        <f>N76*75</f>
        <v>0</v>
      </c>
      <c r="U76" s="72">
        <f>P76*82</f>
        <v>0</v>
      </c>
      <c r="V76" s="72">
        <f>Q76*85</f>
        <v>0</v>
      </c>
      <c r="W76" s="1" t="str">
        <f>IF(R76=0,"0",(SUM(S76:V76)/R76))</f>
        <v>0</v>
      </c>
    </row>
    <row r="77" spans="5:23" ht="16" hidden="1" customHeight="1" thickTop="1" x14ac:dyDescent="0.2">
      <c r="E77" s="1" t="b">
        <v>0</v>
      </c>
      <c r="H77" s="67">
        <f t="shared" si="10"/>
        <v>0</v>
      </c>
      <c r="I77" s="64">
        <f t="shared" si="11"/>
        <v>0</v>
      </c>
      <c r="J77" s="64">
        <f t="shared" si="12"/>
        <v>0</v>
      </c>
      <c r="K77" s="65">
        <f t="shared" si="13"/>
        <v>0</v>
      </c>
      <c r="L77" s="70"/>
      <c r="M77" s="71"/>
      <c r="N77" s="76"/>
      <c r="O77" s="76"/>
      <c r="P77" s="76"/>
      <c r="Q77" s="71"/>
      <c r="R77" s="112"/>
      <c r="S77" s="66"/>
      <c r="T77" s="66"/>
      <c r="U77" s="66"/>
      <c r="V77" s="66"/>
      <c r="W77" s="1"/>
    </row>
    <row r="78" spans="5:23" ht="16" hidden="1" customHeight="1" x14ac:dyDescent="0.2">
      <c r="E78" s="1" t="b">
        <v>1</v>
      </c>
      <c r="H78" s="67">
        <f t="shared" si="10"/>
        <v>0</v>
      </c>
      <c r="I78" s="64">
        <f t="shared" si="11"/>
        <v>0</v>
      </c>
      <c r="J78" s="64">
        <f t="shared" si="12"/>
        <v>0</v>
      </c>
      <c r="K78" s="65">
        <f t="shared" si="13"/>
        <v>0</v>
      </c>
      <c r="L78" s="70"/>
      <c r="M78" s="71"/>
      <c r="N78" s="71"/>
      <c r="O78" s="71"/>
      <c r="P78" s="71"/>
      <c r="Q78" s="71"/>
      <c r="R78" s="102"/>
      <c r="S78" s="66"/>
      <c r="T78" s="66"/>
      <c r="U78" s="66"/>
      <c r="V78" s="66"/>
      <c r="W78" s="1"/>
    </row>
    <row r="79" spans="5:23" ht="16" hidden="1" customHeight="1" x14ac:dyDescent="0.2">
      <c r="H79" s="67">
        <f t="shared" si="10"/>
        <v>0</v>
      </c>
      <c r="I79" s="64">
        <f t="shared" si="11"/>
        <v>0</v>
      </c>
      <c r="J79" s="64">
        <f t="shared" si="12"/>
        <v>0</v>
      </c>
      <c r="K79" s="65">
        <f t="shared" si="13"/>
        <v>0</v>
      </c>
      <c r="L79" s="70"/>
      <c r="M79" s="76"/>
      <c r="N79" s="76"/>
      <c r="O79" s="76"/>
      <c r="P79" s="76"/>
      <c r="Q79" s="76"/>
      <c r="R79" s="102"/>
      <c r="S79" s="66"/>
      <c r="T79" s="66"/>
      <c r="U79" s="66"/>
      <c r="V79" s="66"/>
      <c r="W79" s="1"/>
    </row>
    <row r="80" spans="5:23" ht="16" hidden="1" customHeight="1" x14ac:dyDescent="0.2">
      <c r="H80" s="67">
        <f t="shared" si="10"/>
        <v>0</v>
      </c>
      <c r="I80" s="64">
        <f t="shared" si="11"/>
        <v>0</v>
      </c>
      <c r="J80" s="64">
        <f t="shared" si="12"/>
        <v>0</v>
      </c>
      <c r="K80" s="65">
        <f t="shared" si="13"/>
        <v>0</v>
      </c>
      <c r="L80" s="70"/>
      <c r="M80" s="76"/>
      <c r="N80" s="76"/>
      <c r="O80" s="76"/>
      <c r="P80" s="76"/>
      <c r="Q80" s="76"/>
      <c r="R80" s="102"/>
      <c r="S80" s="66"/>
      <c r="T80" s="66"/>
      <c r="U80" s="66"/>
      <c r="V80" s="66"/>
      <c r="W80" s="1"/>
    </row>
    <row r="81" spans="1:23" ht="16" hidden="1" customHeight="1" x14ac:dyDescent="0.2">
      <c r="A81" s="77"/>
      <c r="H81" s="67">
        <f t="shared" si="10"/>
        <v>0</v>
      </c>
      <c r="I81" s="64">
        <f t="shared" si="11"/>
        <v>0</v>
      </c>
      <c r="J81" s="64">
        <f t="shared" si="12"/>
        <v>0</v>
      </c>
      <c r="K81" s="65">
        <f t="shared" si="13"/>
        <v>0</v>
      </c>
      <c r="L81" s="70"/>
      <c r="M81" s="76"/>
      <c r="N81" s="76"/>
      <c r="O81" s="76"/>
      <c r="P81" s="76"/>
      <c r="Q81" s="76"/>
      <c r="R81" s="102"/>
      <c r="S81" s="66"/>
      <c r="T81" s="66"/>
      <c r="U81" s="66"/>
      <c r="V81" s="66"/>
      <c r="W81" s="1"/>
    </row>
    <row r="82" spans="1:23" ht="16" hidden="1" customHeight="1" x14ac:dyDescent="0.2">
      <c r="A82" s="63"/>
      <c r="H82" s="67">
        <f t="shared" si="10"/>
        <v>0</v>
      </c>
      <c r="I82" s="64">
        <f t="shared" si="11"/>
        <v>0</v>
      </c>
      <c r="J82" s="64">
        <f t="shared" si="12"/>
        <v>0</v>
      </c>
      <c r="K82" s="65">
        <f t="shared" si="13"/>
        <v>0</v>
      </c>
      <c r="L82" s="70"/>
      <c r="M82" s="76"/>
      <c r="N82" s="76"/>
      <c r="O82" s="76"/>
      <c r="P82" s="76"/>
      <c r="Q82" s="76"/>
      <c r="R82" s="102"/>
      <c r="S82" s="66"/>
      <c r="T82" s="66"/>
      <c r="U82" s="66"/>
      <c r="V82" s="66"/>
      <c r="W82" s="1"/>
    </row>
    <row r="83" spans="1:23" ht="16" hidden="1" customHeight="1" x14ac:dyDescent="0.2">
      <c r="H83" s="73">
        <f>SUM(H67:H82)</f>
        <v>0</v>
      </c>
      <c r="I83" s="74">
        <f>SUM(I67:I82)</f>
        <v>0</v>
      </c>
      <c r="J83" s="74">
        <f>SUM(J67:J82)</f>
        <v>0</v>
      </c>
      <c r="K83" s="75">
        <f>SUM(K67:K82)</f>
        <v>0</v>
      </c>
      <c r="L83" s="80"/>
      <c r="M83" s="76"/>
      <c r="N83" s="76"/>
      <c r="O83" s="76"/>
      <c r="P83" s="76"/>
      <c r="Q83" s="76"/>
      <c r="R83" s="102"/>
      <c r="S83" s="66"/>
      <c r="T83" s="66"/>
      <c r="U83" s="66"/>
      <c r="V83" s="66"/>
      <c r="W83" s="1"/>
    </row>
    <row r="84" spans="1:23" ht="16" hidden="1" customHeight="1" x14ac:dyDescent="0.2">
      <c r="H84" s="67"/>
      <c r="I84" s="64"/>
      <c r="J84" s="64"/>
      <c r="K84" s="68"/>
      <c r="L84" s="70"/>
      <c r="M84" s="76"/>
      <c r="N84" s="76"/>
      <c r="O84" s="76"/>
      <c r="P84" s="76"/>
      <c r="Q84" s="76"/>
      <c r="R84" s="102"/>
      <c r="S84" s="66"/>
      <c r="T84" s="66"/>
      <c r="U84" s="66"/>
      <c r="V84" s="66"/>
      <c r="W84" s="1"/>
    </row>
    <row r="85" spans="1:23" ht="16" hidden="1" customHeight="1" x14ac:dyDescent="0.2">
      <c r="H85" s="63" t="s">
        <v>2</v>
      </c>
      <c r="I85" s="71"/>
      <c r="J85" s="71"/>
      <c r="K85" s="78"/>
      <c r="L85" s="70"/>
      <c r="M85" s="76"/>
      <c r="N85" s="76"/>
      <c r="O85" s="76"/>
      <c r="P85" s="76"/>
      <c r="Q85" s="76"/>
      <c r="R85" s="102"/>
      <c r="S85" s="66"/>
      <c r="T85" s="66"/>
      <c r="U85" s="66"/>
      <c r="V85" s="66"/>
      <c r="W85" s="1"/>
    </row>
    <row r="86" spans="1:23" ht="16" hidden="1" customHeight="1" x14ac:dyDescent="0.2">
      <c r="H86" s="67" t="s">
        <v>12</v>
      </c>
      <c r="I86" s="64" t="s">
        <v>13</v>
      </c>
      <c r="J86" s="64" t="s">
        <v>14</v>
      </c>
      <c r="K86" s="68" t="s">
        <v>15</v>
      </c>
      <c r="L86" s="81"/>
      <c r="M86" s="76"/>
      <c r="N86" s="76"/>
      <c r="O86" s="76"/>
      <c r="P86" s="76"/>
      <c r="Q86" s="76"/>
      <c r="R86" s="102"/>
      <c r="S86" s="66"/>
      <c r="T86" s="66"/>
      <c r="U86" s="66"/>
      <c r="V86" s="66"/>
      <c r="W86" s="1"/>
    </row>
    <row r="87" spans="1:23" ht="16" hidden="1" customHeight="1" x14ac:dyDescent="0.2">
      <c r="H87" s="67">
        <f t="shared" ref="H87:H102" si="14">IF($F4=4,IF($D4=1,($K4),0),0)</f>
        <v>0</v>
      </c>
      <c r="I87" s="64">
        <f t="shared" ref="I87:I102" si="15">IF($F4=4,IF($D4=2,($K4),0),0)</f>
        <v>0</v>
      </c>
      <c r="J87" s="64">
        <f t="shared" ref="J87:J102" si="16">IF($F4=4,IF($D4=3,($K4),0),0)</f>
        <v>0</v>
      </c>
      <c r="K87" s="65">
        <f t="shared" ref="K87:K102" si="17">IF($F4=4,IF($D4=4,($K4),0),0)</f>
        <v>0</v>
      </c>
      <c r="L87" s="81"/>
      <c r="M87" s="76"/>
      <c r="N87" s="76"/>
      <c r="O87" s="76"/>
      <c r="P87" s="76"/>
      <c r="Q87" s="76"/>
      <c r="R87" s="102"/>
      <c r="S87" s="66"/>
      <c r="T87" s="66"/>
      <c r="U87" s="66"/>
      <c r="V87" s="66"/>
      <c r="W87" s="1"/>
    </row>
    <row r="88" spans="1:23" ht="16" hidden="1" customHeight="1" x14ac:dyDescent="0.2">
      <c r="E88" s="1" t="b">
        <v>0</v>
      </c>
      <c r="H88" s="67">
        <f t="shared" si="14"/>
        <v>0</v>
      </c>
      <c r="I88" s="64">
        <f t="shared" si="15"/>
        <v>0</v>
      </c>
      <c r="J88" s="64">
        <f t="shared" si="16"/>
        <v>0</v>
      </c>
      <c r="K88" s="65">
        <f t="shared" si="17"/>
        <v>0</v>
      </c>
      <c r="L88" s="81"/>
      <c r="M88" s="76"/>
      <c r="N88" s="76"/>
      <c r="O88" s="76"/>
      <c r="P88" s="76"/>
      <c r="Q88" s="76"/>
      <c r="R88" s="102"/>
      <c r="S88" s="66"/>
      <c r="T88" s="66"/>
      <c r="U88" s="66"/>
      <c r="V88" s="66"/>
      <c r="W88" s="1"/>
    </row>
    <row r="89" spans="1:23" ht="16" hidden="1" customHeight="1" x14ac:dyDescent="0.2">
      <c r="E89" s="1" t="b">
        <v>0</v>
      </c>
      <c r="H89" s="67">
        <f t="shared" si="14"/>
        <v>0</v>
      </c>
      <c r="I89" s="64">
        <f t="shared" si="15"/>
        <v>0</v>
      </c>
      <c r="J89" s="64">
        <f t="shared" si="16"/>
        <v>0</v>
      </c>
      <c r="K89" s="65">
        <f t="shared" si="17"/>
        <v>0</v>
      </c>
      <c r="L89" s="81"/>
      <c r="M89" s="76"/>
      <c r="N89" s="76"/>
      <c r="O89" s="76"/>
      <c r="P89" s="76"/>
      <c r="Q89" s="76"/>
      <c r="R89" s="102"/>
      <c r="S89" s="66"/>
      <c r="T89" s="66"/>
      <c r="U89" s="66"/>
      <c r="V89" s="66"/>
      <c r="W89" s="1"/>
    </row>
    <row r="90" spans="1:23" ht="16" hidden="1" customHeight="1" x14ac:dyDescent="0.2">
      <c r="E90" s="1" t="b">
        <v>0</v>
      </c>
      <c r="H90" s="67">
        <f t="shared" si="14"/>
        <v>0</v>
      </c>
      <c r="I90" s="64">
        <f t="shared" si="15"/>
        <v>0</v>
      </c>
      <c r="J90" s="64">
        <f t="shared" si="16"/>
        <v>0</v>
      </c>
      <c r="K90" s="65">
        <f t="shared" si="17"/>
        <v>0</v>
      </c>
      <c r="L90" s="81"/>
      <c r="M90" s="76"/>
      <c r="N90" s="76"/>
      <c r="O90" s="76"/>
      <c r="P90" s="76"/>
      <c r="Q90" s="76"/>
      <c r="R90" s="102"/>
      <c r="S90" s="66"/>
      <c r="T90" s="66"/>
      <c r="U90" s="66"/>
      <c r="V90" s="66"/>
      <c r="W90" s="1"/>
    </row>
    <row r="91" spans="1:23" ht="16" hidden="1" customHeight="1" x14ac:dyDescent="0.2">
      <c r="E91" s="1" t="b">
        <v>1</v>
      </c>
      <c r="H91" s="67">
        <f t="shared" si="14"/>
        <v>0</v>
      </c>
      <c r="I91" s="64">
        <f t="shared" si="15"/>
        <v>0</v>
      </c>
      <c r="J91" s="64">
        <f t="shared" si="16"/>
        <v>0</v>
      </c>
      <c r="K91" s="65">
        <f t="shared" si="17"/>
        <v>0</v>
      </c>
      <c r="L91" s="81"/>
      <c r="M91" s="76"/>
      <c r="N91" s="76"/>
      <c r="O91" s="76"/>
      <c r="P91" s="76"/>
      <c r="Q91" s="76"/>
      <c r="R91" s="102"/>
      <c r="S91" s="66"/>
      <c r="T91" s="66"/>
      <c r="U91" s="66"/>
      <c r="V91" s="66"/>
      <c r="W91" s="1"/>
    </row>
    <row r="92" spans="1:23" ht="16" hidden="1" customHeight="1" x14ac:dyDescent="0.2">
      <c r="H92" s="67">
        <f t="shared" si="14"/>
        <v>0</v>
      </c>
      <c r="I92" s="64">
        <f t="shared" si="15"/>
        <v>0</v>
      </c>
      <c r="J92" s="64">
        <f t="shared" si="16"/>
        <v>0</v>
      </c>
      <c r="K92" s="65">
        <f t="shared" si="17"/>
        <v>0</v>
      </c>
      <c r="L92" s="81"/>
      <c r="M92" s="76"/>
      <c r="N92" s="76"/>
      <c r="O92" s="76"/>
      <c r="P92" s="76"/>
      <c r="Q92" s="76"/>
      <c r="R92" s="102"/>
      <c r="S92" s="66"/>
      <c r="T92" s="66"/>
      <c r="U92" s="66"/>
      <c r="V92" s="66"/>
      <c r="W92" s="1"/>
    </row>
    <row r="93" spans="1:23" ht="16" hidden="1" customHeight="1" x14ac:dyDescent="0.2">
      <c r="H93" s="67">
        <f t="shared" si="14"/>
        <v>0</v>
      </c>
      <c r="I93" s="64">
        <f t="shared" si="15"/>
        <v>0</v>
      </c>
      <c r="J93" s="64">
        <f t="shared" si="16"/>
        <v>0</v>
      </c>
      <c r="K93" s="65">
        <f t="shared" si="17"/>
        <v>0</v>
      </c>
      <c r="L93" s="81"/>
      <c r="M93" s="76"/>
      <c r="N93" s="76"/>
      <c r="O93" s="76"/>
      <c r="P93" s="76"/>
      <c r="Q93" s="76"/>
      <c r="R93" s="102"/>
      <c r="S93" s="66"/>
      <c r="T93" s="66"/>
      <c r="U93" s="66"/>
      <c r="V93" s="66"/>
      <c r="W93" s="1"/>
    </row>
    <row r="94" spans="1:23" ht="16" hidden="1" customHeight="1" x14ac:dyDescent="0.2">
      <c r="H94" s="67">
        <f t="shared" si="14"/>
        <v>0</v>
      </c>
      <c r="I94" s="64">
        <f t="shared" si="15"/>
        <v>0</v>
      </c>
      <c r="J94" s="64">
        <f t="shared" si="16"/>
        <v>0</v>
      </c>
      <c r="K94" s="65">
        <f t="shared" si="17"/>
        <v>0</v>
      </c>
      <c r="L94" s="81"/>
      <c r="M94" s="76"/>
      <c r="N94" s="76"/>
      <c r="O94" s="76"/>
      <c r="P94" s="76"/>
      <c r="Q94" s="76"/>
      <c r="R94" s="102"/>
      <c r="S94" s="66"/>
      <c r="T94" s="66"/>
      <c r="U94" s="66"/>
      <c r="V94" s="66"/>
      <c r="W94" s="1"/>
    </row>
    <row r="95" spans="1:23" ht="16" hidden="1" customHeight="1" x14ac:dyDescent="0.2">
      <c r="H95" s="67">
        <f t="shared" si="14"/>
        <v>0</v>
      </c>
      <c r="I95" s="64">
        <f t="shared" si="15"/>
        <v>0</v>
      </c>
      <c r="J95" s="64">
        <f t="shared" si="16"/>
        <v>0</v>
      </c>
      <c r="K95" s="65">
        <f t="shared" si="17"/>
        <v>0</v>
      </c>
      <c r="L95" s="81"/>
      <c r="M95" s="76"/>
      <c r="N95" s="76"/>
      <c r="O95" s="76"/>
      <c r="P95" s="76"/>
      <c r="Q95" s="76"/>
      <c r="R95" s="102"/>
      <c r="S95" s="72" t="s">
        <v>12</v>
      </c>
      <c r="T95" s="72" t="s">
        <v>13</v>
      </c>
      <c r="U95" s="72" t="s">
        <v>14</v>
      </c>
      <c r="V95" s="72" t="s">
        <v>15</v>
      </c>
      <c r="W95" s="1"/>
    </row>
    <row r="96" spans="1:23" ht="16" hidden="1" customHeight="1" thickBot="1" x14ac:dyDescent="0.25">
      <c r="H96" s="67">
        <f t="shared" si="14"/>
        <v>0</v>
      </c>
      <c r="I96" s="64">
        <f t="shared" si="15"/>
        <v>0</v>
      </c>
      <c r="J96" s="64">
        <f t="shared" si="16"/>
        <v>0</v>
      </c>
      <c r="K96" s="65">
        <f t="shared" si="17"/>
        <v>0</v>
      </c>
      <c r="L96" s="70"/>
      <c r="M96" s="76"/>
      <c r="N96" s="76"/>
      <c r="O96" s="76"/>
      <c r="P96" s="76"/>
      <c r="Q96" s="76"/>
      <c r="R96" s="76"/>
      <c r="S96" s="76">
        <f>M96*30</f>
        <v>0</v>
      </c>
      <c r="T96" s="72">
        <f>N96*55</f>
        <v>0</v>
      </c>
      <c r="U96" s="72">
        <f>P96*70</f>
        <v>0</v>
      </c>
      <c r="V96" s="72">
        <f>Q96*77</f>
        <v>0</v>
      </c>
      <c r="W96" s="1" t="str">
        <f>IF(R96=0,"0",(SUM(S96:V96)/R96))</f>
        <v>0</v>
      </c>
    </row>
    <row r="97" spans="5:23" ht="16" hidden="1" customHeight="1" thickTop="1" x14ac:dyDescent="0.2">
      <c r="H97" s="67">
        <f t="shared" si="14"/>
        <v>0</v>
      </c>
      <c r="I97" s="64">
        <f t="shared" si="15"/>
        <v>0</v>
      </c>
      <c r="J97" s="64">
        <f t="shared" si="16"/>
        <v>0</v>
      </c>
      <c r="K97" s="65">
        <f t="shared" si="17"/>
        <v>0</v>
      </c>
      <c r="L97" s="70"/>
      <c r="M97" s="76"/>
      <c r="N97" s="76"/>
      <c r="O97" s="76"/>
      <c r="P97" s="76"/>
      <c r="Q97" s="76"/>
      <c r="R97" s="102"/>
      <c r="S97" s="66"/>
      <c r="T97" s="66"/>
      <c r="U97" s="66"/>
      <c r="V97" s="66"/>
      <c r="W97" s="1"/>
    </row>
    <row r="98" spans="5:23" ht="16" hidden="1" customHeight="1" x14ac:dyDescent="0.2">
      <c r="E98" s="1" t="b">
        <v>1</v>
      </c>
      <c r="H98" s="67">
        <f t="shared" si="14"/>
        <v>0</v>
      </c>
      <c r="I98" s="64">
        <f t="shared" si="15"/>
        <v>0</v>
      </c>
      <c r="J98" s="64">
        <f t="shared" si="16"/>
        <v>0</v>
      </c>
      <c r="K98" s="65">
        <f t="shared" si="17"/>
        <v>0</v>
      </c>
      <c r="L98" s="70"/>
      <c r="M98" s="111"/>
      <c r="N98" s="71"/>
      <c r="O98" s="71"/>
      <c r="P98" s="71"/>
      <c r="Q98" s="71"/>
      <c r="R98" s="102"/>
      <c r="S98" s="66"/>
      <c r="T98" s="66"/>
      <c r="U98" s="66"/>
      <c r="V98" s="66"/>
      <c r="W98" s="1"/>
    </row>
    <row r="99" spans="5:23" ht="16" hidden="1" customHeight="1" x14ac:dyDescent="0.2">
      <c r="H99" s="67">
        <f t="shared" si="14"/>
        <v>0</v>
      </c>
      <c r="I99" s="64">
        <f t="shared" si="15"/>
        <v>0</v>
      </c>
      <c r="J99" s="64">
        <f t="shared" si="16"/>
        <v>0</v>
      </c>
      <c r="K99" s="65">
        <f t="shared" si="17"/>
        <v>0</v>
      </c>
      <c r="L99" s="70"/>
      <c r="M99" s="76"/>
      <c r="N99" s="76"/>
      <c r="O99" s="76"/>
      <c r="P99" s="76"/>
      <c r="Q99" s="76"/>
      <c r="R99" s="102"/>
      <c r="S99" s="66"/>
      <c r="T99" s="66"/>
      <c r="U99" s="66"/>
      <c r="V99" s="66"/>
      <c r="W99" s="1"/>
    </row>
    <row r="100" spans="5:23" ht="16" hidden="1" customHeight="1" x14ac:dyDescent="0.2">
      <c r="H100" s="67">
        <f t="shared" si="14"/>
        <v>0</v>
      </c>
      <c r="I100" s="64">
        <f t="shared" si="15"/>
        <v>0</v>
      </c>
      <c r="J100" s="64">
        <f t="shared" si="16"/>
        <v>0</v>
      </c>
      <c r="K100" s="65">
        <f t="shared" si="17"/>
        <v>0</v>
      </c>
      <c r="L100" s="70"/>
      <c r="M100" s="76"/>
      <c r="N100" s="76"/>
      <c r="O100" s="76"/>
      <c r="P100" s="76"/>
      <c r="Q100" s="76"/>
      <c r="R100" s="102"/>
      <c r="S100" s="66"/>
      <c r="T100" s="66"/>
      <c r="U100" s="66"/>
      <c r="V100" s="66"/>
      <c r="W100" s="1"/>
    </row>
    <row r="101" spans="5:23" ht="16" hidden="1" customHeight="1" x14ac:dyDescent="0.2">
      <c r="H101" s="67">
        <f t="shared" si="14"/>
        <v>0</v>
      </c>
      <c r="I101" s="64">
        <f t="shared" si="15"/>
        <v>0</v>
      </c>
      <c r="J101" s="64">
        <f t="shared" si="16"/>
        <v>0</v>
      </c>
      <c r="K101" s="65">
        <f t="shared" si="17"/>
        <v>0</v>
      </c>
      <c r="L101" s="70"/>
      <c r="M101" s="76"/>
      <c r="N101" s="76"/>
      <c r="O101" s="76"/>
      <c r="P101" s="76"/>
      <c r="Q101" s="76"/>
      <c r="R101" s="102"/>
      <c r="S101" s="66"/>
      <c r="T101" s="66"/>
      <c r="U101" s="66"/>
      <c r="V101" s="66"/>
      <c r="W101" s="1"/>
    </row>
    <row r="102" spans="5:23" ht="16" hidden="1" customHeight="1" x14ac:dyDescent="0.2">
      <c r="H102" s="67">
        <f t="shared" si="14"/>
        <v>0</v>
      </c>
      <c r="I102" s="64">
        <f t="shared" si="15"/>
        <v>0</v>
      </c>
      <c r="J102" s="64">
        <f t="shared" si="16"/>
        <v>0</v>
      </c>
      <c r="K102" s="65">
        <f t="shared" si="17"/>
        <v>0</v>
      </c>
      <c r="L102" s="70"/>
      <c r="M102" s="76"/>
      <c r="N102" s="76"/>
      <c r="O102" s="76"/>
      <c r="P102" s="76"/>
      <c r="Q102" s="76"/>
      <c r="R102" s="102"/>
      <c r="S102" s="66"/>
      <c r="T102" s="66"/>
      <c r="U102" s="66"/>
      <c r="V102" s="66"/>
      <c r="W102" s="1"/>
    </row>
    <row r="103" spans="5:23" ht="16" hidden="1" customHeight="1" x14ac:dyDescent="0.2">
      <c r="H103" s="73">
        <f>SUM(H87:H102)</f>
        <v>0</v>
      </c>
      <c r="I103" s="74">
        <f>SUM(I87:I102)</f>
        <v>0</v>
      </c>
      <c r="J103" s="74">
        <f>SUM(J87:J102)</f>
        <v>0</v>
      </c>
      <c r="K103" s="75">
        <f>SUM(K87:K102)</f>
        <v>0</v>
      </c>
      <c r="L103" s="70"/>
      <c r="M103" s="76"/>
      <c r="N103" s="76"/>
      <c r="O103" s="76"/>
      <c r="P103" s="76"/>
      <c r="Q103" s="76"/>
      <c r="R103" s="102"/>
      <c r="S103" s="66"/>
      <c r="T103" s="66"/>
      <c r="U103" s="66"/>
      <c r="V103" s="66"/>
      <c r="W103" s="1"/>
    </row>
    <row r="104" spans="5:23" ht="16" hidden="1" customHeight="1" x14ac:dyDescent="0.2">
      <c r="E104" s="1" t="b">
        <v>0</v>
      </c>
      <c r="H104" s="77"/>
      <c r="I104" s="79"/>
      <c r="J104" s="79"/>
      <c r="K104" s="78"/>
      <c r="L104" s="70"/>
      <c r="M104" s="76"/>
      <c r="N104" s="76"/>
      <c r="O104" s="76"/>
      <c r="P104" s="76"/>
      <c r="Q104" s="76"/>
      <c r="R104" s="102"/>
      <c r="S104" s="66"/>
      <c r="T104" s="66"/>
      <c r="U104" s="66"/>
      <c r="V104" s="66"/>
      <c r="W104" s="1"/>
    </row>
    <row r="105" spans="5:23" ht="16" hidden="1" customHeight="1" x14ac:dyDescent="0.2">
      <c r="E105" s="1" t="b">
        <v>0</v>
      </c>
      <c r="H105" s="77" t="s">
        <v>4</v>
      </c>
      <c r="I105" s="71"/>
      <c r="J105" s="71"/>
      <c r="K105" s="78"/>
      <c r="L105" s="70"/>
      <c r="M105" s="76"/>
      <c r="N105" s="76"/>
      <c r="O105" s="76"/>
      <c r="P105" s="76"/>
      <c r="Q105" s="76"/>
      <c r="R105" s="102"/>
      <c r="S105" s="66"/>
      <c r="T105" s="66"/>
      <c r="U105" s="66"/>
      <c r="V105" s="66"/>
      <c r="W105" s="1"/>
    </row>
    <row r="106" spans="5:23" ht="16" hidden="1" customHeight="1" x14ac:dyDescent="0.2">
      <c r="E106" s="1" t="b">
        <v>0</v>
      </c>
      <c r="H106" s="67" t="s">
        <v>12</v>
      </c>
      <c r="I106" s="64" t="s">
        <v>13</v>
      </c>
      <c r="J106" s="64" t="s">
        <v>14</v>
      </c>
      <c r="K106" s="68" t="s">
        <v>15</v>
      </c>
      <c r="L106" s="70"/>
      <c r="M106" s="76"/>
      <c r="N106" s="76"/>
      <c r="O106" s="76"/>
      <c r="P106" s="76"/>
      <c r="Q106" s="76"/>
      <c r="R106" s="102"/>
      <c r="S106" s="66"/>
      <c r="T106" s="66"/>
      <c r="U106" s="66"/>
      <c r="V106" s="66"/>
      <c r="W106" s="1"/>
    </row>
    <row r="107" spans="5:23" ht="16" hidden="1" customHeight="1" x14ac:dyDescent="0.2">
      <c r="E107" s="1" t="b">
        <v>0</v>
      </c>
      <c r="H107" s="67">
        <f t="shared" ref="H107:H122" si="18">IF($F4=5,IF($D4=1,($K4),0),0)</f>
        <v>0</v>
      </c>
      <c r="I107" s="64">
        <f t="shared" ref="I107:I122" si="19">IF($F4=5,IF($D4=2,($K4),0),0)</f>
        <v>0</v>
      </c>
      <c r="J107" s="64">
        <f t="shared" ref="J107:J122" si="20">IF($F4=5,IF($D4=3,($K4),0),0)</f>
        <v>0</v>
      </c>
      <c r="K107" s="65">
        <f t="shared" ref="K107:K122" si="21">IF($F4=5,IF($D4=4,($K4),0),0)</f>
        <v>0</v>
      </c>
      <c r="L107" s="70"/>
      <c r="M107" s="76"/>
      <c r="N107" s="76"/>
      <c r="O107" s="76"/>
      <c r="P107" s="76"/>
      <c r="Q107" s="76"/>
      <c r="R107" s="102"/>
      <c r="S107" s="66"/>
      <c r="T107" s="66"/>
      <c r="U107" s="66"/>
      <c r="V107" s="66"/>
      <c r="W107" s="1"/>
    </row>
    <row r="108" spans="5:23" ht="16" hidden="1" customHeight="1" x14ac:dyDescent="0.2">
      <c r="H108" s="67">
        <f t="shared" si="18"/>
        <v>0</v>
      </c>
      <c r="I108" s="64">
        <f t="shared" si="19"/>
        <v>0</v>
      </c>
      <c r="J108" s="64">
        <f t="shared" si="20"/>
        <v>0</v>
      </c>
      <c r="K108" s="65">
        <f t="shared" si="21"/>
        <v>0</v>
      </c>
      <c r="L108" s="70"/>
      <c r="M108" s="76"/>
      <c r="N108" s="76"/>
      <c r="O108" s="76"/>
      <c r="P108" s="76"/>
      <c r="Q108" s="76"/>
      <c r="R108" s="102"/>
      <c r="S108" s="66"/>
      <c r="T108" s="66"/>
      <c r="U108" s="66"/>
      <c r="V108" s="66"/>
      <c r="W108" s="1"/>
    </row>
    <row r="109" spans="5:23" ht="16" hidden="1" customHeight="1" x14ac:dyDescent="0.2">
      <c r="H109" s="67">
        <f t="shared" si="18"/>
        <v>0</v>
      </c>
      <c r="I109" s="64">
        <f t="shared" si="19"/>
        <v>0</v>
      </c>
      <c r="J109" s="64">
        <f t="shared" si="20"/>
        <v>0</v>
      </c>
      <c r="K109" s="65">
        <f t="shared" si="21"/>
        <v>0</v>
      </c>
      <c r="L109" s="70"/>
      <c r="M109" s="76"/>
      <c r="N109" s="76"/>
      <c r="O109" s="76"/>
      <c r="P109" s="76"/>
      <c r="Q109" s="76"/>
      <c r="R109" s="102"/>
      <c r="S109" s="66"/>
      <c r="T109" s="66"/>
      <c r="U109" s="66"/>
      <c r="V109" s="66"/>
      <c r="W109" s="1"/>
    </row>
    <row r="110" spans="5:23" ht="16" hidden="1" customHeight="1" x14ac:dyDescent="0.2">
      <c r="H110" s="67">
        <f t="shared" si="18"/>
        <v>0</v>
      </c>
      <c r="I110" s="64">
        <f t="shared" si="19"/>
        <v>0</v>
      </c>
      <c r="J110" s="64">
        <f t="shared" si="20"/>
        <v>0</v>
      </c>
      <c r="K110" s="65">
        <f t="shared" si="21"/>
        <v>0</v>
      </c>
      <c r="L110" s="70"/>
      <c r="M110" s="76"/>
      <c r="N110" s="76"/>
      <c r="O110" s="76"/>
      <c r="P110" s="76"/>
      <c r="Q110" s="76"/>
      <c r="R110" s="102"/>
      <c r="S110" s="66"/>
      <c r="T110" s="66"/>
      <c r="U110" s="66"/>
      <c r="V110" s="66"/>
      <c r="W110" s="1"/>
    </row>
    <row r="111" spans="5:23" ht="16" hidden="1" customHeight="1" x14ac:dyDescent="0.2">
      <c r="H111" s="67">
        <f t="shared" si="18"/>
        <v>0</v>
      </c>
      <c r="I111" s="64">
        <f t="shared" si="19"/>
        <v>0</v>
      </c>
      <c r="J111" s="64">
        <f t="shared" si="20"/>
        <v>0</v>
      </c>
      <c r="K111" s="65">
        <f t="shared" si="21"/>
        <v>0</v>
      </c>
      <c r="L111" s="70"/>
      <c r="M111" s="76"/>
      <c r="N111" s="76"/>
      <c r="O111" s="76"/>
      <c r="P111" s="76"/>
      <c r="Q111" s="76"/>
      <c r="R111" s="102"/>
      <c r="S111" s="66"/>
      <c r="T111" s="66"/>
      <c r="U111" s="66"/>
      <c r="V111" s="66"/>
      <c r="W111" s="1"/>
    </row>
    <row r="112" spans="5:23" ht="16" hidden="1" customHeight="1" x14ac:dyDescent="0.2">
      <c r="H112" s="67">
        <f t="shared" si="18"/>
        <v>0</v>
      </c>
      <c r="I112" s="64">
        <f t="shared" si="19"/>
        <v>0</v>
      </c>
      <c r="J112" s="64">
        <f t="shared" si="20"/>
        <v>0</v>
      </c>
      <c r="K112" s="65">
        <f t="shared" si="21"/>
        <v>0</v>
      </c>
      <c r="L112" s="70"/>
      <c r="M112" s="76"/>
      <c r="N112" s="76"/>
      <c r="O112" s="76"/>
      <c r="P112" s="76"/>
      <c r="Q112" s="76"/>
      <c r="R112" s="102"/>
      <c r="S112" s="66"/>
      <c r="T112" s="66"/>
      <c r="U112" s="66"/>
      <c r="V112" s="66"/>
      <c r="W112" s="1"/>
    </row>
    <row r="113" spans="4:23" ht="16" hidden="1" customHeight="1" x14ac:dyDescent="0.2">
      <c r="H113" s="67">
        <f t="shared" si="18"/>
        <v>0</v>
      </c>
      <c r="I113" s="64">
        <f t="shared" si="19"/>
        <v>0</v>
      </c>
      <c r="J113" s="64">
        <f t="shared" si="20"/>
        <v>0</v>
      </c>
      <c r="K113" s="65">
        <f t="shared" si="21"/>
        <v>0</v>
      </c>
      <c r="L113" s="70"/>
      <c r="M113" s="76"/>
      <c r="N113" s="76"/>
      <c r="O113" s="76"/>
      <c r="P113" s="76"/>
      <c r="Q113" s="76"/>
      <c r="R113" s="102"/>
      <c r="S113" s="66"/>
      <c r="T113" s="66"/>
      <c r="U113" s="66"/>
      <c r="V113" s="66"/>
      <c r="W113" s="1"/>
    </row>
    <row r="114" spans="4:23" ht="16" hidden="1" customHeight="1" x14ac:dyDescent="0.2">
      <c r="H114" s="67">
        <f t="shared" si="18"/>
        <v>0</v>
      </c>
      <c r="I114" s="64">
        <f t="shared" si="19"/>
        <v>0</v>
      </c>
      <c r="J114" s="64">
        <f t="shared" si="20"/>
        <v>0</v>
      </c>
      <c r="K114" s="65">
        <f t="shared" si="21"/>
        <v>0</v>
      </c>
      <c r="L114" s="70"/>
      <c r="M114" s="76"/>
      <c r="N114" s="76"/>
      <c r="O114" s="76"/>
      <c r="P114" s="76"/>
      <c r="Q114" s="76"/>
      <c r="R114" s="102"/>
      <c r="S114" s="66"/>
      <c r="T114" s="66"/>
      <c r="U114" s="66"/>
      <c r="V114" s="66"/>
      <c r="W114" s="1"/>
    </row>
    <row r="115" spans="4:23" ht="16" hidden="1" customHeight="1" x14ac:dyDescent="0.2">
      <c r="D115" s="49"/>
      <c r="E115" s="49"/>
      <c r="F115" s="49"/>
      <c r="G115" s="49"/>
      <c r="H115" s="67">
        <f t="shared" si="18"/>
        <v>0</v>
      </c>
      <c r="I115" s="64">
        <f t="shared" si="19"/>
        <v>0</v>
      </c>
      <c r="J115" s="64">
        <f t="shared" si="20"/>
        <v>0</v>
      </c>
      <c r="K115" s="65">
        <f t="shared" si="21"/>
        <v>0</v>
      </c>
      <c r="L115" s="70"/>
      <c r="M115" s="76"/>
      <c r="N115" s="76"/>
      <c r="O115" s="76"/>
      <c r="P115" s="76"/>
      <c r="Q115" s="76"/>
      <c r="R115" s="102"/>
      <c r="S115" s="72" t="s">
        <v>12</v>
      </c>
      <c r="T115" s="72" t="s">
        <v>13</v>
      </c>
      <c r="U115" s="72" t="s">
        <v>14</v>
      </c>
      <c r="V115" s="72" t="s">
        <v>15</v>
      </c>
      <c r="W115" s="1"/>
    </row>
    <row r="116" spans="4:23" ht="16" hidden="1" customHeight="1" thickBot="1" x14ac:dyDescent="0.25">
      <c r="D116" s="49"/>
      <c r="E116" s="49"/>
      <c r="F116" s="49"/>
      <c r="G116" s="49"/>
      <c r="H116" s="67">
        <f t="shared" si="18"/>
        <v>0</v>
      </c>
      <c r="I116" s="64">
        <f t="shared" si="19"/>
        <v>0</v>
      </c>
      <c r="J116" s="64">
        <f t="shared" si="20"/>
        <v>0</v>
      </c>
      <c r="K116" s="65">
        <f t="shared" si="21"/>
        <v>0</v>
      </c>
      <c r="L116" s="70"/>
      <c r="M116" s="76"/>
      <c r="N116" s="76"/>
      <c r="O116" s="76"/>
      <c r="P116" s="76"/>
      <c r="Q116" s="76"/>
      <c r="R116" s="76"/>
      <c r="S116" s="76">
        <f>M116*39</f>
        <v>0</v>
      </c>
      <c r="T116" s="72">
        <f>N116*61</f>
        <v>0</v>
      </c>
      <c r="U116" s="72">
        <f>P116*74</f>
        <v>0</v>
      </c>
      <c r="V116" s="72">
        <f>Q116*80</f>
        <v>0</v>
      </c>
      <c r="W116" s="1" t="str">
        <f>IF(R116=0,"0",(SUM(S116:V116)/R116))</f>
        <v>0</v>
      </c>
    </row>
    <row r="117" spans="4:23" ht="16" hidden="1" customHeight="1" thickTop="1" x14ac:dyDescent="0.2">
      <c r="H117" s="67">
        <f t="shared" si="18"/>
        <v>0</v>
      </c>
      <c r="I117" s="64">
        <f t="shared" si="19"/>
        <v>0</v>
      </c>
      <c r="J117" s="64">
        <f t="shared" si="20"/>
        <v>0</v>
      </c>
      <c r="K117" s="65">
        <f t="shared" si="21"/>
        <v>0</v>
      </c>
      <c r="L117" s="70"/>
      <c r="M117" s="71"/>
      <c r="N117" s="71"/>
      <c r="O117" s="71"/>
      <c r="P117" s="71"/>
      <c r="Q117" s="71"/>
      <c r="R117" s="102"/>
      <c r="S117" s="66"/>
      <c r="T117" s="66"/>
      <c r="U117" s="66"/>
      <c r="V117" s="66"/>
      <c r="W117" s="1"/>
    </row>
    <row r="118" spans="4:23" ht="16" hidden="1" customHeight="1" x14ac:dyDescent="0.2">
      <c r="H118" s="67">
        <f t="shared" si="18"/>
        <v>0</v>
      </c>
      <c r="I118" s="64">
        <f t="shared" si="19"/>
        <v>0</v>
      </c>
      <c r="J118" s="64">
        <f t="shared" si="20"/>
        <v>0</v>
      </c>
      <c r="K118" s="65">
        <f t="shared" si="21"/>
        <v>0</v>
      </c>
      <c r="L118" s="70"/>
      <c r="M118" s="71"/>
      <c r="N118" s="71"/>
      <c r="O118" s="71"/>
      <c r="P118" s="71"/>
      <c r="Q118" s="71"/>
      <c r="R118" s="102"/>
      <c r="S118" s="66"/>
      <c r="T118" s="66"/>
      <c r="U118" s="66"/>
      <c r="V118" s="66"/>
      <c r="W118" s="1"/>
    </row>
    <row r="119" spans="4:23" ht="16" hidden="1" customHeight="1" x14ac:dyDescent="0.2">
      <c r="H119" s="67">
        <f t="shared" si="18"/>
        <v>0</v>
      </c>
      <c r="I119" s="64">
        <f t="shared" si="19"/>
        <v>0</v>
      </c>
      <c r="J119" s="64">
        <f t="shared" si="20"/>
        <v>0</v>
      </c>
      <c r="K119" s="65">
        <f t="shared" si="21"/>
        <v>0</v>
      </c>
      <c r="L119" s="70"/>
      <c r="M119" s="76"/>
      <c r="N119" s="76"/>
      <c r="O119" s="76"/>
      <c r="P119" s="76"/>
      <c r="Q119" s="76"/>
      <c r="R119" s="102"/>
      <c r="S119" s="66"/>
      <c r="T119" s="66"/>
      <c r="U119" s="66"/>
      <c r="V119" s="66"/>
      <c r="W119" s="1"/>
    </row>
    <row r="120" spans="4:23" ht="16" hidden="1" customHeight="1" x14ac:dyDescent="0.2">
      <c r="H120" s="67">
        <f t="shared" si="18"/>
        <v>0</v>
      </c>
      <c r="I120" s="64">
        <f t="shared" si="19"/>
        <v>0</v>
      </c>
      <c r="J120" s="64">
        <f t="shared" si="20"/>
        <v>0</v>
      </c>
      <c r="K120" s="65">
        <f t="shared" si="21"/>
        <v>0</v>
      </c>
      <c r="L120" s="70"/>
      <c r="M120" s="76"/>
      <c r="N120" s="76"/>
      <c r="O120" s="76"/>
      <c r="P120" s="76"/>
      <c r="Q120" s="76"/>
      <c r="R120" s="102"/>
      <c r="S120" s="66"/>
      <c r="T120" s="66"/>
      <c r="U120" s="66"/>
      <c r="V120" s="66"/>
      <c r="W120" s="1"/>
    </row>
    <row r="121" spans="4:23" ht="16" hidden="1" customHeight="1" x14ac:dyDescent="0.2">
      <c r="H121" s="67">
        <f t="shared" si="18"/>
        <v>0</v>
      </c>
      <c r="I121" s="64">
        <f t="shared" si="19"/>
        <v>0</v>
      </c>
      <c r="J121" s="64">
        <f t="shared" si="20"/>
        <v>0</v>
      </c>
      <c r="K121" s="65">
        <f t="shared" si="21"/>
        <v>0</v>
      </c>
      <c r="L121" s="135"/>
      <c r="M121" s="76"/>
      <c r="N121" s="76"/>
      <c r="O121" s="76"/>
      <c r="P121" s="76"/>
      <c r="Q121" s="76"/>
      <c r="R121" s="102"/>
      <c r="S121" s="66"/>
      <c r="T121" s="66"/>
      <c r="U121" s="66"/>
      <c r="V121" s="66"/>
      <c r="W121" s="1"/>
    </row>
    <row r="122" spans="4:23" ht="16" hidden="1" customHeight="1" x14ac:dyDescent="0.2">
      <c r="H122" s="67">
        <f t="shared" si="18"/>
        <v>0</v>
      </c>
      <c r="I122" s="64">
        <f t="shared" si="19"/>
        <v>0</v>
      </c>
      <c r="J122" s="64">
        <f t="shared" si="20"/>
        <v>0</v>
      </c>
      <c r="K122" s="65">
        <f t="shared" si="21"/>
        <v>0</v>
      </c>
      <c r="L122" s="135"/>
      <c r="M122" s="76"/>
      <c r="N122" s="76"/>
      <c r="O122" s="76"/>
      <c r="P122" s="76"/>
      <c r="Q122" s="76"/>
      <c r="R122" s="102"/>
      <c r="S122" s="66"/>
      <c r="T122" s="66"/>
      <c r="U122" s="66"/>
      <c r="V122" s="66"/>
      <c r="W122" s="1"/>
    </row>
    <row r="123" spans="4:23" ht="16" hidden="1" customHeight="1" x14ac:dyDescent="0.2">
      <c r="H123" s="73">
        <f>SUM(H107:H122)</f>
        <v>0</v>
      </c>
      <c r="I123" s="74">
        <f>SUM(I107:I122)</f>
        <v>0</v>
      </c>
      <c r="J123" s="74">
        <f>SUM(J107:J122)</f>
        <v>0</v>
      </c>
      <c r="K123" s="75">
        <f>SUM(K107:K122)</f>
        <v>0</v>
      </c>
      <c r="L123" s="81"/>
      <c r="M123" s="76"/>
      <c r="N123" s="76"/>
      <c r="O123" s="76"/>
      <c r="P123" s="76"/>
      <c r="Q123" s="76"/>
      <c r="R123" s="102"/>
      <c r="S123" s="66"/>
      <c r="T123" s="66"/>
      <c r="U123" s="66"/>
      <c r="V123" s="66"/>
      <c r="W123" s="1"/>
    </row>
    <row r="124" spans="4:23" ht="16" hidden="1" customHeight="1" x14ac:dyDescent="0.2">
      <c r="H124" s="77"/>
      <c r="I124" s="79"/>
      <c r="J124" s="79"/>
      <c r="K124" s="78"/>
      <c r="L124" s="81"/>
      <c r="M124" s="76"/>
      <c r="N124" s="76"/>
      <c r="O124" s="76"/>
      <c r="P124" s="76"/>
      <c r="Q124" s="76"/>
      <c r="R124" s="102"/>
      <c r="S124" s="66"/>
      <c r="T124" s="66"/>
      <c r="U124" s="66"/>
      <c r="V124" s="66"/>
      <c r="W124" s="1"/>
    </row>
    <row r="125" spans="4:23" ht="16" hidden="1" customHeight="1" x14ac:dyDescent="0.2">
      <c r="H125" s="77" t="s">
        <v>27</v>
      </c>
      <c r="I125" s="71"/>
      <c r="J125" s="71"/>
      <c r="K125" s="78"/>
      <c r="L125" s="81"/>
      <c r="M125" s="76"/>
      <c r="N125" s="76"/>
      <c r="O125" s="76"/>
      <c r="P125" s="76"/>
      <c r="Q125" s="76"/>
      <c r="R125" s="102"/>
      <c r="S125" s="66"/>
      <c r="T125" s="66"/>
      <c r="U125" s="66"/>
      <c r="V125" s="66"/>
      <c r="W125" s="1"/>
    </row>
    <row r="126" spans="4:23" ht="16" hidden="1" customHeight="1" x14ac:dyDescent="0.2">
      <c r="H126" s="67" t="s">
        <v>12</v>
      </c>
      <c r="I126" s="64" t="s">
        <v>13</v>
      </c>
      <c r="J126" s="64" t="s">
        <v>14</v>
      </c>
      <c r="K126" s="68" t="s">
        <v>15</v>
      </c>
      <c r="L126" s="70"/>
      <c r="M126" s="76"/>
      <c r="N126" s="76"/>
      <c r="O126" s="76"/>
      <c r="P126" s="76"/>
      <c r="Q126" s="76"/>
      <c r="R126" s="102"/>
      <c r="S126" s="66"/>
      <c r="T126" s="66"/>
      <c r="U126" s="66"/>
      <c r="V126" s="66"/>
      <c r="W126" s="1"/>
    </row>
    <row r="127" spans="4:23" ht="16" hidden="1" customHeight="1" x14ac:dyDescent="0.2">
      <c r="G127" s="1">
        <v>1</v>
      </c>
      <c r="H127" s="67">
        <f t="shared" ref="H127:H134" si="22">IF($F22=2,IF($D22=1,($K22),0),0)</f>
        <v>77</v>
      </c>
      <c r="I127" s="64">
        <f t="shared" ref="I127:I134" si="23">IF($F22=2,IF($D22=2,($K22),0),0)</f>
        <v>0</v>
      </c>
      <c r="J127" s="64">
        <f t="shared" ref="J127:J134" si="24">IF($F22=2,IF($D22=3,($K22),0),0)</f>
        <v>0</v>
      </c>
      <c r="K127" s="65">
        <f t="shared" ref="K127:K134" si="25">IF($F22=2,IF($D22=4,($K22),0),0)</f>
        <v>0</v>
      </c>
      <c r="L127" s="70"/>
      <c r="M127" s="76"/>
      <c r="N127" s="76"/>
      <c r="O127" s="76"/>
      <c r="P127" s="76"/>
      <c r="Q127" s="76"/>
      <c r="R127" s="102"/>
      <c r="S127" s="66"/>
      <c r="T127" s="66"/>
      <c r="U127" s="66"/>
      <c r="V127" s="66"/>
      <c r="W127" s="1"/>
    </row>
    <row r="128" spans="4:23" ht="16" hidden="1" customHeight="1" x14ac:dyDescent="0.2">
      <c r="G128" s="1">
        <v>2</v>
      </c>
      <c r="H128" s="67">
        <f t="shared" si="22"/>
        <v>0</v>
      </c>
      <c r="I128" s="64">
        <f t="shared" si="23"/>
        <v>0</v>
      </c>
      <c r="J128" s="64">
        <f t="shared" si="24"/>
        <v>0</v>
      </c>
      <c r="K128" s="65">
        <f t="shared" si="25"/>
        <v>0</v>
      </c>
      <c r="L128" s="70"/>
      <c r="M128" s="76"/>
      <c r="N128" s="76"/>
      <c r="O128" s="76"/>
      <c r="P128" s="76"/>
      <c r="Q128" s="76"/>
      <c r="R128" s="102"/>
      <c r="S128" s="66"/>
      <c r="T128" s="66"/>
      <c r="U128" s="66"/>
      <c r="V128" s="66"/>
      <c r="W128" s="1"/>
    </row>
    <row r="129" spans="7:23" ht="16" hidden="1" customHeight="1" x14ac:dyDescent="0.2">
      <c r="G129" s="1">
        <v>3</v>
      </c>
      <c r="H129" s="67">
        <f t="shared" si="22"/>
        <v>0</v>
      </c>
      <c r="I129" s="64">
        <f t="shared" si="23"/>
        <v>0</v>
      </c>
      <c r="J129" s="64">
        <f t="shared" si="24"/>
        <v>0</v>
      </c>
      <c r="K129" s="65">
        <f t="shared" si="25"/>
        <v>0</v>
      </c>
      <c r="L129" s="70"/>
      <c r="M129" s="76"/>
      <c r="N129" s="76"/>
      <c r="O129" s="76"/>
      <c r="P129" s="76"/>
      <c r="Q129" s="76"/>
      <c r="R129" s="102"/>
      <c r="S129" s="66"/>
      <c r="T129" s="66"/>
      <c r="U129" s="66"/>
      <c r="V129" s="66"/>
      <c r="W129" s="1"/>
    </row>
    <row r="130" spans="7:23" ht="16" hidden="1" customHeight="1" x14ac:dyDescent="0.2">
      <c r="G130" s="1">
        <v>4</v>
      </c>
      <c r="H130" s="67">
        <f t="shared" si="22"/>
        <v>0</v>
      </c>
      <c r="I130" s="64">
        <f t="shared" si="23"/>
        <v>0</v>
      </c>
      <c r="J130" s="64">
        <f t="shared" si="24"/>
        <v>0</v>
      </c>
      <c r="K130" s="65">
        <f t="shared" si="25"/>
        <v>0</v>
      </c>
      <c r="L130" s="70"/>
      <c r="M130" s="76"/>
      <c r="N130" s="76"/>
      <c r="O130" s="76"/>
      <c r="P130" s="76"/>
      <c r="Q130" s="76"/>
      <c r="R130" s="102"/>
      <c r="S130" s="66"/>
      <c r="T130" s="66"/>
      <c r="U130" s="66"/>
      <c r="V130" s="66"/>
      <c r="W130" s="1"/>
    </row>
    <row r="131" spans="7:23" ht="16" hidden="1" customHeight="1" x14ac:dyDescent="0.2">
      <c r="G131" s="1">
        <v>5</v>
      </c>
      <c r="H131" s="67">
        <f t="shared" si="22"/>
        <v>0</v>
      </c>
      <c r="I131" s="64">
        <f t="shared" si="23"/>
        <v>0</v>
      </c>
      <c r="J131" s="64">
        <f t="shared" si="24"/>
        <v>0</v>
      </c>
      <c r="K131" s="65">
        <f t="shared" si="25"/>
        <v>0</v>
      </c>
      <c r="L131" s="70"/>
      <c r="M131" s="76"/>
      <c r="N131" s="76"/>
      <c r="O131" s="76"/>
      <c r="P131" s="76"/>
      <c r="Q131" s="76"/>
      <c r="R131" s="102"/>
      <c r="S131" s="66"/>
      <c r="T131" s="66"/>
      <c r="U131" s="66"/>
      <c r="V131" s="66"/>
      <c r="W131" s="1"/>
    </row>
    <row r="132" spans="7:23" ht="16" hidden="1" customHeight="1" x14ac:dyDescent="0.2">
      <c r="G132" s="1">
        <v>6</v>
      </c>
      <c r="H132" s="67">
        <f t="shared" si="22"/>
        <v>0</v>
      </c>
      <c r="I132" s="64">
        <f t="shared" si="23"/>
        <v>0</v>
      </c>
      <c r="J132" s="64">
        <f t="shared" si="24"/>
        <v>0</v>
      </c>
      <c r="K132" s="65">
        <f t="shared" si="25"/>
        <v>0</v>
      </c>
      <c r="L132" s="70"/>
      <c r="M132" s="76"/>
      <c r="N132" s="76"/>
      <c r="O132" s="76"/>
      <c r="P132" s="76"/>
      <c r="Q132" s="76"/>
      <c r="R132" s="102"/>
      <c r="S132" s="66"/>
      <c r="T132" s="66"/>
      <c r="U132" s="66"/>
      <c r="V132" s="66"/>
      <c r="W132" s="1"/>
    </row>
    <row r="133" spans="7:23" ht="16" hidden="1" customHeight="1" x14ac:dyDescent="0.2">
      <c r="G133" s="1">
        <v>7</v>
      </c>
      <c r="H133" s="67">
        <f t="shared" si="22"/>
        <v>0</v>
      </c>
      <c r="I133" s="64">
        <f t="shared" si="23"/>
        <v>0</v>
      </c>
      <c r="J133" s="64">
        <f t="shared" si="24"/>
        <v>0</v>
      </c>
      <c r="K133" s="65">
        <f t="shared" si="25"/>
        <v>0</v>
      </c>
      <c r="L133" s="70"/>
      <c r="M133" s="76"/>
      <c r="N133" s="76"/>
      <c r="O133" s="76"/>
      <c r="P133" s="76"/>
      <c r="Q133" s="76"/>
      <c r="R133" s="102"/>
      <c r="S133" s="66"/>
      <c r="T133" s="66"/>
      <c r="U133" s="66"/>
      <c r="V133" s="66"/>
      <c r="W133" s="1"/>
    </row>
    <row r="134" spans="7:23" ht="16" hidden="1" customHeight="1" x14ac:dyDescent="0.2">
      <c r="G134" s="1">
        <v>8</v>
      </c>
      <c r="H134" s="67">
        <f t="shared" si="22"/>
        <v>0</v>
      </c>
      <c r="I134" s="64">
        <f t="shared" si="23"/>
        <v>0</v>
      </c>
      <c r="J134" s="64">
        <f t="shared" si="24"/>
        <v>0</v>
      </c>
      <c r="K134" s="65">
        <f t="shared" si="25"/>
        <v>0</v>
      </c>
      <c r="L134" s="70"/>
      <c r="M134" s="76"/>
      <c r="N134" s="76"/>
      <c r="O134" s="76"/>
      <c r="P134" s="76"/>
      <c r="Q134" s="76"/>
      <c r="R134" s="102"/>
      <c r="S134" s="66"/>
      <c r="T134" s="66"/>
      <c r="U134" s="66"/>
      <c r="V134" s="66"/>
      <c r="W134" s="1"/>
    </row>
    <row r="135" spans="7:23" ht="16" hidden="1" customHeight="1" x14ac:dyDescent="0.2">
      <c r="G135" s="1">
        <v>9</v>
      </c>
      <c r="H135" s="67" t="e">
        <f>IF(#REF!=2,IF(#REF!=1,(#REF!),0),0)</f>
        <v>#REF!</v>
      </c>
      <c r="I135" s="64" t="e">
        <f>IF(#REF!=2,IF(#REF!=2,(#REF!),0),0)</f>
        <v>#REF!</v>
      </c>
      <c r="J135" s="64" t="e">
        <f>IF(#REF!=2,IF(#REF!=3,(#REF!),0),0)</f>
        <v>#REF!</v>
      </c>
      <c r="K135" s="65" t="e">
        <f>IF(#REF!=2,IF(#REF!=4,(#REF!),0),0)</f>
        <v>#REF!</v>
      </c>
      <c r="L135" s="70"/>
      <c r="M135" s="76"/>
      <c r="N135" s="76"/>
      <c r="O135" s="76"/>
      <c r="P135" s="76"/>
      <c r="Q135" s="76"/>
      <c r="R135" s="102"/>
      <c r="S135" s="72" t="s">
        <v>12</v>
      </c>
      <c r="T135" s="72" t="s">
        <v>13</v>
      </c>
      <c r="U135" s="72" t="s">
        <v>14</v>
      </c>
      <c r="V135" s="72" t="s">
        <v>15</v>
      </c>
      <c r="W135" s="1"/>
    </row>
    <row r="136" spans="7:23" ht="16" hidden="1" customHeight="1" thickBot="1" x14ac:dyDescent="0.25">
      <c r="G136" s="1">
        <v>10</v>
      </c>
      <c r="H136" s="67" t="e">
        <f>IF(#REF!=2,IF(#REF!=1,(#REF!),0),0)</f>
        <v>#REF!</v>
      </c>
      <c r="I136" s="64" t="e">
        <f>IF(#REF!=2,IF(#REF!=2,(#REF!),0),0)</f>
        <v>#REF!</v>
      </c>
      <c r="J136" s="64" t="e">
        <f>IF(#REF!=2,IF(#REF!=3,(#REF!),0),0)</f>
        <v>#REF!</v>
      </c>
      <c r="K136" s="65" t="e">
        <f>IF(#REF!=2,IF(#REF!=4,(#REF!),0),0)</f>
        <v>#REF!</v>
      </c>
      <c r="L136" s="70"/>
      <c r="M136" s="76"/>
      <c r="N136" s="76"/>
      <c r="O136" s="76"/>
      <c r="P136" s="76"/>
      <c r="Q136" s="76"/>
      <c r="R136" s="76"/>
      <c r="S136" s="76">
        <f>M136*0</f>
        <v>0</v>
      </c>
      <c r="T136" s="76">
        <f>N136*0</f>
        <v>0</v>
      </c>
      <c r="U136" s="76">
        <f>P136*0</f>
        <v>0</v>
      </c>
      <c r="V136" s="76">
        <f>Q136*0</f>
        <v>0</v>
      </c>
      <c r="W136" s="1" t="str">
        <f>IF(R136=0,"0",(SUM(S136:V136)/R136))</f>
        <v>0</v>
      </c>
    </row>
    <row r="137" spans="7:23" ht="16" hidden="1" customHeight="1" thickTop="1" x14ac:dyDescent="0.2">
      <c r="G137" s="1">
        <v>11</v>
      </c>
      <c r="H137" s="67" t="e">
        <f>IF(#REF!=2,IF(#REF!=1,(#REF!),0),0)</f>
        <v>#REF!</v>
      </c>
      <c r="I137" s="64" t="e">
        <f>IF(#REF!=2,IF(#REF!=2,(#REF!),0),0)</f>
        <v>#REF!</v>
      </c>
      <c r="J137" s="64" t="e">
        <f>IF(#REF!=2,IF(#REF!=3,(#REF!),0),0)</f>
        <v>#REF!</v>
      </c>
      <c r="K137" s="65" t="e">
        <f>IF(#REF!=2,IF(#REF!=4,(#REF!),0),0)</f>
        <v>#REF!</v>
      </c>
      <c r="L137" s="70"/>
      <c r="M137" s="71"/>
      <c r="N137" s="71"/>
      <c r="O137" s="71"/>
      <c r="P137" s="71"/>
      <c r="Q137" s="71"/>
      <c r="R137" s="102"/>
    </row>
    <row r="138" spans="7:23" ht="16" hidden="1" customHeight="1" x14ac:dyDescent="0.2">
      <c r="G138" s="1">
        <v>12</v>
      </c>
      <c r="H138" s="67" t="e">
        <f>IF(#REF!=2,IF(#REF!=1,(#REF!),0),0)</f>
        <v>#REF!</v>
      </c>
      <c r="I138" s="64" t="e">
        <f>IF(#REF!=2,IF(#REF!=2,(#REF!),0),0)</f>
        <v>#REF!</v>
      </c>
      <c r="J138" s="64" t="e">
        <f>IF(#REF!=2,IF(#REF!=3,(#REF!),0),0)</f>
        <v>#REF!</v>
      </c>
      <c r="K138" s="65" t="e">
        <f>IF(#REF!=2,IF(#REF!=4,(#REF!),0),0)</f>
        <v>#REF!</v>
      </c>
      <c r="L138" s="80"/>
      <c r="M138" s="71"/>
      <c r="N138" s="71"/>
      <c r="O138" s="71"/>
      <c r="P138" s="71"/>
      <c r="Q138" s="71"/>
      <c r="R138" s="102"/>
    </row>
    <row r="139" spans="7:23" ht="16" hidden="1" customHeight="1" x14ac:dyDescent="0.2">
      <c r="G139" s="1">
        <v>13</v>
      </c>
      <c r="H139" s="67" t="e">
        <f>IF(#REF!=2,IF(#REF!=1,(#REF!),0),0)</f>
        <v>#REF!</v>
      </c>
      <c r="I139" s="64" t="e">
        <f>IF(#REF!=2,IF(#REF!=2,(#REF!),0),0)</f>
        <v>#REF!</v>
      </c>
      <c r="J139" s="64" t="e">
        <f>IF(#REF!=2,IF(#REF!=3,(#REF!),0),0)</f>
        <v>#REF!</v>
      </c>
      <c r="K139" s="65" t="e">
        <f>IF(#REF!=2,IF(#REF!=4,(#REF!),0),0)</f>
        <v>#REF!</v>
      </c>
      <c r="L139" s="80"/>
      <c r="M139" s="76"/>
      <c r="N139" s="76"/>
      <c r="O139" s="76"/>
      <c r="P139" s="76"/>
      <c r="Q139" s="76"/>
      <c r="R139" s="102"/>
    </row>
    <row r="140" spans="7:23" ht="16" hidden="1" customHeight="1" x14ac:dyDescent="0.2">
      <c r="G140" s="1">
        <v>14</v>
      </c>
      <c r="H140" s="67" t="e">
        <f>IF(#REF!=2,IF(#REF!=1,(#REF!),0),0)</f>
        <v>#REF!</v>
      </c>
      <c r="I140" s="64" t="e">
        <f>IF(#REF!=2,IF(#REF!=2,(#REF!),0),0)</f>
        <v>#REF!</v>
      </c>
      <c r="J140" s="64" t="e">
        <f>IF(#REF!=2,IF(#REF!=3,(#REF!),0),0)</f>
        <v>#REF!</v>
      </c>
      <c r="K140" s="65" t="e">
        <f>IF(#REF!=2,IF(#REF!=4,(#REF!),0),0)</f>
        <v>#REF!</v>
      </c>
      <c r="L140" s="82"/>
      <c r="M140" s="76"/>
      <c r="N140" s="76"/>
      <c r="O140" s="76"/>
      <c r="P140" s="76"/>
      <c r="Q140" s="76"/>
      <c r="R140" s="102"/>
    </row>
    <row r="141" spans="7:23" ht="16" hidden="1" customHeight="1" x14ac:dyDescent="0.2">
      <c r="G141" s="1">
        <v>15</v>
      </c>
      <c r="H141" s="67" t="e">
        <f>IF(#REF!=2,IF(#REF!=1,(#REF!),0),0)</f>
        <v>#REF!</v>
      </c>
      <c r="I141" s="64" t="e">
        <f>IF(#REF!=2,IF(#REF!=2,(#REF!),0),0)</f>
        <v>#REF!</v>
      </c>
      <c r="J141" s="64" t="e">
        <f>IF(#REF!=2,IF(#REF!=3,(#REF!),0),0)</f>
        <v>#REF!</v>
      </c>
      <c r="K141" s="65" t="e">
        <f>IF(#REF!=2,IF(#REF!=4,(#REF!),0),0)</f>
        <v>#REF!</v>
      </c>
      <c r="L141" s="82"/>
      <c r="M141" s="76"/>
      <c r="N141" s="76"/>
      <c r="O141" s="76"/>
      <c r="P141" s="76"/>
      <c r="Q141" s="76"/>
      <c r="R141" s="102"/>
    </row>
    <row r="142" spans="7:23" ht="16" hidden="1" customHeight="1" x14ac:dyDescent="0.2">
      <c r="G142" s="1">
        <v>16</v>
      </c>
      <c r="H142" s="67" t="e">
        <f>IF(#REF!=2,IF(#REF!=1,(#REF!),0),0)</f>
        <v>#REF!</v>
      </c>
      <c r="I142" s="64" t="e">
        <f>IF(#REF!=2,IF(#REF!=2,(#REF!),0),0)</f>
        <v>#REF!</v>
      </c>
      <c r="J142" s="64" t="e">
        <f>IF(#REF!=2,IF(#REF!=3,(#REF!),0),0)</f>
        <v>#REF!</v>
      </c>
      <c r="K142" s="65" t="e">
        <f>IF(#REF!=2,IF(#REF!=4,(#REF!),0),0)</f>
        <v>#REF!</v>
      </c>
      <c r="L142" s="81"/>
      <c r="M142" s="76"/>
      <c r="N142" s="76"/>
      <c r="O142" s="76"/>
      <c r="P142" s="76"/>
      <c r="Q142" s="76"/>
      <c r="R142" s="102"/>
    </row>
    <row r="143" spans="7:23" ht="16" hidden="1" customHeight="1" x14ac:dyDescent="0.2">
      <c r="G143" s="1">
        <v>17</v>
      </c>
      <c r="H143" s="67" t="e">
        <f>IF(#REF!=2,IF(#REF!=1,(#REF!),0),0)</f>
        <v>#REF!</v>
      </c>
      <c r="I143" s="64" t="e">
        <f>IF(#REF!=2,IF(#REF!=2,(#REF!),0),0)</f>
        <v>#REF!</v>
      </c>
      <c r="J143" s="64" t="e">
        <f>IF(#REF!=2,IF(#REF!=3,(#REF!),0),0)</f>
        <v>#REF!</v>
      </c>
      <c r="K143" s="65" t="e">
        <f>IF(#REF!=2,IF(#REF!=4,(#REF!),0),0)</f>
        <v>#REF!</v>
      </c>
      <c r="L143" s="81"/>
      <c r="M143" s="76"/>
      <c r="N143" s="76"/>
      <c r="O143" s="76"/>
      <c r="P143" s="76"/>
      <c r="Q143" s="76"/>
      <c r="R143" s="102"/>
    </row>
    <row r="144" spans="7:23" ht="16" hidden="1" customHeight="1" x14ac:dyDescent="0.2">
      <c r="G144" s="1">
        <v>18</v>
      </c>
      <c r="H144" s="67" t="e">
        <f>IF(#REF!=2,IF(#REF!=1,(#REF!),0),0)</f>
        <v>#REF!</v>
      </c>
      <c r="I144" s="64" t="e">
        <f>IF(#REF!=2,IF(#REF!=2,(#REF!),0),0)</f>
        <v>#REF!</v>
      </c>
      <c r="J144" s="64" t="e">
        <f>IF(#REF!=2,IF(#REF!=3,(#REF!),0),0)</f>
        <v>#REF!</v>
      </c>
      <c r="K144" s="65" t="e">
        <f>IF(#REF!=2,IF(#REF!=4,(#REF!),0),0)</f>
        <v>#REF!</v>
      </c>
      <c r="L144" s="70"/>
      <c r="M144" s="76"/>
      <c r="N144" s="76"/>
      <c r="O144" s="76"/>
      <c r="P144" s="76"/>
      <c r="Q144" s="76"/>
      <c r="R144" s="102"/>
    </row>
    <row r="145" spans="7:18" ht="16" hidden="1" customHeight="1" x14ac:dyDescent="0.2">
      <c r="G145" s="1">
        <v>19</v>
      </c>
      <c r="H145" s="67" t="e">
        <f>IF(#REF!=2,IF(#REF!=1,(#REF!),0),0)</f>
        <v>#REF!</v>
      </c>
      <c r="I145" s="64" t="e">
        <f>IF(#REF!=2,IF(#REF!=2,(#REF!),0),0)</f>
        <v>#REF!</v>
      </c>
      <c r="J145" s="64" t="e">
        <f>IF(#REF!=2,IF(#REF!=3,(#REF!),0),0)</f>
        <v>#REF!</v>
      </c>
      <c r="K145" s="65" t="e">
        <f>IF(#REF!=2,IF(#REF!=4,(#REF!),0),0)</f>
        <v>#REF!</v>
      </c>
      <c r="L145" s="81"/>
      <c r="M145" s="76"/>
      <c r="N145" s="76"/>
      <c r="O145" s="76"/>
      <c r="P145" s="76"/>
      <c r="Q145" s="76"/>
      <c r="R145" s="102"/>
    </row>
    <row r="146" spans="7:18" ht="16" hidden="1" customHeight="1" x14ac:dyDescent="0.2">
      <c r="G146" s="1">
        <v>20</v>
      </c>
      <c r="H146" s="67" t="e">
        <f>IF(#REF!=2,IF(#REF!=1,(#REF!),0),0)</f>
        <v>#REF!</v>
      </c>
      <c r="I146" s="64" t="e">
        <f>IF(#REF!=2,IF(#REF!=2,(#REF!),0),0)</f>
        <v>#REF!</v>
      </c>
      <c r="J146" s="64" t="e">
        <f>IF(#REF!=2,IF(#REF!=3,(#REF!),0),0)</f>
        <v>#REF!</v>
      </c>
      <c r="K146" s="65" t="e">
        <f>IF(#REF!=2,IF(#REF!=4,(#REF!),0),0)</f>
        <v>#REF!</v>
      </c>
      <c r="L146" s="70"/>
      <c r="M146" s="76"/>
      <c r="N146" s="76"/>
      <c r="O146" s="76"/>
      <c r="P146" s="76"/>
      <c r="Q146" s="76"/>
      <c r="R146" s="102"/>
    </row>
    <row r="147" spans="7:18" ht="16" hidden="1" customHeight="1" x14ac:dyDescent="0.2">
      <c r="H147" s="73" t="e">
        <f>SUM(H127:H146)</f>
        <v>#REF!</v>
      </c>
      <c r="I147" s="74" t="e">
        <f>SUM(I127:I146)</f>
        <v>#REF!</v>
      </c>
      <c r="J147" s="74" t="e">
        <f>SUM(J127:J146)</f>
        <v>#REF!</v>
      </c>
      <c r="K147" s="83" t="e">
        <f>SUM(K127:K146)</f>
        <v>#REF!</v>
      </c>
      <c r="L147" s="70"/>
      <c r="M147" s="76"/>
      <c r="N147" s="76"/>
      <c r="O147" s="76"/>
      <c r="P147" s="76"/>
      <c r="Q147" s="76"/>
      <c r="R147" s="102"/>
    </row>
    <row r="148" spans="7:18" ht="16" hidden="1" customHeight="1" x14ac:dyDescent="0.2">
      <c r="H148" s="67"/>
      <c r="I148" s="64"/>
      <c r="J148" s="64"/>
      <c r="K148" s="68"/>
      <c r="L148" s="70"/>
      <c r="M148" s="76"/>
      <c r="N148" s="76"/>
      <c r="O148" s="76"/>
      <c r="P148" s="76"/>
      <c r="Q148" s="76"/>
      <c r="R148" s="102"/>
    </row>
    <row r="149" spans="7:18" ht="16" hidden="1" customHeight="1" x14ac:dyDescent="0.2">
      <c r="H149" s="77" t="s">
        <v>28</v>
      </c>
      <c r="I149" s="76"/>
      <c r="J149" s="76"/>
      <c r="K149" s="78"/>
      <c r="L149" s="70"/>
      <c r="M149" s="76"/>
      <c r="N149" s="76"/>
      <c r="O149" s="76"/>
      <c r="P149" s="76"/>
      <c r="Q149" s="76"/>
      <c r="R149" s="102"/>
    </row>
    <row r="150" spans="7:18" ht="16" hidden="1" customHeight="1" x14ac:dyDescent="0.2">
      <c r="H150" s="67" t="s">
        <v>12</v>
      </c>
      <c r="I150" s="64" t="s">
        <v>13</v>
      </c>
      <c r="J150" s="64" t="s">
        <v>14</v>
      </c>
      <c r="K150" s="68" t="s">
        <v>15</v>
      </c>
      <c r="L150" s="70"/>
      <c r="M150" s="76"/>
      <c r="N150" s="76"/>
      <c r="O150" s="76"/>
      <c r="P150" s="76"/>
      <c r="Q150" s="76"/>
      <c r="R150" s="102"/>
    </row>
    <row r="151" spans="7:18" ht="16" hidden="1" customHeight="1" x14ac:dyDescent="0.2">
      <c r="G151" s="1">
        <v>1</v>
      </c>
      <c r="H151" s="67">
        <f t="shared" ref="H151:H158" si="26">IF($F22=3,IF($D22=1,($K22),0),0)</f>
        <v>0</v>
      </c>
      <c r="I151" s="64">
        <f t="shared" ref="I151:I158" si="27">IF($F22=3,IF($D22=2,($K22),0),0)</f>
        <v>0</v>
      </c>
      <c r="J151" s="64">
        <f t="shared" ref="J151:J158" si="28">IF($F22=3,IF($D22=3,($K22),0),0)</f>
        <v>0</v>
      </c>
      <c r="K151" s="65">
        <f t="shared" ref="K151:K158" si="29">IF($F22=3,IF($D22=4,($K22),0),0)</f>
        <v>0</v>
      </c>
      <c r="L151" s="70"/>
      <c r="M151" s="76"/>
      <c r="N151" s="76"/>
      <c r="O151" s="76"/>
      <c r="P151" s="76"/>
      <c r="Q151" s="76"/>
      <c r="R151" s="102"/>
    </row>
    <row r="152" spans="7:18" ht="16" hidden="1" customHeight="1" x14ac:dyDescent="0.2">
      <c r="G152" s="1">
        <v>2</v>
      </c>
      <c r="H152" s="67">
        <f t="shared" si="26"/>
        <v>77</v>
      </c>
      <c r="I152" s="64">
        <f t="shared" si="27"/>
        <v>0</v>
      </c>
      <c r="J152" s="64">
        <f t="shared" si="28"/>
        <v>0</v>
      </c>
      <c r="K152" s="65">
        <f t="shared" si="29"/>
        <v>0</v>
      </c>
      <c r="L152" s="70"/>
      <c r="M152" s="76"/>
      <c r="N152" s="76"/>
      <c r="O152" s="76"/>
      <c r="P152" s="76"/>
      <c r="Q152" s="76"/>
      <c r="R152" s="102"/>
    </row>
    <row r="153" spans="7:18" ht="16" hidden="1" customHeight="1" x14ac:dyDescent="0.2">
      <c r="G153" s="1">
        <v>3</v>
      </c>
      <c r="H153" s="67">
        <f t="shared" si="26"/>
        <v>0</v>
      </c>
      <c r="I153" s="64">
        <f t="shared" si="27"/>
        <v>0</v>
      </c>
      <c r="J153" s="64">
        <f t="shared" si="28"/>
        <v>0</v>
      </c>
      <c r="K153" s="65">
        <f t="shared" si="29"/>
        <v>0</v>
      </c>
      <c r="L153" s="70"/>
      <c r="M153" s="76"/>
      <c r="N153" s="76"/>
      <c r="O153" s="76"/>
      <c r="P153" s="76"/>
      <c r="Q153" s="76"/>
      <c r="R153" s="102"/>
    </row>
    <row r="154" spans="7:18" ht="16" hidden="1" customHeight="1" x14ac:dyDescent="0.2">
      <c r="G154" s="1">
        <v>4</v>
      </c>
      <c r="H154" s="67">
        <f t="shared" si="26"/>
        <v>0</v>
      </c>
      <c r="I154" s="64">
        <f t="shared" si="27"/>
        <v>0</v>
      </c>
      <c r="J154" s="64">
        <f t="shared" si="28"/>
        <v>0</v>
      </c>
      <c r="K154" s="65">
        <f t="shared" si="29"/>
        <v>0</v>
      </c>
      <c r="L154" s="70"/>
      <c r="M154" s="76"/>
      <c r="N154" s="76"/>
      <c r="O154" s="76"/>
      <c r="P154" s="76"/>
      <c r="Q154" s="76"/>
      <c r="R154" s="102"/>
    </row>
    <row r="155" spans="7:18" ht="16" hidden="1" customHeight="1" x14ac:dyDescent="0.2">
      <c r="G155" s="1">
        <v>5</v>
      </c>
      <c r="H155" s="67">
        <f t="shared" si="26"/>
        <v>0</v>
      </c>
      <c r="I155" s="64">
        <f t="shared" si="27"/>
        <v>0</v>
      </c>
      <c r="J155" s="64">
        <f t="shared" si="28"/>
        <v>0</v>
      </c>
      <c r="K155" s="65">
        <f t="shared" si="29"/>
        <v>0</v>
      </c>
      <c r="L155" s="70"/>
      <c r="M155" s="76"/>
      <c r="N155" s="76"/>
      <c r="O155" s="76"/>
      <c r="P155" s="76"/>
      <c r="Q155" s="76"/>
      <c r="R155" s="102"/>
    </row>
    <row r="156" spans="7:18" ht="16" hidden="1" customHeight="1" x14ac:dyDescent="0.2">
      <c r="G156" s="1">
        <v>6</v>
      </c>
      <c r="H156" s="67">
        <f t="shared" si="26"/>
        <v>0</v>
      </c>
      <c r="I156" s="64">
        <f t="shared" si="27"/>
        <v>0</v>
      </c>
      <c r="J156" s="64">
        <f t="shared" si="28"/>
        <v>0</v>
      </c>
      <c r="K156" s="65">
        <f t="shared" si="29"/>
        <v>0</v>
      </c>
      <c r="L156" s="70"/>
      <c r="M156" s="76"/>
      <c r="N156" s="76"/>
      <c r="O156" s="76"/>
      <c r="P156" s="76"/>
      <c r="Q156" s="76"/>
      <c r="R156" s="102"/>
    </row>
    <row r="157" spans="7:18" ht="16" hidden="1" customHeight="1" x14ac:dyDescent="0.2">
      <c r="G157" s="1">
        <v>7</v>
      </c>
      <c r="H157" s="67">
        <f t="shared" si="26"/>
        <v>0</v>
      </c>
      <c r="I157" s="64">
        <f t="shared" si="27"/>
        <v>0</v>
      </c>
      <c r="J157" s="64">
        <f t="shared" si="28"/>
        <v>0</v>
      </c>
      <c r="K157" s="65">
        <f t="shared" si="29"/>
        <v>0</v>
      </c>
      <c r="L157" s="70"/>
      <c r="M157" s="76"/>
      <c r="N157" s="76"/>
      <c r="O157" s="76"/>
      <c r="P157" s="76"/>
      <c r="Q157" s="76"/>
      <c r="R157" s="102"/>
    </row>
    <row r="158" spans="7:18" ht="16" hidden="1" customHeight="1" x14ac:dyDescent="0.2">
      <c r="G158" s="1">
        <v>8</v>
      </c>
      <c r="H158" s="67">
        <f t="shared" si="26"/>
        <v>0</v>
      </c>
      <c r="I158" s="64">
        <f t="shared" si="27"/>
        <v>0</v>
      </c>
      <c r="J158" s="64">
        <f t="shared" si="28"/>
        <v>0</v>
      </c>
      <c r="K158" s="65">
        <f t="shared" si="29"/>
        <v>0</v>
      </c>
      <c r="L158" s="70"/>
      <c r="M158" s="76"/>
      <c r="N158" s="76"/>
      <c r="O158" s="76"/>
      <c r="P158" s="76"/>
      <c r="Q158" s="76"/>
      <c r="R158" s="102"/>
    </row>
    <row r="159" spans="7:18" ht="16" hidden="1" customHeight="1" x14ac:dyDescent="0.2">
      <c r="G159" s="1">
        <v>9</v>
      </c>
      <c r="H159" s="67" t="e">
        <f>IF(#REF!=3,IF(#REF!=1,(#REF!),0),0)</f>
        <v>#REF!</v>
      </c>
      <c r="I159" s="64" t="e">
        <f>IF(#REF!=3,IF(#REF!=2,(#REF!),0),0)</f>
        <v>#REF!</v>
      </c>
      <c r="J159" s="64" t="e">
        <f>IF(#REF!=3,IF(#REF!=3,(#REF!),0),0)</f>
        <v>#REF!</v>
      </c>
      <c r="K159" s="65" t="e">
        <f>IF(#REF!=3,IF(#REF!=4,(#REF!),0),0)</f>
        <v>#REF!</v>
      </c>
      <c r="L159" s="70"/>
      <c r="M159" s="76"/>
      <c r="N159" s="76"/>
      <c r="O159" s="76"/>
      <c r="P159" s="76"/>
      <c r="Q159" s="76"/>
      <c r="R159" s="102"/>
    </row>
    <row r="160" spans="7:18" ht="16" hidden="1" customHeight="1" thickBot="1" x14ac:dyDescent="0.25">
      <c r="G160" s="1">
        <v>10</v>
      </c>
      <c r="H160" s="67" t="e">
        <f>IF(#REF!=3,IF(#REF!=1,(#REF!),0),0)</f>
        <v>#REF!</v>
      </c>
      <c r="I160" s="64" t="e">
        <f>IF(#REF!=3,IF(#REF!=2,(#REF!),0),0)</f>
        <v>#REF!</v>
      </c>
      <c r="J160" s="64" t="e">
        <f>IF(#REF!=3,IF(#REF!=3,(#REF!),0),0)</f>
        <v>#REF!</v>
      </c>
      <c r="K160" s="65" t="e">
        <f>IF(#REF!=3,IF(#REF!=4,(#REF!),0),0)</f>
        <v>#REF!</v>
      </c>
      <c r="L160" s="70"/>
      <c r="M160" s="76"/>
      <c r="N160" s="76"/>
      <c r="O160" s="76"/>
      <c r="P160" s="76"/>
      <c r="Q160" s="76"/>
      <c r="R160" s="102"/>
    </row>
    <row r="161" spans="7:18" ht="16" hidden="1" customHeight="1" thickTop="1" x14ac:dyDescent="0.2">
      <c r="G161" s="1">
        <v>11</v>
      </c>
      <c r="H161" s="67" t="e">
        <f>IF(#REF!=3,IF(#REF!=1,(#REF!),0),0)</f>
        <v>#REF!</v>
      </c>
      <c r="I161" s="64" t="e">
        <f>IF(#REF!=3,IF(#REF!=2,(#REF!),0),0)</f>
        <v>#REF!</v>
      </c>
      <c r="J161" s="64" t="e">
        <f>IF(#REF!=3,IF(#REF!=3,(#REF!),0),0)</f>
        <v>#REF!</v>
      </c>
      <c r="K161" s="65" t="e">
        <f>IF(#REF!=3,IF(#REF!=4,(#REF!),0),0)</f>
        <v>#REF!</v>
      </c>
      <c r="L161" s="70"/>
      <c r="M161" s="76"/>
      <c r="N161" s="76"/>
      <c r="O161" s="76"/>
      <c r="P161" s="76"/>
      <c r="Q161" s="76"/>
      <c r="R161" s="102"/>
    </row>
    <row r="162" spans="7:18" ht="16" hidden="1" customHeight="1" x14ac:dyDescent="0.2">
      <c r="G162" s="1">
        <v>12</v>
      </c>
      <c r="H162" s="67" t="e">
        <f>IF(#REF!=3,IF(#REF!=1,(#REF!),0),0)</f>
        <v>#REF!</v>
      </c>
      <c r="I162" s="64" t="e">
        <f>IF(#REF!=3,IF(#REF!=2,(#REF!),0),0)</f>
        <v>#REF!</v>
      </c>
      <c r="J162" s="64" t="e">
        <f>IF(#REF!=3,IF(#REF!=3,(#REF!),0),0)</f>
        <v>#REF!</v>
      </c>
      <c r="K162" s="65" t="e">
        <f>IF(#REF!=3,IF(#REF!=4,(#REF!),0),0)</f>
        <v>#REF!</v>
      </c>
      <c r="L162" s="70"/>
      <c r="M162" s="71"/>
      <c r="N162" s="76"/>
      <c r="O162" s="76"/>
      <c r="P162" s="76"/>
      <c r="Q162" s="71"/>
      <c r="R162" s="102"/>
    </row>
    <row r="163" spans="7:18" ht="16" hidden="1" customHeight="1" x14ac:dyDescent="0.2">
      <c r="G163" s="1">
        <v>13</v>
      </c>
      <c r="H163" s="67" t="e">
        <f>IF(#REF!=3,IF(#REF!=1,(#REF!),0),0)</f>
        <v>#REF!</v>
      </c>
      <c r="I163" s="64" t="e">
        <f>IF(#REF!=3,IF(#REF!=2,(#REF!),0),0)</f>
        <v>#REF!</v>
      </c>
      <c r="J163" s="64" t="e">
        <f>IF(#REF!=3,IF(#REF!=3,(#REF!),0),0)</f>
        <v>#REF!</v>
      </c>
      <c r="K163" s="65" t="e">
        <f>IF(#REF!=3,IF(#REF!=4,(#REF!),0),0)</f>
        <v>#REF!</v>
      </c>
      <c r="L163" s="135"/>
      <c r="M163" s="76"/>
      <c r="N163" s="76"/>
      <c r="O163" s="76"/>
      <c r="P163" s="76"/>
      <c r="Q163" s="76"/>
      <c r="R163" s="102"/>
    </row>
    <row r="164" spans="7:18" ht="16" hidden="1" customHeight="1" x14ac:dyDescent="0.2">
      <c r="G164" s="1">
        <v>14</v>
      </c>
      <c r="H164" s="67" t="e">
        <f>IF(#REF!=3,IF(#REF!=1,(#REF!),0),0)</f>
        <v>#REF!</v>
      </c>
      <c r="I164" s="64" t="e">
        <f>IF(#REF!=3,IF(#REF!=2,(#REF!),0),0)</f>
        <v>#REF!</v>
      </c>
      <c r="J164" s="64" t="e">
        <f>IF(#REF!=3,IF(#REF!=3,(#REF!),0),0)</f>
        <v>#REF!</v>
      </c>
      <c r="K164" s="65" t="e">
        <f>IF(#REF!=3,IF(#REF!=4,(#REF!),0),0)</f>
        <v>#REF!</v>
      </c>
      <c r="L164" s="135"/>
      <c r="M164" s="76"/>
      <c r="N164" s="76"/>
      <c r="O164" s="76"/>
      <c r="P164" s="76"/>
      <c r="Q164" s="76"/>
      <c r="R164" s="102"/>
    </row>
    <row r="165" spans="7:18" ht="16" hidden="1" customHeight="1" x14ac:dyDescent="0.2">
      <c r="G165" s="1">
        <v>15</v>
      </c>
      <c r="H165" s="67" t="e">
        <f>IF(#REF!=3,IF(#REF!=1,(#REF!),0),0)</f>
        <v>#REF!</v>
      </c>
      <c r="I165" s="64" t="e">
        <f>IF(#REF!=3,IF(#REF!=2,(#REF!),0),0)</f>
        <v>#REF!</v>
      </c>
      <c r="J165" s="64" t="e">
        <f>IF(#REF!=3,IF(#REF!=3,(#REF!),0),0)</f>
        <v>#REF!</v>
      </c>
      <c r="K165" s="65" t="e">
        <f>IF(#REF!=3,IF(#REF!=4,(#REF!),0),0)</f>
        <v>#REF!</v>
      </c>
      <c r="L165" s="135"/>
      <c r="M165" s="76"/>
      <c r="N165" s="76"/>
      <c r="O165" s="76"/>
      <c r="P165" s="76"/>
      <c r="Q165" s="76"/>
      <c r="R165" s="102"/>
    </row>
    <row r="166" spans="7:18" ht="16" hidden="1" customHeight="1" x14ac:dyDescent="0.2">
      <c r="G166" s="1">
        <v>16</v>
      </c>
      <c r="H166" s="67" t="e">
        <f>IF(#REF!=3,IF(#REF!=1,(#REF!),0),0)</f>
        <v>#REF!</v>
      </c>
      <c r="I166" s="64" t="e">
        <f>IF(#REF!=3,IF(#REF!=2,(#REF!),0),0)</f>
        <v>#REF!</v>
      </c>
      <c r="J166" s="64" t="e">
        <f>IF(#REF!=3,IF(#REF!=3,(#REF!),0),0)</f>
        <v>#REF!</v>
      </c>
      <c r="K166" s="65" t="e">
        <f>IF(#REF!=3,IF(#REF!=4,(#REF!),0),0)</f>
        <v>#REF!</v>
      </c>
      <c r="L166" s="81"/>
      <c r="M166" s="76"/>
      <c r="N166" s="76"/>
      <c r="O166" s="76"/>
      <c r="P166" s="76"/>
      <c r="Q166" s="76"/>
      <c r="R166" s="102"/>
    </row>
    <row r="167" spans="7:18" ht="16" hidden="1" customHeight="1" x14ac:dyDescent="0.2">
      <c r="G167" s="1">
        <v>17</v>
      </c>
      <c r="H167" s="67" t="e">
        <f>IF(#REF!=3,IF(#REF!=1,(#REF!),0),0)</f>
        <v>#REF!</v>
      </c>
      <c r="I167" s="64" t="e">
        <f>IF(#REF!=3,IF(#REF!=2,(#REF!),0),0)</f>
        <v>#REF!</v>
      </c>
      <c r="J167" s="64" t="e">
        <f>IF(#REF!=3,IF(#REF!=3,(#REF!),0),0)</f>
        <v>#REF!</v>
      </c>
      <c r="K167" s="65" t="e">
        <f>IF(#REF!=3,IF(#REF!=4,(#REF!),0),0)</f>
        <v>#REF!</v>
      </c>
      <c r="L167" s="70"/>
      <c r="M167" s="76"/>
      <c r="N167" s="76"/>
      <c r="O167" s="76"/>
      <c r="P167" s="76"/>
      <c r="Q167" s="76"/>
      <c r="R167" s="102"/>
    </row>
    <row r="168" spans="7:18" ht="16" hidden="1" customHeight="1" x14ac:dyDescent="0.2">
      <c r="G168" s="1">
        <v>18</v>
      </c>
      <c r="H168" s="67" t="e">
        <f>IF(#REF!=3,IF(#REF!=1,(#REF!),0),0)</f>
        <v>#REF!</v>
      </c>
      <c r="I168" s="64" t="e">
        <f>IF(#REF!=3,IF(#REF!=2,(#REF!),0),0)</f>
        <v>#REF!</v>
      </c>
      <c r="J168" s="64" t="e">
        <f>IF(#REF!=3,IF(#REF!=3,(#REF!),0),0)</f>
        <v>#REF!</v>
      </c>
      <c r="K168" s="65" t="e">
        <f>IF(#REF!=3,IF(#REF!=4,(#REF!),0),0)</f>
        <v>#REF!</v>
      </c>
      <c r="L168" s="70"/>
      <c r="M168" s="76"/>
      <c r="N168" s="76"/>
      <c r="O168" s="76"/>
      <c r="P168" s="76"/>
      <c r="Q168" s="76"/>
      <c r="R168" s="102"/>
    </row>
    <row r="169" spans="7:18" ht="16" hidden="1" customHeight="1" x14ac:dyDescent="0.2">
      <c r="G169" s="1">
        <v>19</v>
      </c>
      <c r="H169" s="67" t="e">
        <f>IF(#REF!=3,IF(#REF!=1,(#REF!),0),0)</f>
        <v>#REF!</v>
      </c>
      <c r="I169" s="64" t="e">
        <f>IF(#REF!=3,IF(#REF!=2,(#REF!),0),0)</f>
        <v>#REF!</v>
      </c>
      <c r="J169" s="64" t="e">
        <f>IF(#REF!=3,IF(#REF!=3,(#REF!),0),0)</f>
        <v>#REF!</v>
      </c>
      <c r="K169" s="65" t="e">
        <f>IF(#REF!=3,IF(#REF!=4,(#REF!),0),0)</f>
        <v>#REF!</v>
      </c>
      <c r="L169" s="70"/>
      <c r="M169" s="76"/>
      <c r="N169" s="76"/>
      <c r="O169" s="76"/>
      <c r="P169" s="76"/>
      <c r="Q169" s="76"/>
      <c r="R169" s="102"/>
    </row>
    <row r="170" spans="7:18" ht="16" hidden="1" customHeight="1" x14ac:dyDescent="0.2">
      <c r="G170" s="1">
        <v>20</v>
      </c>
      <c r="H170" s="67" t="e">
        <f>IF(#REF!=3,IF(#REF!=1,(#REF!),0),0)</f>
        <v>#REF!</v>
      </c>
      <c r="I170" s="64" t="e">
        <f>IF(#REF!=3,IF(#REF!=2,(#REF!),0),0)</f>
        <v>#REF!</v>
      </c>
      <c r="J170" s="64" t="e">
        <f>IF(#REF!=3,IF(#REF!=3,(#REF!),0),0)</f>
        <v>#REF!</v>
      </c>
      <c r="K170" s="65" t="e">
        <f>IF(#REF!=3,IF(#REF!=4,(#REF!),0),0)</f>
        <v>#REF!</v>
      </c>
      <c r="L170" s="70"/>
      <c r="M170" s="76"/>
      <c r="N170" s="113"/>
      <c r="O170" s="113"/>
      <c r="P170" s="76"/>
      <c r="Q170" s="76"/>
      <c r="R170" s="102"/>
    </row>
    <row r="171" spans="7:18" ht="16" hidden="1" customHeight="1" x14ac:dyDescent="0.2">
      <c r="H171" s="73" t="e">
        <f>SUM(H151:H170)</f>
        <v>#REF!</v>
      </c>
      <c r="I171" s="74" t="e">
        <f>SUM(I151:I170)</f>
        <v>#REF!</v>
      </c>
      <c r="J171" s="74" t="e">
        <f>SUM(J151:J170)</f>
        <v>#REF!</v>
      </c>
      <c r="K171" s="75" t="e">
        <f>SUM(K151:K170)</f>
        <v>#REF!</v>
      </c>
      <c r="L171" s="70"/>
      <c r="M171" s="113"/>
      <c r="N171" s="113"/>
      <c r="O171" s="113"/>
      <c r="P171" s="76"/>
      <c r="Q171" s="76"/>
      <c r="R171" s="102"/>
    </row>
    <row r="172" spans="7:18" ht="16" hidden="1" customHeight="1" x14ac:dyDescent="0.2">
      <c r="H172" s="77"/>
      <c r="I172" s="79"/>
      <c r="J172" s="79"/>
      <c r="K172" s="78"/>
      <c r="L172" s="70"/>
      <c r="M172" s="113"/>
      <c r="N172" s="113"/>
      <c r="O172" s="113"/>
      <c r="P172" s="76"/>
      <c r="Q172" s="76"/>
      <c r="R172" s="102"/>
    </row>
    <row r="173" spans="7:18" ht="16" hidden="1" customHeight="1" x14ac:dyDescent="0.2">
      <c r="H173" s="77" t="s">
        <v>29</v>
      </c>
      <c r="I173" s="71"/>
      <c r="J173" s="71"/>
      <c r="K173" s="78"/>
      <c r="L173" s="70"/>
      <c r="M173" s="113"/>
      <c r="N173" s="113"/>
      <c r="O173" s="113"/>
      <c r="P173" s="76"/>
      <c r="Q173" s="76"/>
      <c r="R173" s="102"/>
    </row>
    <row r="174" spans="7:18" ht="16" hidden="1" customHeight="1" x14ac:dyDescent="0.2">
      <c r="H174" s="67" t="s">
        <v>12</v>
      </c>
      <c r="I174" s="64" t="s">
        <v>13</v>
      </c>
      <c r="J174" s="64" t="s">
        <v>14</v>
      </c>
      <c r="K174" s="68" t="s">
        <v>15</v>
      </c>
      <c r="L174" s="70"/>
      <c r="M174" s="76"/>
      <c r="N174" s="113"/>
      <c r="O174" s="113"/>
      <c r="P174" s="76"/>
      <c r="Q174" s="76"/>
      <c r="R174" s="102"/>
    </row>
    <row r="175" spans="7:18" ht="16" hidden="1" customHeight="1" x14ac:dyDescent="0.2">
      <c r="G175" s="1">
        <v>1</v>
      </c>
      <c r="H175" s="67">
        <f t="shared" ref="H175:H182" si="30">IF($F22=4,IF($D22=1,($K22),0),0)</f>
        <v>0</v>
      </c>
      <c r="I175" s="64">
        <f t="shared" ref="I175:I182" si="31">IF($F22=4,IF($D22=2,($K22),0),0)</f>
        <v>0</v>
      </c>
      <c r="J175" s="64">
        <f t="shared" ref="J175:J182" si="32">IF($F22=4,IF($D22=3,($K22),0),0)</f>
        <v>0</v>
      </c>
      <c r="K175" s="65">
        <f t="shared" ref="K175:K182" si="33">IF($F22=4,IF($D22=4,($K22),0),0)</f>
        <v>0</v>
      </c>
      <c r="L175" s="70"/>
      <c r="M175" s="113"/>
      <c r="N175" s="76"/>
      <c r="O175" s="76"/>
      <c r="P175" s="76"/>
      <c r="Q175" s="76"/>
      <c r="R175" s="102"/>
    </row>
    <row r="176" spans="7:18" ht="16" hidden="1" customHeight="1" x14ac:dyDescent="0.2">
      <c r="G176" s="1">
        <v>2</v>
      </c>
      <c r="H176" s="67">
        <f t="shared" si="30"/>
        <v>0</v>
      </c>
      <c r="I176" s="64">
        <f t="shared" si="31"/>
        <v>0</v>
      </c>
      <c r="J176" s="64">
        <f t="shared" si="32"/>
        <v>0</v>
      </c>
      <c r="K176" s="65">
        <f t="shared" si="33"/>
        <v>0</v>
      </c>
      <c r="L176" s="70"/>
      <c r="M176" s="113"/>
      <c r="N176" s="113"/>
      <c r="O176" s="113"/>
      <c r="P176" s="76"/>
      <c r="Q176" s="76"/>
      <c r="R176" s="102"/>
    </row>
    <row r="177" spans="7:18" ht="16" hidden="1" customHeight="1" x14ac:dyDescent="0.2">
      <c r="G177" s="1">
        <v>3</v>
      </c>
      <c r="H177" s="67">
        <f t="shared" si="30"/>
        <v>0</v>
      </c>
      <c r="I177" s="64">
        <f t="shared" si="31"/>
        <v>0</v>
      </c>
      <c r="J177" s="64">
        <f t="shared" si="32"/>
        <v>0</v>
      </c>
      <c r="K177" s="65">
        <f t="shared" si="33"/>
        <v>0</v>
      </c>
      <c r="L177" s="70"/>
      <c r="M177" s="76"/>
      <c r="N177" s="113"/>
      <c r="O177" s="113"/>
      <c r="P177" s="76"/>
      <c r="Q177" s="76"/>
      <c r="R177" s="102"/>
    </row>
    <row r="178" spans="7:18" ht="16" hidden="1" customHeight="1" x14ac:dyDescent="0.2">
      <c r="G178" s="1">
        <v>4</v>
      </c>
      <c r="H178" s="67">
        <f t="shared" si="30"/>
        <v>0</v>
      </c>
      <c r="I178" s="64">
        <f t="shared" si="31"/>
        <v>0</v>
      </c>
      <c r="J178" s="64">
        <f t="shared" si="32"/>
        <v>0</v>
      </c>
      <c r="K178" s="65">
        <f t="shared" si="33"/>
        <v>0</v>
      </c>
      <c r="L178" s="70"/>
      <c r="M178" s="76"/>
      <c r="N178" s="76"/>
      <c r="O178" s="76"/>
      <c r="P178" s="76"/>
      <c r="Q178" s="76"/>
      <c r="R178" s="102"/>
    </row>
    <row r="179" spans="7:18" ht="16" hidden="1" customHeight="1" x14ac:dyDescent="0.2">
      <c r="G179" s="1">
        <v>5</v>
      </c>
      <c r="H179" s="67">
        <f t="shared" si="30"/>
        <v>0</v>
      </c>
      <c r="I179" s="64">
        <f t="shared" si="31"/>
        <v>0</v>
      </c>
      <c r="J179" s="64">
        <f t="shared" si="32"/>
        <v>0</v>
      </c>
      <c r="K179" s="65">
        <f t="shared" si="33"/>
        <v>0</v>
      </c>
      <c r="L179" s="70"/>
      <c r="M179" s="76"/>
      <c r="N179" s="76"/>
      <c r="O179" s="76"/>
      <c r="P179" s="76"/>
      <c r="Q179" s="76"/>
      <c r="R179" s="102"/>
    </row>
    <row r="180" spans="7:18" ht="16" hidden="1" customHeight="1" x14ac:dyDescent="0.2">
      <c r="G180" s="1">
        <v>6</v>
      </c>
      <c r="H180" s="67">
        <f t="shared" si="30"/>
        <v>0</v>
      </c>
      <c r="I180" s="64">
        <f t="shared" si="31"/>
        <v>0</v>
      </c>
      <c r="J180" s="64">
        <f t="shared" si="32"/>
        <v>0</v>
      </c>
      <c r="K180" s="65">
        <f t="shared" si="33"/>
        <v>0</v>
      </c>
      <c r="L180" s="70"/>
      <c r="M180" s="76"/>
      <c r="N180" s="76"/>
      <c r="O180" s="76"/>
      <c r="P180" s="76"/>
      <c r="Q180" s="76"/>
      <c r="R180" s="102"/>
    </row>
    <row r="181" spans="7:18" ht="16" hidden="1" customHeight="1" x14ac:dyDescent="0.2">
      <c r="G181" s="1">
        <v>7</v>
      </c>
      <c r="H181" s="67">
        <f t="shared" si="30"/>
        <v>0</v>
      </c>
      <c r="I181" s="64">
        <f t="shared" si="31"/>
        <v>0</v>
      </c>
      <c r="J181" s="64">
        <f t="shared" si="32"/>
        <v>0</v>
      </c>
      <c r="K181" s="65">
        <f t="shared" si="33"/>
        <v>0</v>
      </c>
      <c r="L181" s="70"/>
      <c r="M181" s="76"/>
      <c r="N181" s="76"/>
      <c r="O181" s="76"/>
      <c r="P181" s="76"/>
      <c r="Q181" s="76"/>
      <c r="R181" s="102"/>
    </row>
    <row r="182" spans="7:18" ht="16" hidden="1" customHeight="1" x14ac:dyDescent="0.2">
      <c r="G182" s="1">
        <v>8</v>
      </c>
      <c r="H182" s="67">
        <f t="shared" si="30"/>
        <v>0</v>
      </c>
      <c r="I182" s="64">
        <f t="shared" si="31"/>
        <v>0</v>
      </c>
      <c r="J182" s="64">
        <f t="shared" si="32"/>
        <v>0</v>
      </c>
      <c r="K182" s="65">
        <f t="shared" si="33"/>
        <v>0</v>
      </c>
      <c r="L182" s="70"/>
      <c r="M182" s="76"/>
      <c r="N182" s="76"/>
      <c r="O182" s="76"/>
      <c r="P182" s="76"/>
      <c r="Q182" s="76"/>
      <c r="R182" s="102"/>
    </row>
    <row r="183" spans="7:18" ht="16" hidden="1" customHeight="1" x14ac:dyDescent="0.2">
      <c r="G183" s="1">
        <v>9</v>
      </c>
      <c r="H183" s="67" t="e">
        <f>IF(#REF!=4,IF(#REF!=1,(#REF!),0),0)</f>
        <v>#REF!</v>
      </c>
      <c r="I183" s="64" t="e">
        <f>IF(#REF!=4,IF(#REF!=2,(#REF!),0),0)</f>
        <v>#REF!</v>
      </c>
      <c r="J183" s="64" t="e">
        <f>IF(#REF!=4,IF(#REF!=3,(#REF!),0),0)</f>
        <v>#REF!</v>
      </c>
      <c r="K183" s="65" t="e">
        <f>IF(#REF!=4,IF(#REF!=4,(#REF!),0),0)</f>
        <v>#REF!</v>
      </c>
      <c r="L183" s="70"/>
      <c r="M183" s="76"/>
      <c r="N183" s="76"/>
      <c r="O183" s="76"/>
      <c r="P183" s="76"/>
      <c r="Q183" s="76"/>
      <c r="R183" s="102"/>
    </row>
    <row r="184" spans="7:18" ht="16" hidden="1" customHeight="1" thickBot="1" x14ac:dyDescent="0.25">
      <c r="G184" s="1">
        <v>10</v>
      </c>
      <c r="H184" s="67" t="e">
        <f>IF(#REF!=4,IF(#REF!=1,(#REF!),0),0)</f>
        <v>#REF!</v>
      </c>
      <c r="I184" s="64" t="e">
        <f>IF(#REF!=4,IF(#REF!=2,(#REF!),0),0)</f>
        <v>#REF!</v>
      </c>
      <c r="J184" s="64" t="e">
        <f>IF(#REF!=4,IF(#REF!=3,(#REF!),0),0)</f>
        <v>#REF!</v>
      </c>
      <c r="K184" s="65" t="e">
        <f>IF(#REF!=4,IF(#REF!=4,(#REF!),0),0)</f>
        <v>#REF!</v>
      </c>
      <c r="L184" s="70"/>
      <c r="M184" s="76"/>
      <c r="N184" s="76"/>
      <c r="O184" s="76"/>
      <c r="P184" s="76"/>
      <c r="Q184" s="76"/>
      <c r="R184" s="102"/>
    </row>
    <row r="185" spans="7:18" ht="16" hidden="1" customHeight="1" thickTop="1" x14ac:dyDescent="0.2">
      <c r="G185" s="1">
        <v>11</v>
      </c>
      <c r="H185" s="67" t="e">
        <f>IF(#REF!=4,IF(#REF!=1,(#REF!),0),0)</f>
        <v>#REF!</v>
      </c>
      <c r="I185" s="64" t="e">
        <f>IF(#REF!=4,IF(#REF!=2,(#REF!),0),0)</f>
        <v>#REF!</v>
      </c>
      <c r="J185" s="64" t="e">
        <f>IF(#REF!=4,IF(#REF!=3,(#REF!),0),0)</f>
        <v>#REF!</v>
      </c>
      <c r="K185" s="65" t="e">
        <f>IF(#REF!=4,IF(#REF!=4,(#REF!),0),0)</f>
        <v>#REF!</v>
      </c>
      <c r="L185" s="70"/>
      <c r="M185" s="71"/>
      <c r="N185" s="71"/>
      <c r="O185" s="71"/>
      <c r="P185" s="71"/>
      <c r="Q185" s="71"/>
      <c r="R185" s="102"/>
    </row>
    <row r="186" spans="7:18" ht="16" hidden="1" customHeight="1" x14ac:dyDescent="0.2">
      <c r="G186" s="1">
        <v>12</v>
      </c>
      <c r="H186" s="67" t="e">
        <f>IF(#REF!=4,IF(#REF!=1,(#REF!),0),0)</f>
        <v>#REF!</v>
      </c>
      <c r="I186" s="64" t="e">
        <f>IF(#REF!=4,IF(#REF!=2,(#REF!),0),0)</f>
        <v>#REF!</v>
      </c>
      <c r="J186" s="64" t="e">
        <f>IF(#REF!=4,IF(#REF!=3,(#REF!),0),0)</f>
        <v>#REF!</v>
      </c>
      <c r="K186" s="65" t="e">
        <f>IF(#REF!=4,IF(#REF!=4,(#REF!),0),0)</f>
        <v>#REF!</v>
      </c>
      <c r="L186" s="70"/>
      <c r="M186" s="71"/>
      <c r="N186" s="71"/>
      <c r="O186" s="71"/>
      <c r="P186" s="71"/>
      <c r="Q186" s="71"/>
      <c r="R186" s="102"/>
    </row>
    <row r="187" spans="7:18" ht="16" hidden="1" customHeight="1" x14ac:dyDescent="0.2">
      <c r="G187" s="1">
        <v>13</v>
      </c>
      <c r="H187" s="67" t="e">
        <f>IF(#REF!=4,IF(#REF!=1,(#REF!),0),0)</f>
        <v>#REF!</v>
      </c>
      <c r="I187" s="64" t="e">
        <f>IF(#REF!=4,IF(#REF!=2,(#REF!),0),0)</f>
        <v>#REF!</v>
      </c>
      <c r="J187" s="64" t="e">
        <f>IF(#REF!=4,IF(#REF!=3,(#REF!),0),0)</f>
        <v>#REF!</v>
      </c>
      <c r="K187" s="65" t="e">
        <f>IF(#REF!=4,IF(#REF!=4,(#REF!),0),0)</f>
        <v>#REF!</v>
      </c>
      <c r="L187" s="70"/>
      <c r="M187" s="76"/>
      <c r="N187" s="76"/>
      <c r="O187" s="76"/>
      <c r="P187" s="76"/>
      <c r="Q187" s="76"/>
      <c r="R187" s="102"/>
    </row>
    <row r="188" spans="7:18" ht="16" hidden="1" customHeight="1" x14ac:dyDescent="0.2">
      <c r="G188" s="1">
        <v>14</v>
      </c>
      <c r="H188" s="67" t="e">
        <f>IF(#REF!=4,IF(#REF!=1,(#REF!),0),0)</f>
        <v>#REF!</v>
      </c>
      <c r="I188" s="64" t="e">
        <f>IF(#REF!=4,IF(#REF!=2,(#REF!),0),0)</f>
        <v>#REF!</v>
      </c>
      <c r="J188" s="64" t="e">
        <f>IF(#REF!=4,IF(#REF!=3,(#REF!),0),0)</f>
        <v>#REF!</v>
      </c>
      <c r="K188" s="65" t="e">
        <f>IF(#REF!=4,IF(#REF!=4,(#REF!),0),0)</f>
        <v>#REF!</v>
      </c>
      <c r="L188" s="70"/>
      <c r="M188" s="76"/>
      <c r="N188" s="76"/>
      <c r="O188" s="76"/>
      <c r="P188" s="76"/>
      <c r="Q188" s="76"/>
      <c r="R188" s="102"/>
    </row>
    <row r="189" spans="7:18" ht="20.25" hidden="1" customHeight="1" x14ac:dyDescent="0.2">
      <c r="G189" s="1">
        <v>15</v>
      </c>
      <c r="H189" s="67" t="e">
        <f>IF(#REF!=4,IF(#REF!=1,(#REF!),0),0)</f>
        <v>#REF!</v>
      </c>
      <c r="I189" s="64" t="e">
        <f>IF(#REF!=4,IF(#REF!=2,(#REF!),0),0)</f>
        <v>#REF!</v>
      </c>
      <c r="J189" s="64" t="e">
        <f>IF(#REF!=4,IF(#REF!=3,(#REF!),0),0)</f>
        <v>#REF!</v>
      </c>
      <c r="K189" s="65" t="e">
        <f>IF(#REF!=4,IF(#REF!=4,(#REF!),0),0)</f>
        <v>#REF!</v>
      </c>
      <c r="L189" s="136"/>
      <c r="M189" s="76"/>
      <c r="N189" s="76"/>
      <c r="O189" s="76"/>
      <c r="P189" s="76"/>
      <c r="Q189" s="76"/>
      <c r="R189" s="102"/>
    </row>
    <row r="190" spans="7:18" ht="16" hidden="1" customHeight="1" x14ac:dyDescent="0.2">
      <c r="G190" s="1">
        <v>16</v>
      </c>
      <c r="H190" s="67" t="e">
        <f>IF(#REF!=4,IF(#REF!=1,(#REF!),0),0)</f>
        <v>#REF!</v>
      </c>
      <c r="I190" s="64" t="e">
        <f>IF(#REF!=4,IF(#REF!=2,(#REF!),0),0)</f>
        <v>#REF!</v>
      </c>
      <c r="J190" s="64" t="e">
        <f>IF(#REF!=4,IF(#REF!=3,(#REF!),0),0)</f>
        <v>#REF!</v>
      </c>
      <c r="K190" s="65" t="e">
        <f>IF(#REF!=4,IF(#REF!=4,(#REF!),0),0)</f>
        <v>#REF!</v>
      </c>
      <c r="L190" s="136"/>
      <c r="M190" s="76"/>
      <c r="N190" s="76"/>
      <c r="O190" s="76"/>
      <c r="P190" s="76"/>
      <c r="Q190" s="76"/>
      <c r="R190" s="102"/>
    </row>
    <row r="191" spans="7:18" ht="16" hidden="1" customHeight="1" x14ac:dyDescent="0.2">
      <c r="G191" s="1">
        <v>17</v>
      </c>
      <c r="H191" s="67" t="e">
        <f>IF(#REF!=4,IF(#REF!=1,(#REF!),0),0)</f>
        <v>#REF!</v>
      </c>
      <c r="I191" s="64" t="e">
        <f>IF(#REF!=4,IF(#REF!=2,(#REF!),0),0)</f>
        <v>#REF!</v>
      </c>
      <c r="J191" s="64" t="e">
        <f>IF(#REF!=4,IF(#REF!=3,(#REF!),0),0)</f>
        <v>#REF!</v>
      </c>
      <c r="K191" s="65" t="e">
        <f>IF(#REF!=4,IF(#REF!=4,(#REF!),0),0)</f>
        <v>#REF!</v>
      </c>
      <c r="L191" s="84"/>
      <c r="M191" s="76"/>
      <c r="N191" s="76"/>
      <c r="O191" s="76"/>
      <c r="P191" s="76"/>
      <c r="Q191" s="76"/>
      <c r="R191" s="102"/>
    </row>
    <row r="192" spans="7:18" ht="16" hidden="1" customHeight="1" x14ac:dyDescent="0.2">
      <c r="G192" s="1">
        <v>18</v>
      </c>
      <c r="H192" s="67" t="e">
        <f>IF(#REF!=4,IF(#REF!=1,(#REF!),0),0)</f>
        <v>#REF!</v>
      </c>
      <c r="I192" s="64" t="e">
        <f>IF(#REF!=4,IF(#REF!=2,(#REF!),0),0)</f>
        <v>#REF!</v>
      </c>
      <c r="J192" s="64" t="e">
        <f>IF(#REF!=4,IF(#REF!=3,(#REF!),0),0)</f>
        <v>#REF!</v>
      </c>
      <c r="K192" s="65" t="e">
        <f>IF(#REF!=4,IF(#REF!=4,(#REF!),0),0)</f>
        <v>#REF!</v>
      </c>
      <c r="L192" s="85"/>
      <c r="M192" s="76"/>
      <c r="N192" s="76"/>
      <c r="O192" s="76"/>
      <c r="P192" s="76"/>
      <c r="Q192" s="76"/>
      <c r="R192" s="102"/>
    </row>
    <row r="193" spans="7:18" ht="15.75" hidden="1" customHeight="1" x14ac:dyDescent="0.2">
      <c r="G193" s="1">
        <v>19</v>
      </c>
      <c r="H193" s="67" t="e">
        <f>IF(#REF!=4,IF(#REF!=1,(#REF!),0),0)</f>
        <v>#REF!</v>
      </c>
      <c r="I193" s="64" t="e">
        <f>IF(#REF!=4,IF(#REF!=2,(#REF!),0),0)</f>
        <v>#REF!</v>
      </c>
      <c r="J193" s="64" t="e">
        <f>IF(#REF!=4,IF(#REF!=3,(#REF!),0),0)</f>
        <v>#REF!</v>
      </c>
      <c r="K193" s="65" t="e">
        <f>IF(#REF!=4,IF(#REF!=4,(#REF!),0),0)</f>
        <v>#REF!</v>
      </c>
      <c r="L193" s="85"/>
      <c r="M193" s="76"/>
      <c r="N193" s="76"/>
      <c r="O193" s="76"/>
      <c r="P193" s="76"/>
      <c r="Q193" s="76"/>
      <c r="R193" s="102"/>
    </row>
    <row r="194" spans="7:18" ht="15.75" hidden="1" customHeight="1" x14ac:dyDescent="0.2">
      <c r="G194" s="1">
        <v>20</v>
      </c>
      <c r="H194" s="67" t="e">
        <f>IF(#REF!=4,IF(#REF!=1,(#REF!),0),0)</f>
        <v>#REF!</v>
      </c>
      <c r="I194" s="64" t="e">
        <f>IF(#REF!=4,IF(#REF!=2,(#REF!),0),0)</f>
        <v>#REF!</v>
      </c>
      <c r="J194" s="64" t="e">
        <f>IF(#REF!=4,IF(#REF!=3,(#REF!),0),0)</f>
        <v>#REF!</v>
      </c>
      <c r="K194" s="65" t="e">
        <f>IF(#REF!=4,IF(#REF!=4,(#REF!),0),0)</f>
        <v>#REF!</v>
      </c>
      <c r="L194" s="85"/>
      <c r="M194" s="76"/>
      <c r="N194" s="76"/>
      <c r="O194" s="76"/>
      <c r="P194" s="76"/>
      <c r="Q194" s="76"/>
      <c r="R194" s="102"/>
    </row>
    <row r="195" spans="7:18" ht="16.5" hidden="1" customHeight="1" thickBot="1" x14ac:dyDescent="0.25">
      <c r="H195" s="73" t="e">
        <f>SUM(H175:H194)</f>
        <v>#REF!</v>
      </c>
      <c r="I195" s="74" t="e">
        <f>SUM(I175:I194)</f>
        <v>#REF!</v>
      </c>
      <c r="J195" s="74" t="e">
        <f>SUM(J175:J194)</f>
        <v>#REF!</v>
      </c>
      <c r="K195" s="75" t="e">
        <f>SUM(K175:K194)</f>
        <v>#REF!</v>
      </c>
      <c r="L195" s="85"/>
      <c r="M195" s="76"/>
      <c r="N195" s="76"/>
      <c r="O195" s="76"/>
      <c r="P195" s="76"/>
      <c r="Q195" s="76"/>
      <c r="R195" s="102"/>
    </row>
    <row r="196" spans="7:18" ht="15.75" hidden="1" customHeight="1" x14ac:dyDescent="0.2">
      <c r="H196" s="77"/>
      <c r="I196" s="79"/>
      <c r="J196" s="79"/>
      <c r="K196" s="78"/>
      <c r="L196" s="85"/>
      <c r="M196" s="76"/>
      <c r="N196" s="76"/>
      <c r="O196" s="76"/>
      <c r="P196" s="76"/>
      <c r="Q196" s="76"/>
      <c r="R196" s="102"/>
    </row>
    <row r="197" spans="7:18" ht="15.75" hidden="1" customHeight="1" x14ac:dyDescent="0.2">
      <c r="H197" s="77" t="s">
        <v>31</v>
      </c>
      <c r="I197" s="71"/>
      <c r="J197" s="71"/>
      <c r="K197" s="78"/>
      <c r="L197" s="85"/>
      <c r="M197" s="76"/>
      <c r="N197" s="76"/>
      <c r="O197" s="76"/>
      <c r="P197" s="76"/>
      <c r="Q197" s="76"/>
      <c r="R197" s="102"/>
    </row>
    <row r="198" spans="7:18" ht="15.75" hidden="1" customHeight="1" x14ac:dyDescent="0.2">
      <c r="H198" s="67" t="s">
        <v>12</v>
      </c>
      <c r="I198" s="64" t="s">
        <v>13</v>
      </c>
      <c r="J198" s="64" t="s">
        <v>14</v>
      </c>
      <c r="K198" s="68" t="s">
        <v>15</v>
      </c>
      <c r="L198" s="85"/>
      <c r="M198" s="76"/>
      <c r="N198" s="76"/>
      <c r="O198" s="76"/>
      <c r="P198" s="76"/>
      <c r="Q198" s="76"/>
      <c r="R198" s="102"/>
    </row>
    <row r="199" spans="7:18" ht="15.75" hidden="1" customHeight="1" x14ac:dyDescent="0.2">
      <c r="G199" s="1">
        <v>1</v>
      </c>
      <c r="H199" s="67">
        <f t="shared" ref="H199:H206" si="34">IF($F22=5,IF($D22=1,($K22),0),0)</f>
        <v>0</v>
      </c>
      <c r="I199" s="64">
        <f t="shared" ref="I199:I206" si="35">IF($F22=5,IF($D22=2,($K22),0),0)</f>
        <v>0</v>
      </c>
      <c r="J199" s="64">
        <f t="shared" ref="J199:J206" si="36">IF($F22=5,IF($D22=3,($K22),0),0)</f>
        <v>0</v>
      </c>
      <c r="K199" s="65">
        <f t="shared" ref="K199:K206" si="37">IF($F22=5,IF($D22=4,($K22),0),0)</f>
        <v>0</v>
      </c>
      <c r="L199" s="85"/>
      <c r="M199" s="76"/>
      <c r="N199" s="76"/>
      <c r="O199" s="76"/>
      <c r="P199" s="76"/>
      <c r="Q199" s="76"/>
      <c r="R199" s="102"/>
    </row>
    <row r="200" spans="7:18" ht="15.75" hidden="1" customHeight="1" x14ac:dyDescent="0.2">
      <c r="G200" s="1">
        <v>2</v>
      </c>
      <c r="H200" s="67">
        <f t="shared" si="34"/>
        <v>0</v>
      </c>
      <c r="I200" s="64">
        <f t="shared" si="35"/>
        <v>0</v>
      </c>
      <c r="J200" s="64">
        <f t="shared" si="36"/>
        <v>0</v>
      </c>
      <c r="K200" s="65">
        <f t="shared" si="37"/>
        <v>0</v>
      </c>
      <c r="L200" s="85"/>
      <c r="M200" s="76"/>
      <c r="N200" s="76"/>
      <c r="O200" s="76"/>
      <c r="P200" s="76"/>
      <c r="Q200" s="76"/>
      <c r="R200" s="102"/>
    </row>
    <row r="201" spans="7:18" ht="15.75" hidden="1" customHeight="1" x14ac:dyDescent="0.2">
      <c r="G201" s="1">
        <v>3</v>
      </c>
      <c r="H201" s="67">
        <f t="shared" si="34"/>
        <v>0</v>
      </c>
      <c r="I201" s="64">
        <f t="shared" si="35"/>
        <v>0</v>
      </c>
      <c r="J201" s="64">
        <f t="shared" si="36"/>
        <v>0</v>
      </c>
      <c r="K201" s="65">
        <f t="shared" si="37"/>
        <v>0</v>
      </c>
      <c r="L201" s="85"/>
      <c r="M201" s="76"/>
      <c r="N201" s="76"/>
      <c r="O201" s="76"/>
      <c r="P201" s="76"/>
      <c r="Q201" s="76"/>
      <c r="R201" s="102"/>
    </row>
    <row r="202" spans="7:18" ht="15.75" hidden="1" customHeight="1" x14ac:dyDescent="0.2">
      <c r="G202" s="1">
        <v>4</v>
      </c>
      <c r="H202" s="67">
        <f t="shared" si="34"/>
        <v>0</v>
      </c>
      <c r="I202" s="64">
        <f t="shared" si="35"/>
        <v>0</v>
      </c>
      <c r="J202" s="64">
        <f t="shared" si="36"/>
        <v>0</v>
      </c>
      <c r="K202" s="65">
        <f t="shared" si="37"/>
        <v>0</v>
      </c>
      <c r="L202" s="85"/>
      <c r="M202" s="76"/>
      <c r="N202" s="76"/>
      <c r="O202" s="76"/>
      <c r="P202" s="76"/>
      <c r="Q202" s="76"/>
      <c r="R202" s="102"/>
    </row>
    <row r="203" spans="7:18" ht="15.75" hidden="1" customHeight="1" x14ac:dyDescent="0.2">
      <c r="G203" s="1">
        <v>5</v>
      </c>
      <c r="H203" s="67">
        <f t="shared" si="34"/>
        <v>0</v>
      </c>
      <c r="I203" s="64">
        <f t="shared" si="35"/>
        <v>0</v>
      </c>
      <c r="J203" s="64">
        <f t="shared" si="36"/>
        <v>0</v>
      </c>
      <c r="K203" s="65">
        <f t="shared" si="37"/>
        <v>0</v>
      </c>
      <c r="L203" s="85"/>
      <c r="M203" s="76"/>
      <c r="N203" s="76"/>
      <c r="O203" s="76"/>
      <c r="P203" s="76"/>
      <c r="Q203" s="76"/>
      <c r="R203" s="102"/>
    </row>
    <row r="204" spans="7:18" ht="15.75" hidden="1" customHeight="1" x14ac:dyDescent="0.2">
      <c r="G204" s="1">
        <v>6</v>
      </c>
      <c r="H204" s="67">
        <f t="shared" si="34"/>
        <v>0</v>
      </c>
      <c r="I204" s="64">
        <f t="shared" si="35"/>
        <v>0</v>
      </c>
      <c r="J204" s="64">
        <f t="shared" si="36"/>
        <v>0</v>
      </c>
      <c r="K204" s="65">
        <f t="shared" si="37"/>
        <v>0</v>
      </c>
      <c r="L204" s="85"/>
      <c r="M204" s="76"/>
      <c r="N204" s="76"/>
      <c r="O204" s="76"/>
      <c r="P204" s="76"/>
      <c r="Q204" s="76"/>
      <c r="R204" s="102"/>
    </row>
    <row r="205" spans="7:18" ht="15.75" hidden="1" customHeight="1" x14ac:dyDescent="0.2">
      <c r="G205" s="1">
        <v>7</v>
      </c>
      <c r="H205" s="67">
        <f t="shared" si="34"/>
        <v>0</v>
      </c>
      <c r="I205" s="64">
        <f t="shared" si="35"/>
        <v>0</v>
      </c>
      <c r="J205" s="64">
        <f t="shared" si="36"/>
        <v>0</v>
      </c>
      <c r="K205" s="65">
        <f t="shared" si="37"/>
        <v>0</v>
      </c>
      <c r="L205" s="70"/>
      <c r="M205" s="76"/>
      <c r="N205" s="76"/>
      <c r="O205" s="76"/>
      <c r="P205" s="76"/>
      <c r="Q205" s="76"/>
      <c r="R205" s="102"/>
    </row>
    <row r="206" spans="7:18" ht="15.75" hidden="1" customHeight="1" x14ac:dyDescent="0.2">
      <c r="G206" s="1">
        <v>8</v>
      </c>
      <c r="H206" s="67">
        <f t="shared" si="34"/>
        <v>0</v>
      </c>
      <c r="I206" s="64">
        <f t="shared" si="35"/>
        <v>0</v>
      </c>
      <c r="J206" s="64">
        <f t="shared" si="36"/>
        <v>0</v>
      </c>
      <c r="K206" s="65">
        <f t="shared" si="37"/>
        <v>0</v>
      </c>
      <c r="L206" s="70"/>
      <c r="M206" s="76"/>
      <c r="N206" s="76"/>
      <c r="O206" s="76"/>
      <c r="P206" s="76"/>
      <c r="Q206" s="76"/>
      <c r="R206" s="102"/>
    </row>
    <row r="207" spans="7:18" ht="15.75" hidden="1" customHeight="1" x14ac:dyDescent="0.2">
      <c r="G207" s="1">
        <v>9</v>
      </c>
      <c r="H207" s="67" t="e">
        <f>IF(#REF!=5,IF(#REF!=1,(#REF!),0),0)</f>
        <v>#REF!</v>
      </c>
      <c r="I207" s="64" t="e">
        <f>IF(#REF!=5,IF(#REF!=2,(#REF!),0),0)</f>
        <v>#REF!</v>
      </c>
      <c r="J207" s="64" t="e">
        <f>IF(#REF!=5,IF(#REF!=3,(#REF!),0),0)</f>
        <v>#REF!</v>
      </c>
      <c r="K207" s="65" t="e">
        <f>IF(#REF!=5,IF(#REF!=4,(#REF!),0),0)</f>
        <v>#REF!</v>
      </c>
      <c r="L207" s="70"/>
      <c r="M207" s="76"/>
      <c r="N207" s="76"/>
      <c r="O207" s="76"/>
      <c r="P207" s="76"/>
      <c r="Q207" s="76"/>
      <c r="R207" s="102"/>
    </row>
    <row r="208" spans="7:18" ht="15.75" hidden="1" customHeight="1" x14ac:dyDescent="0.2">
      <c r="G208" s="1">
        <v>10</v>
      </c>
      <c r="H208" s="67" t="e">
        <f>IF(#REF!=5,IF(#REF!=1,(#REF!),0),0)</f>
        <v>#REF!</v>
      </c>
      <c r="I208" s="64" t="e">
        <f>IF(#REF!=5,IF(#REF!=2,(#REF!),0),0)</f>
        <v>#REF!</v>
      </c>
      <c r="J208" s="64" t="e">
        <f>IF(#REF!=5,IF(#REF!=3,(#REF!),0),0)</f>
        <v>#REF!</v>
      </c>
      <c r="K208" s="65" t="e">
        <f>IF(#REF!=5,IF(#REF!=4,(#REF!),0),0)</f>
        <v>#REF!</v>
      </c>
      <c r="L208" s="70"/>
      <c r="M208" s="76"/>
      <c r="N208" s="76"/>
      <c r="O208" s="76"/>
      <c r="P208" s="76"/>
      <c r="Q208" s="76"/>
      <c r="R208" s="102"/>
    </row>
    <row r="209" spans="7:18" ht="15.75" hidden="1" customHeight="1" x14ac:dyDescent="0.2">
      <c r="G209" s="1">
        <v>11</v>
      </c>
      <c r="H209" s="67" t="e">
        <f>IF(#REF!=5,IF(#REF!=1,(#REF!),0),0)</f>
        <v>#REF!</v>
      </c>
      <c r="I209" s="64" t="e">
        <f>IF(#REF!=5,IF(#REF!=2,(#REF!),0),0)</f>
        <v>#REF!</v>
      </c>
      <c r="J209" s="64" t="e">
        <f>IF(#REF!=5,IF(#REF!=3,(#REF!),0),0)</f>
        <v>#REF!</v>
      </c>
      <c r="K209" s="65" t="e">
        <f>IF(#REF!=5,IF(#REF!=4,(#REF!),0),0)</f>
        <v>#REF!</v>
      </c>
      <c r="L209" s="70"/>
      <c r="M209" s="71"/>
      <c r="N209" s="71"/>
      <c r="O209" s="71"/>
      <c r="P209" s="71"/>
      <c r="Q209" s="71"/>
      <c r="R209" s="102"/>
    </row>
    <row r="210" spans="7:18" ht="15.75" hidden="1" customHeight="1" x14ac:dyDescent="0.2">
      <c r="G210" s="1">
        <v>12</v>
      </c>
      <c r="H210" s="67" t="e">
        <f>IF(#REF!=5,IF(#REF!=1,(#REF!),0),0)</f>
        <v>#REF!</v>
      </c>
      <c r="I210" s="64" t="e">
        <f>IF(#REF!=5,IF(#REF!=2,(#REF!),0),0)</f>
        <v>#REF!</v>
      </c>
      <c r="J210" s="64" t="e">
        <f>IF(#REF!=5,IF(#REF!=3,(#REF!),0),0)</f>
        <v>#REF!</v>
      </c>
      <c r="K210" s="65" t="e">
        <f>IF(#REF!=5,IF(#REF!=4,(#REF!),0),0)</f>
        <v>#REF!</v>
      </c>
      <c r="L210" s="70"/>
      <c r="M210" s="71"/>
      <c r="N210" s="71"/>
      <c r="O210" s="71"/>
      <c r="P210" s="71"/>
      <c r="Q210" s="71"/>
      <c r="R210" s="102"/>
    </row>
    <row r="211" spans="7:18" ht="15.75" hidden="1" customHeight="1" x14ac:dyDescent="0.2">
      <c r="G211" s="1">
        <v>13</v>
      </c>
      <c r="H211" s="67" t="e">
        <f>IF(#REF!=5,IF(#REF!=1,(#REF!),0),0)</f>
        <v>#REF!</v>
      </c>
      <c r="I211" s="64" t="e">
        <f>IF(#REF!=5,IF(#REF!=2,(#REF!),0),0)</f>
        <v>#REF!</v>
      </c>
      <c r="J211" s="64" t="e">
        <f>IF(#REF!=5,IF(#REF!=3,(#REF!),0),0)</f>
        <v>#REF!</v>
      </c>
      <c r="K211" s="65" t="e">
        <f>IF(#REF!=5,IF(#REF!=4,(#REF!),0),0)</f>
        <v>#REF!</v>
      </c>
      <c r="L211" s="70"/>
      <c r="M211" s="76"/>
      <c r="N211" s="76"/>
      <c r="O211" s="76"/>
      <c r="P211" s="76"/>
      <c r="Q211" s="76"/>
      <c r="R211" s="102"/>
    </row>
    <row r="212" spans="7:18" ht="15.75" hidden="1" customHeight="1" x14ac:dyDescent="0.2">
      <c r="G212" s="1">
        <v>14</v>
      </c>
      <c r="H212" s="67" t="e">
        <f>IF(#REF!=5,IF(#REF!=1,(#REF!),0),0)</f>
        <v>#REF!</v>
      </c>
      <c r="I212" s="64" t="e">
        <f>IF(#REF!=5,IF(#REF!=2,(#REF!),0),0)</f>
        <v>#REF!</v>
      </c>
      <c r="J212" s="64" t="e">
        <f>IF(#REF!=5,IF(#REF!=3,(#REF!),0),0)</f>
        <v>#REF!</v>
      </c>
      <c r="K212" s="65" t="e">
        <f>IF(#REF!=5,IF(#REF!=4,(#REF!),0),0)</f>
        <v>#REF!</v>
      </c>
      <c r="L212" s="70"/>
      <c r="M212" s="76"/>
      <c r="N212" s="76"/>
      <c r="O212" s="76"/>
      <c r="P212" s="76"/>
      <c r="Q212" s="76"/>
      <c r="R212" s="102"/>
    </row>
    <row r="213" spans="7:18" ht="15.75" hidden="1" customHeight="1" x14ac:dyDescent="0.2">
      <c r="G213" s="1">
        <v>15</v>
      </c>
      <c r="H213" s="67" t="e">
        <f>IF(#REF!=5,IF(#REF!=1,(#REF!),0),0)</f>
        <v>#REF!</v>
      </c>
      <c r="I213" s="64" t="e">
        <f>IF(#REF!=5,IF(#REF!=2,(#REF!),0),0)</f>
        <v>#REF!</v>
      </c>
      <c r="J213" s="64" t="e">
        <f>IF(#REF!=5,IF(#REF!=3,(#REF!),0),0)</f>
        <v>#REF!</v>
      </c>
      <c r="K213" s="65" t="e">
        <f>IF(#REF!=5,IF(#REF!=4,(#REF!),0),0)</f>
        <v>#REF!</v>
      </c>
      <c r="L213" s="70"/>
      <c r="M213" s="76"/>
      <c r="N213" s="76"/>
      <c r="O213" s="76"/>
      <c r="P213" s="76"/>
      <c r="Q213" s="76"/>
      <c r="R213" s="102"/>
    </row>
    <row r="214" spans="7:18" ht="15.75" hidden="1" customHeight="1" x14ac:dyDescent="0.2">
      <c r="G214" s="1">
        <v>16</v>
      </c>
      <c r="H214" s="67" t="e">
        <f>IF(#REF!=5,IF(#REF!=1,(#REF!),0),0)</f>
        <v>#REF!</v>
      </c>
      <c r="I214" s="64" t="e">
        <f>IF(#REF!=5,IF(#REF!=2,(#REF!),0),0)</f>
        <v>#REF!</v>
      </c>
      <c r="J214" s="64" t="e">
        <f>IF(#REF!=5,IF(#REF!=3,(#REF!),0),0)</f>
        <v>#REF!</v>
      </c>
      <c r="K214" s="65" t="e">
        <f>IF(#REF!=5,IF(#REF!=4,(#REF!),0),0)</f>
        <v>#REF!</v>
      </c>
      <c r="L214" s="70"/>
      <c r="M214" s="76"/>
      <c r="N214" s="76"/>
      <c r="O214" s="76"/>
      <c r="P214" s="76"/>
      <c r="Q214" s="76"/>
      <c r="R214" s="102"/>
    </row>
    <row r="215" spans="7:18" ht="15.75" hidden="1" customHeight="1" x14ac:dyDescent="0.2">
      <c r="G215" s="1">
        <v>17</v>
      </c>
      <c r="H215" s="67" t="e">
        <f>IF(#REF!=5,IF(#REF!=1,(#REF!),0),0)</f>
        <v>#REF!</v>
      </c>
      <c r="I215" s="64" t="e">
        <f>IF(#REF!=5,IF(#REF!=2,(#REF!),0),0)</f>
        <v>#REF!</v>
      </c>
      <c r="J215" s="64" t="e">
        <f>IF(#REF!=5,IF(#REF!=3,(#REF!),0),0)</f>
        <v>#REF!</v>
      </c>
      <c r="K215" s="65" t="e">
        <f>IF(#REF!=5,IF(#REF!=4,(#REF!),0),0)</f>
        <v>#REF!</v>
      </c>
      <c r="L215" s="70"/>
      <c r="M215" s="76"/>
      <c r="N215" s="76"/>
      <c r="O215" s="76"/>
      <c r="P215" s="76"/>
      <c r="Q215" s="76"/>
      <c r="R215" s="102"/>
    </row>
    <row r="216" spans="7:18" ht="15.75" hidden="1" customHeight="1" x14ac:dyDescent="0.2">
      <c r="G216" s="1">
        <v>18</v>
      </c>
      <c r="H216" s="67" t="e">
        <f>IF(#REF!=5,IF(#REF!=1,(#REF!),0),0)</f>
        <v>#REF!</v>
      </c>
      <c r="I216" s="64" t="e">
        <f>IF(#REF!=5,IF(#REF!=2,(#REF!),0),0)</f>
        <v>#REF!</v>
      </c>
      <c r="J216" s="64" t="e">
        <f>IF(#REF!=5,IF(#REF!=3,(#REF!),0),0)</f>
        <v>#REF!</v>
      </c>
      <c r="K216" s="65" t="e">
        <f>IF(#REF!=5,IF(#REF!=4,(#REF!),0),0)</f>
        <v>#REF!</v>
      </c>
      <c r="L216" s="70"/>
      <c r="M216" s="76"/>
      <c r="N216" s="76"/>
      <c r="O216" s="76"/>
      <c r="P216" s="76"/>
      <c r="Q216" s="76"/>
      <c r="R216" s="102"/>
    </row>
    <row r="217" spans="7:18" ht="15.75" hidden="1" customHeight="1" x14ac:dyDescent="0.2">
      <c r="G217" s="1">
        <v>19</v>
      </c>
      <c r="H217" s="67" t="e">
        <f>IF(#REF!=5,IF(#REF!=1,(#REF!),0),0)</f>
        <v>#REF!</v>
      </c>
      <c r="I217" s="64" t="e">
        <f>IF(#REF!=5,IF(#REF!=2,(#REF!),0),0)</f>
        <v>#REF!</v>
      </c>
      <c r="J217" s="64" t="e">
        <f>IF(#REF!=5,IF(#REF!=3,(#REF!),0),0)</f>
        <v>#REF!</v>
      </c>
      <c r="K217" s="65" t="e">
        <f>IF(#REF!=5,IF(#REF!=4,(#REF!),0),0)</f>
        <v>#REF!</v>
      </c>
      <c r="L217" s="70"/>
      <c r="M217" s="76"/>
      <c r="N217" s="76"/>
      <c r="O217" s="76"/>
      <c r="P217" s="76"/>
      <c r="Q217" s="76"/>
      <c r="R217" s="102"/>
    </row>
    <row r="218" spans="7:18" ht="15.75" hidden="1" customHeight="1" x14ac:dyDescent="0.2">
      <c r="G218" s="1">
        <v>20</v>
      </c>
      <c r="H218" s="67" t="e">
        <f>IF(#REF!=5,IF(#REF!=1,(#REF!),0),0)</f>
        <v>#REF!</v>
      </c>
      <c r="I218" s="64" t="e">
        <f>IF(#REF!=5,IF(#REF!=2,(#REF!),0),0)</f>
        <v>#REF!</v>
      </c>
      <c r="J218" s="64" t="e">
        <f>IF(#REF!=5,IF(#REF!=3,(#REF!),0),0)</f>
        <v>#REF!</v>
      </c>
      <c r="K218" s="65" t="e">
        <f>IF(#REF!=5,IF(#REF!=4,(#REF!),0),0)</f>
        <v>#REF!</v>
      </c>
      <c r="L218" s="70"/>
      <c r="M218" s="76"/>
      <c r="N218" s="76"/>
      <c r="O218" s="76"/>
      <c r="P218" s="76"/>
      <c r="Q218" s="76"/>
      <c r="R218" s="102"/>
    </row>
    <row r="219" spans="7:18" ht="16.5" hidden="1" customHeight="1" thickBot="1" x14ac:dyDescent="0.25">
      <c r="H219" s="73" t="e">
        <f>SUM(H199:H218)</f>
        <v>#REF!</v>
      </c>
      <c r="I219" s="74" t="e">
        <f>SUM(I199:I218)</f>
        <v>#REF!</v>
      </c>
      <c r="J219" s="74" t="e">
        <f>SUM(J199:J218)</f>
        <v>#REF!</v>
      </c>
      <c r="K219" s="75" t="e">
        <f>SUM(K199:K218)</f>
        <v>#REF!</v>
      </c>
      <c r="L219" s="70"/>
      <c r="M219" s="76"/>
      <c r="N219" s="76"/>
      <c r="O219" s="76"/>
      <c r="P219" s="76"/>
      <c r="Q219" s="76"/>
      <c r="R219" s="102"/>
    </row>
    <row r="220" spans="7:18" ht="15.75" hidden="1" customHeight="1" x14ac:dyDescent="0.2">
      <c r="H220" s="77"/>
      <c r="I220" s="79"/>
      <c r="J220" s="79"/>
      <c r="K220" s="78"/>
      <c r="L220" s="70"/>
      <c r="M220" s="76"/>
      <c r="N220" s="76"/>
      <c r="O220" s="76"/>
      <c r="P220" s="76"/>
      <c r="Q220" s="76"/>
      <c r="R220" s="102"/>
    </row>
    <row r="221" spans="7:18" ht="15.75" hidden="1" customHeight="1" x14ac:dyDescent="0.2">
      <c r="H221" s="77" t="s">
        <v>32</v>
      </c>
      <c r="I221" s="71"/>
      <c r="J221" s="71"/>
      <c r="K221" s="78"/>
      <c r="L221" s="70"/>
      <c r="M221" s="76"/>
      <c r="N221" s="76"/>
      <c r="O221" s="76"/>
      <c r="P221" s="76"/>
      <c r="Q221" s="76"/>
      <c r="R221" s="102"/>
    </row>
    <row r="222" spans="7:18" ht="15.75" hidden="1" customHeight="1" x14ac:dyDescent="0.2">
      <c r="H222" s="67" t="s">
        <v>12</v>
      </c>
      <c r="I222" s="64" t="s">
        <v>13</v>
      </c>
      <c r="J222" s="64" t="s">
        <v>14</v>
      </c>
      <c r="K222" s="68" t="s">
        <v>15</v>
      </c>
      <c r="L222" s="70"/>
      <c r="M222" s="76"/>
      <c r="N222" s="76"/>
      <c r="O222" s="76"/>
      <c r="P222" s="76"/>
      <c r="Q222" s="76"/>
      <c r="R222" s="102"/>
    </row>
    <row r="223" spans="7:18" ht="15.75" hidden="1" customHeight="1" x14ac:dyDescent="0.2">
      <c r="G223" s="1">
        <v>1</v>
      </c>
      <c r="H223" s="67">
        <f t="shared" ref="H223:H230" si="38">IF($F22=6,IF($D22=1,($K22),0),0)</f>
        <v>0</v>
      </c>
      <c r="I223" s="64">
        <f t="shared" ref="I223:I230" si="39">IF($F22=6,IF($D22=2,($K22),0),0)</f>
        <v>0</v>
      </c>
      <c r="J223" s="64">
        <f t="shared" ref="J223:J230" si="40">IF($F22=6,IF($D22=3,($K22),0),0)</f>
        <v>0</v>
      </c>
      <c r="K223" s="65">
        <f t="shared" ref="K223:K230" si="41">IF($F22=6,IF($D22=4,($K22),0),0)</f>
        <v>0</v>
      </c>
      <c r="L223" s="70"/>
      <c r="M223" s="76"/>
      <c r="N223" s="76"/>
      <c r="O223" s="76"/>
      <c r="P223" s="76"/>
      <c r="Q223" s="76"/>
      <c r="R223" s="102"/>
    </row>
    <row r="224" spans="7:18" ht="15.75" hidden="1" customHeight="1" x14ac:dyDescent="0.2">
      <c r="G224" s="1">
        <v>2</v>
      </c>
      <c r="H224" s="67">
        <f t="shared" si="38"/>
        <v>0</v>
      </c>
      <c r="I224" s="64">
        <f t="shared" si="39"/>
        <v>0</v>
      </c>
      <c r="J224" s="64">
        <f t="shared" si="40"/>
        <v>0</v>
      </c>
      <c r="K224" s="65">
        <f t="shared" si="41"/>
        <v>0</v>
      </c>
      <c r="L224" s="70"/>
      <c r="M224" s="76"/>
      <c r="N224" s="76"/>
      <c r="O224" s="76"/>
      <c r="P224" s="76"/>
      <c r="Q224" s="76"/>
      <c r="R224" s="102"/>
    </row>
    <row r="225" spans="7:18" ht="15.75" hidden="1" customHeight="1" x14ac:dyDescent="0.2">
      <c r="G225" s="1">
        <v>3</v>
      </c>
      <c r="H225" s="67">
        <f t="shared" si="38"/>
        <v>0</v>
      </c>
      <c r="I225" s="64">
        <f t="shared" si="39"/>
        <v>0</v>
      </c>
      <c r="J225" s="64">
        <f t="shared" si="40"/>
        <v>0</v>
      </c>
      <c r="K225" s="65">
        <f t="shared" si="41"/>
        <v>0</v>
      </c>
      <c r="L225" s="86"/>
      <c r="M225" s="76"/>
      <c r="N225" s="76"/>
      <c r="O225" s="76"/>
      <c r="P225" s="76"/>
      <c r="Q225" s="76"/>
      <c r="R225" s="102"/>
    </row>
    <row r="226" spans="7:18" ht="15.75" hidden="1" customHeight="1" x14ac:dyDescent="0.2">
      <c r="G226" s="1">
        <v>4</v>
      </c>
      <c r="H226" s="67">
        <f t="shared" si="38"/>
        <v>0</v>
      </c>
      <c r="I226" s="64">
        <f t="shared" si="39"/>
        <v>0</v>
      </c>
      <c r="J226" s="64">
        <f t="shared" si="40"/>
        <v>0</v>
      </c>
      <c r="K226" s="65">
        <f t="shared" si="41"/>
        <v>0</v>
      </c>
      <c r="L226" s="70"/>
      <c r="M226" s="76"/>
      <c r="N226" s="76"/>
      <c r="O226" s="76"/>
      <c r="P226" s="76"/>
      <c r="Q226" s="76"/>
      <c r="R226" s="102"/>
    </row>
    <row r="227" spans="7:18" ht="15.75" hidden="1" customHeight="1" x14ac:dyDescent="0.2">
      <c r="G227" s="1">
        <v>5</v>
      </c>
      <c r="H227" s="67">
        <f t="shared" si="38"/>
        <v>0</v>
      </c>
      <c r="I227" s="64">
        <f t="shared" si="39"/>
        <v>0</v>
      </c>
      <c r="J227" s="64">
        <f t="shared" si="40"/>
        <v>0</v>
      </c>
      <c r="K227" s="65">
        <f t="shared" si="41"/>
        <v>0</v>
      </c>
      <c r="L227" s="85"/>
      <c r="M227" s="76"/>
      <c r="N227" s="76"/>
      <c r="O227" s="76"/>
      <c r="P227" s="76"/>
      <c r="Q227" s="76"/>
      <c r="R227" s="102"/>
    </row>
    <row r="228" spans="7:18" ht="15.75" hidden="1" customHeight="1" x14ac:dyDescent="0.2">
      <c r="G228" s="1">
        <v>6</v>
      </c>
      <c r="H228" s="67">
        <f t="shared" si="38"/>
        <v>0</v>
      </c>
      <c r="I228" s="64">
        <f t="shared" si="39"/>
        <v>0</v>
      </c>
      <c r="J228" s="64">
        <f t="shared" si="40"/>
        <v>0</v>
      </c>
      <c r="K228" s="65">
        <f t="shared" si="41"/>
        <v>0</v>
      </c>
      <c r="L228" s="87"/>
      <c r="M228" s="76"/>
      <c r="N228" s="76"/>
      <c r="O228" s="76"/>
      <c r="P228" s="76"/>
      <c r="Q228" s="76"/>
      <c r="R228" s="102"/>
    </row>
    <row r="229" spans="7:18" ht="15.75" hidden="1" customHeight="1" x14ac:dyDescent="0.2">
      <c r="G229" s="1">
        <v>7</v>
      </c>
      <c r="H229" s="67">
        <f t="shared" si="38"/>
        <v>0</v>
      </c>
      <c r="I229" s="64">
        <f t="shared" si="39"/>
        <v>0</v>
      </c>
      <c r="J229" s="64">
        <f t="shared" si="40"/>
        <v>0</v>
      </c>
      <c r="K229" s="65">
        <f t="shared" si="41"/>
        <v>0</v>
      </c>
      <c r="L229" s="70"/>
      <c r="M229" s="76"/>
      <c r="N229" s="76"/>
      <c r="O229" s="76"/>
      <c r="P229" s="76"/>
      <c r="Q229" s="76"/>
      <c r="R229" s="102"/>
    </row>
    <row r="230" spans="7:18" ht="15.75" hidden="1" customHeight="1" x14ac:dyDescent="0.2">
      <c r="G230" s="1">
        <v>8</v>
      </c>
      <c r="H230" s="67">
        <f t="shared" si="38"/>
        <v>0</v>
      </c>
      <c r="I230" s="64">
        <f t="shared" si="39"/>
        <v>0</v>
      </c>
      <c r="J230" s="64">
        <f t="shared" si="40"/>
        <v>0</v>
      </c>
      <c r="K230" s="65">
        <f t="shared" si="41"/>
        <v>0</v>
      </c>
      <c r="L230" s="70"/>
      <c r="M230" s="76"/>
      <c r="N230" s="76"/>
      <c r="O230" s="76"/>
      <c r="P230" s="76"/>
      <c r="Q230" s="76"/>
      <c r="R230" s="102"/>
    </row>
    <row r="231" spans="7:18" ht="15.75" hidden="1" customHeight="1" x14ac:dyDescent="0.2">
      <c r="G231" s="1">
        <v>9</v>
      </c>
      <c r="H231" s="67" t="e">
        <f>IF(#REF!=6,IF(#REF!=1,(#REF!),0),0)</f>
        <v>#REF!</v>
      </c>
      <c r="I231" s="64" t="e">
        <f>IF(#REF!=6,IF(#REF!=2,(#REF!),0),0)</f>
        <v>#REF!</v>
      </c>
      <c r="J231" s="64" t="e">
        <f>IF(#REF!=6,IF(#REF!=3,(#REF!),0),0)</f>
        <v>#REF!</v>
      </c>
      <c r="K231" s="65" t="e">
        <f>IF(#REF!=6,IF(#REF!=4,(#REF!),0),0)</f>
        <v>#REF!</v>
      </c>
      <c r="L231" s="70"/>
      <c r="M231" s="76"/>
      <c r="N231" s="76"/>
      <c r="O231" s="76"/>
      <c r="P231" s="76"/>
      <c r="Q231" s="76"/>
      <c r="R231" s="102"/>
    </row>
    <row r="232" spans="7:18" ht="15.75" hidden="1" customHeight="1" x14ac:dyDescent="0.2">
      <c r="G232" s="1">
        <v>10</v>
      </c>
      <c r="H232" s="67" t="e">
        <f>IF(#REF!=6,IF(#REF!=1,(#REF!),0),0)</f>
        <v>#REF!</v>
      </c>
      <c r="I232" s="64" t="e">
        <f>IF(#REF!=6,IF(#REF!=2,(#REF!),0),0)</f>
        <v>#REF!</v>
      </c>
      <c r="J232" s="64" t="e">
        <f>IF(#REF!=6,IF(#REF!=3,(#REF!),0),0)</f>
        <v>#REF!</v>
      </c>
      <c r="K232" s="65" t="e">
        <f>IF(#REF!=6,IF(#REF!=4,(#REF!),0),0)</f>
        <v>#REF!</v>
      </c>
      <c r="L232" s="70"/>
      <c r="M232" s="76"/>
      <c r="N232" s="76"/>
      <c r="O232" s="76"/>
      <c r="P232" s="76"/>
      <c r="Q232" s="76"/>
      <c r="R232" s="102"/>
    </row>
    <row r="233" spans="7:18" ht="15.75" hidden="1" customHeight="1" x14ac:dyDescent="0.2">
      <c r="G233" s="1">
        <v>11</v>
      </c>
      <c r="H233" s="67" t="e">
        <f>IF(#REF!=6,IF(#REF!=1,(#REF!),0),0)</f>
        <v>#REF!</v>
      </c>
      <c r="I233" s="64" t="e">
        <f>IF(#REF!=6,IF(#REF!=2,(#REF!),0),0)</f>
        <v>#REF!</v>
      </c>
      <c r="J233" s="64" t="e">
        <f>IF(#REF!=6,IF(#REF!=3,(#REF!),0),0)</f>
        <v>#REF!</v>
      </c>
      <c r="K233" s="65" t="e">
        <f>IF(#REF!=6,IF(#REF!=4,(#REF!),0),0)</f>
        <v>#REF!</v>
      </c>
      <c r="L233" s="70"/>
      <c r="M233" s="71"/>
      <c r="N233" s="71"/>
      <c r="O233" s="71"/>
      <c r="P233" s="71"/>
      <c r="Q233" s="71"/>
      <c r="R233" s="102"/>
    </row>
    <row r="234" spans="7:18" ht="15.75" hidden="1" customHeight="1" x14ac:dyDescent="0.2">
      <c r="G234" s="1">
        <v>12</v>
      </c>
      <c r="H234" s="67" t="e">
        <f>IF(#REF!=6,IF(#REF!=1,(#REF!),0),0)</f>
        <v>#REF!</v>
      </c>
      <c r="I234" s="64" t="e">
        <f>IF(#REF!=6,IF(#REF!=2,(#REF!),0),0)</f>
        <v>#REF!</v>
      </c>
      <c r="J234" s="64" t="e">
        <f>IF(#REF!=6,IF(#REF!=3,(#REF!),0),0)</f>
        <v>#REF!</v>
      </c>
      <c r="K234" s="65" t="e">
        <f>IF(#REF!=6,IF(#REF!=4,(#REF!),0),0)</f>
        <v>#REF!</v>
      </c>
      <c r="L234" s="70"/>
      <c r="M234" s="71"/>
      <c r="N234" s="71"/>
      <c r="O234" s="71"/>
      <c r="P234" s="71"/>
      <c r="Q234" s="71"/>
      <c r="R234" s="102"/>
    </row>
    <row r="235" spans="7:18" ht="15.75" hidden="1" customHeight="1" x14ac:dyDescent="0.2">
      <c r="G235" s="1">
        <v>13</v>
      </c>
      <c r="H235" s="67" t="e">
        <f>IF(#REF!=6,IF(#REF!=1,(#REF!),0),0)</f>
        <v>#REF!</v>
      </c>
      <c r="I235" s="64" t="e">
        <f>IF(#REF!=6,IF(#REF!=2,(#REF!),0),0)</f>
        <v>#REF!</v>
      </c>
      <c r="J235" s="64" t="e">
        <f>IF(#REF!=6,IF(#REF!=3,(#REF!),0),0)</f>
        <v>#REF!</v>
      </c>
      <c r="K235" s="65" t="e">
        <f>IF(#REF!=6,IF(#REF!=4,(#REF!),0),0)</f>
        <v>#REF!</v>
      </c>
      <c r="L235" s="70"/>
      <c r="M235" s="76"/>
      <c r="N235" s="76"/>
      <c r="O235" s="76"/>
      <c r="P235" s="76"/>
      <c r="Q235" s="76"/>
      <c r="R235" s="102"/>
    </row>
    <row r="236" spans="7:18" ht="15.75" hidden="1" customHeight="1" x14ac:dyDescent="0.2">
      <c r="G236" s="1">
        <v>14</v>
      </c>
      <c r="H236" s="67" t="e">
        <f>IF(#REF!=6,IF(#REF!=1,(#REF!),0),0)</f>
        <v>#REF!</v>
      </c>
      <c r="I236" s="64" t="e">
        <f>IF(#REF!=6,IF(#REF!=2,(#REF!),0),0)</f>
        <v>#REF!</v>
      </c>
      <c r="J236" s="64" t="e">
        <f>IF(#REF!=6,IF(#REF!=3,(#REF!),0),0)</f>
        <v>#REF!</v>
      </c>
      <c r="K236" s="65" t="e">
        <f>IF(#REF!=6,IF(#REF!=4,(#REF!),0),0)</f>
        <v>#REF!</v>
      </c>
      <c r="L236" s="70"/>
      <c r="M236" s="76"/>
      <c r="N236" s="76"/>
      <c r="O236" s="76"/>
      <c r="P236" s="76"/>
      <c r="Q236" s="76"/>
      <c r="R236" s="102"/>
    </row>
    <row r="237" spans="7:18" ht="15.75" hidden="1" customHeight="1" x14ac:dyDescent="0.2">
      <c r="G237" s="1">
        <v>15</v>
      </c>
      <c r="H237" s="67" t="e">
        <f>IF(#REF!=6,IF(#REF!=1,(#REF!),0),0)</f>
        <v>#REF!</v>
      </c>
      <c r="I237" s="64" t="e">
        <f>IF(#REF!=6,IF(#REF!=2,(#REF!),0),0)</f>
        <v>#REF!</v>
      </c>
      <c r="J237" s="64" t="e">
        <f>IF(#REF!=6,IF(#REF!=3,(#REF!),0),0)</f>
        <v>#REF!</v>
      </c>
      <c r="K237" s="65" t="e">
        <f>IF(#REF!=6,IF(#REF!=4,(#REF!),0),0)</f>
        <v>#REF!</v>
      </c>
      <c r="L237" s="70"/>
      <c r="M237" s="76"/>
      <c r="N237" s="76"/>
      <c r="O237" s="76"/>
      <c r="P237" s="76"/>
      <c r="Q237" s="76"/>
      <c r="R237" s="102"/>
    </row>
    <row r="238" spans="7:18" ht="15.75" hidden="1" customHeight="1" x14ac:dyDescent="0.2">
      <c r="G238" s="1">
        <v>16</v>
      </c>
      <c r="H238" s="67" t="e">
        <f>IF(#REF!=6,IF(#REF!=1,(#REF!),0),0)</f>
        <v>#REF!</v>
      </c>
      <c r="I238" s="64" t="e">
        <f>IF(#REF!=6,IF(#REF!=2,(#REF!),0),0)</f>
        <v>#REF!</v>
      </c>
      <c r="J238" s="64" t="e">
        <f>IF(#REF!=6,IF(#REF!=3,(#REF!),0),0)</f>
        <v>#REF!</v>
      </c>
      <c r="K238" s="65" t="e">
        <f>IF(#REF!=6,IF(#REF!=4,(#REF!),0),0)</f>
        <v>#REF!</v>
      </c>
      <c r="L238" s="70"/>
      <c r="M238" s="76"/>
      <c r="N238" s="76"/>
      <c r="O238" s="76"/>
      <c r="P238" s="76"/>
      <c r="Q238" s="76"/>
      <c r="R238" s="102"/>
    </row>
    <row r="239" spans="7:18" ht="15.75" hidden="1" customHeight="1" x14ac:dyDescent="0.2">
      <c r="G239" s="1">
        <v>17</v>
      </c>
      <c r="H239" s="67" t="e">
        <f>IF(#REF!=6,IF(#REF!=1,(#REF!),0),0)</f>
        <v>#REF!</v>
      </c>
      <c r="I239" s="64" t="e">
        <f>IF(#REF!=6,IF(#REF!=2,(#REF!),0),0)</f>
        <v>#REF!</v>
      </c>
      <c r="J239" s="64" t="e">
        <f>IF(#REF!=6,IF(#REF!=3,(#REF!),0),0)</f>
        <v>#REF!</v>
      </c>
      <c r="K239" s="65" t="e">
        <f>IF(#REF!=6,IF(#REF!=4,(#REF!),0),0)</f>
        <v>#REF!</v>
      </c>
      <c r="L239" s="70"/>
      <c r="M239" s="76"/>
      <c r="N239" s="76"/>
      <c r="O239" s="76"/>
      <c r="P239" s="76"/>
      <c r="Q239" s="76"/>
      <c r="R239" s="102"/>
    </row>
    <row r="240" spans="7:18" ht="15.75" hidden="1" customHeight="1" x14ac:dyDescent="0.2">
      <c r="G240" s="1">
        <v>18</v>
      </c>
      <c r="H240" s="67" t="e">
        <f>IF(#REF!=6,IF(#REF!=1,(#REF!),0),0)</f>
        <v>#REF!</v>
      </c>
      <c r="I240" s="64" t="e">
        <f>IF(#REF!=6,IF(#REF!=2,(#REF!),0),0)</f>
        <v>#REF!</v>
      </c>
      <c r="J240" s="64" t="e">
        <f>IF(#REF!=6,IF(#REF!=3,(#REF!),0),0)</f>
        <v>#REF!</v>
      </c>
      <c r="K240" s="65" t="e">
        <f>IF(#REF!=6,IF(#REF!=4,(#REF!),0),0)</f>
        <v>#REF!</v>
      </c>
      <c r="L240" s="70"/>
      <c r="M240" s="76"/>
      <c r="N240" s="76"/>
      <c r="O240" s="76"/>
      <c r="P240" s="76"/>
      <c r="Q240" s="76"/>
      <c r="R240" s="100"/>
    </row>
    <row r="241" spans="7:19" ht="15.75" hidden="1" customHeight="1" x14ac:dyDescent="0.2">
      <c r="G241" s="1">
        <v>19</v>
      </c>
      <c r="H241" s="67" t="e">
        <f>IF(#REF!=6,IF(#REF!=1,(#REF!),0),0)</f>
        <v>#REF!</v>
      </c>
      <c r="I241" s="64" t="e">
        <f>IF(#REF!=6,IF(#REF!=2,(#REF!),0),0)</f>
        <v>#REF!</v>
      </c>
      <c r="J241" s="64" t="e">
        <f>IF(#REF!=6,IF(#REF!=3,(#REF!),0),0)</f>
        <v>#REF!</v>
      </c>
      <c r="K241" s="65" t="e">
        <f>IF(#REF!=6,IF(#REF!=4,(#REF!),0),0)</f>
        <v>#REF!</v>
      </c>
      <c r="L241" s="70"/>
      <c r="M241" s="76"/>
      <c r="N241" s="76"/>
      <c r="O241" s="76"/>
      <c r="P241" s="76"/>
      <c r="Q241" s="76"/>
      <c r="R241" s="102"/>
      <c r="S241" s="9"/>
    </row>
    <row r="242" spans="7:19" ht="15.75" hidden="1" customHeight="1" x14ac:dyDescent="0.2">
      <c r="G242" s="1">
        <v>20</v>
      </c>
      <c r="H242" s="67" t="e">
        <f>IF(#REF!=6,IF(#REF!=1,(#REF!),0),0)</f>
        <v>#REF!</v>
      </c>
      <c r="I242" s="64" t="e">
        <f>IF(#REF!=6,IF(#REF!=2,(#REF!),0),0)</f>
        <v>#REF!</v>
      </c>
      <c r="J242" s="64" t="e">
        <f>IF(#REF!=6,IF(#REF!=3,(#REF!),0),0)</f>
        <v>#REF!</v>
      </c>
      <c r="K242" s="65" t="e">
        <f>IF(#REF!=6,IF(#REF!=4,(#REF!),0),0)</f>
        <v>#REF!</v>
      </c>
      <c r="L242" s="70"/>
      <c r="M242" s="76"/>
      <c r="N242" s="76"/>
      <c r="O242" s="76"/>
      <c r="P242" s="76"/>
      <c r="Q242" s="76"/>
      <c r="R242" s="102"/>
    </row>
    <row r="243" spans="7:19" ht="16.5" hidden="1" customHeight="1" thickBot="1" x14ac:dyDescent="0.25">
      <c r="H243" s="73" t="e">
        <f>SUM(H223:H242)</f>
        <v>#REF!</v>
      </c>
      <c r="I243" s="74" t="e">
        <f>SUM(I223:I242)</f>
        <v>#REF!</v>
      </c>
      <c r="J243" s="74" t="e">
        <f>SUM(J223:J242)</f>
        <v>#REF!</v>
      </c>
      <c r="K243" s="75" t="e">
        <f>SUM(K223:K242)</f>
        <v>#REF!</v>
      </c>
      <c r="L243" s="70"/>
      <c r="M243" s="76"/>
      <c r="N243" s="76"/>
      <c r="O243" s="76"/>
      <c r="P243" s="76"/>
      <c r="Q243" s="76"/>
      <c r="R243" s="8"/>
    </row>
    <row r="244" spans="7:19" ht="15.75" hidden="1" customHeight="1" x14ac:dyDescent="0.2">
      <c r="H244" s="88"/>
      <c r="I244" s="76"/>
      <c r="J244" s="76"/>
      <c r="K244" s="68"/>
      <c r="L244" s="70"/>
      <c r="M244" s="76"/>
      <c r="N244" s="76"/>
      <c r="O244" s="76"/>
      <c r="P244" s="76"/>
      <c r="Q244" s="76"/>
      <c r="R244" s="8"/>
    </row>
    <row r="245" spans="7:19" ht="15.75" hidden="1" customHeight="1" x14ac:dyDescent="0.2">
      <c r="H245" s="77" t="s">
        <v>34</v>
      </c>
      <c r="I245" s="71"/>
      <c r="J245" s="71"/>
      <c r="K245" s="78"/>
      <c r="L245" s="70"/>
      <c r="M245" s="76"/>
      <c r="N245" s="76"/>
      <c r="O245" s="76"/>
      <c r="P245" s="76"/>
      <c r="Q245" s="76"/>
      <c r="R245" s="8"/>
    </row>
    <row r="246" spans="7:19" ht="15.75" hidden="1" customHeight="1" x14ac:dyDescent="0.2">
      <c r="H246" s="67" t="s">
        <v>12</v>
      </c>
      <c r="I246" s="64" t="s">
        <v>13</v>
      </c>
      <c r="J246" s="64" t="s">
        <v>14</v>
      </c>
      <c r="K246" s="68" t="s">
        <v>15</v>
      </c>
      <c r="L246" s="70"/>
      <c r="M246" s="76"/>
      <c r="N246" s="76"/>
      <c r="O246" s="76"/>
      <c r="P246" s="76"/>
      <c r="Q246" s="76"/>
      <c r="R246" s="8"/>
    </row>
    <row r="247" spans="7:19" ht="15.75" hidden="1" customHeight="1" x14ac:dyDescent="0.2">
      <c r="H247" s="67">
        <f>IF($F31=2,IF($D31=1,($K31),0),0)</f>
        <v>0</v>
      </c>
      <c r="I247" s="64">
        <f>IF($F31=2,IF($D31=2,($K31),0),0)</f>
        <v>0</v>
      </c>
      <c r="J247" s="64">
        <f>IF($F31=2,IF($D31=3,($K31),0),0)</f>
        <v>0</v>
      </c>
      <c r="K247" s="65">
        <f>IF($F31=2,IF($D31=4,($K31),0),0)</f>
        <v>2222</v>
      </c>
      <c r="L247" s="70"/>
      <c r="M247" s="76"/>
      <c r="N247" s="76"/>
      <c r="O247" s="76"/>
      <c r="P247" s="76"/>
      <c r="Q247" s="76"/>
      <c r="R247" s="8"/>
    </row>
    <row r="248" spans="7:19" ht="15.75" hidden="1" customHeight="1" x14ac:dyDescent="0.2">
      <c r="H248" s="67">
        <f t="shared" ref="H248:H254" si="42">IF($F32=2,IF($D32=1,($K32),0),0)</f>
        <v>0</v>
      </c>
      <c r="I248" s="64">
        <f t="shared" ref="I248:I254" si="43">IF($F32=2,IF($D32=2,($K32),0),0)</f>
        <v>0</v>
      </c>
      <c r="J248" s="64">
        <f t="shared" ref="J248:J254" si="44">IF($F32=2,IF($D32=3,($K32),0),0)</f>
        <v>0</v>
      </c>
      <c r="K248" s="65">
        <f t="shared" ref="K248:K254" si="45">IF($F32=2,IF($D32=4,($K32),0),0)</f>
        <v>0</v>
      </c>
      <c r="L248" s="70"/>
      <c r="M248" s="76"/>
      <c r="N248" s="76"/>
      <c r="O248" s="76"/>
      <c r="P248" s="76"/>
      <c r="Q248" s="76"/>
      <c r="R248" s="112"/>
    </row>
    <row r="249" spans="7:19" ht="15.75" hidden="1" customHeight="1" x14ac:dyDescent="0.2">
      <c r="H249" s="67">
        <f t="shared" si="42"/>
        <v>0</v>
      </c>
      <c r="I249" s="64">
        <f t="shared" si="43"/>
        <v>0</v>
      </c>
      <c r="J249" s="64">
        <f t="shared" si="44"/>
        <v>0</v>
      </c>
      <c r="K249" s="65">
        <f t="shared" si="45"/>
        <v>0</v>
      </c>
      <c r="L249" s="70"/>
      <c r="M249" s="76"/>
      <c r="N249" s="76"/>
      <c r="O249" s="76"/>
      <c r="P249" s="76"/>
      <c r="Q249" s="76"/>
      <c r="R249" s="8"/>
    </row>
    <row r="250" spans="7:19" ht="15.75" hidden="1" customHeight="1" x14ac:dyDescent="0.2">
      <c r="H250" s="67">
        <f t="shared" si="42"/>
        <v>0</v>
      </c>
      <c r="I250" s="64">
        <f t="shared" si="43"/>
        <v>0</v>
      </c>
      <c r="J250" s="64">
        <f t="shared" si="44"/>
        <v>0</v>
      </c>
      <c r="K250" s="65">
        <f t="shared" si="45"/>
        <v>0</v>
      </c>
      <c r="L250" s="66"/>
      <c r="M250" s="76"/>
      <c r="N250" s="76"/>
      <c r="O250" s="76"/>
      <c r="P250" s="76"/>
      <c r="Q250" s="76"/>
      <c r="R250" s="8"/>
    </row>
    <row r="251" spans="7:19" ht="15.75" hidden="1" customHeight="1" x14ac:dyDescent="0.2">
      <c r="H251" s="67">
        <f t="shared" si="42"/>
        <v>0</v>
      </c>
      <c r="I251" s="64">
        <f t="shared" si="43"/>
        <v>0</v>
      </c>
      <c r="J251" s="64">
        <f t="shared" si="44"/>
        <v>0</v>
      </c>
      <c r="K251" s="65">
        <f t="shared" si="45"/>
        <v>0</v>
      </c>
      <c r="L251" s="66"/>
      <c r="M251" s="76"/>
      <c r="N251" s="76"/>
      <c r="O251" s="76"/>
      <c r="P251" s="76"/>
      <c r="Q251" s="76"/>
      <c r="R251" s="102"/>
    </row>
    <row r="252" spans="7:19" ht="15.75" hidden="1" customHeight="1" x14ac:dyDescent="0.2">
      <c r="H252" s="67">
        <f t="shared" si="42"/>
        <v>0</v>
      </c>
      <c r="I252" s="64">
        <f t="shared" si="43"/>
        <v>0</v>
      </c>
      <c r="J252" s="64">
        <f t="shared" si="44"/>
        <v>0</v>
      </c>
      <c r="K252" s="65">
        <f t="shared" si="45"/>
        <v>0</v>
      </c>
      <c r="L252" s="66"/>
      <c r="M252" s="76"/>
      <c r="N252" s="76"/>
      <c r="O252" s="76"/>
      <c r="P252" s="76"/>
      <c r="Q252" s="76"/>
      <c r="R252" s="102"/>
    </row>
    <row r="253" spans="7:19" ht="15.75" hidden="1" customHeight="1" x14ac:dyDescent="0.2">
      <c r="H253" s="67">
        <f t="shared" si="42"/>
        <v>0</v>
      </c>
      <c r="I253" s="64">
        <f t="shared" si="43"/>
        <v>0</v>
      </c>
      <c r="J253" s="64">
        <f t="shared" si="44"/>
        <v>0</v>
      </c>
      <c r="K253" s="65">
        <f t="shared" si="45"/>
        <v>0</v>
      </c>
      <c r="L253" s="66"/>
      <c r="M253" s="76"/>
      <c r="N253" s="76"/>
      <c r="O253" s="76"/>
      <c r="P253" s="76"/>
      <c r="Q253" s="76"/>
      <c r="R253" s="102"/>
    </row>
    <row r="254" spans="7:19" ht="15.75" hidden="1" customHeight="1" x14ac:dyDescent="0.2">
      <c r="H254" s="67">
        <f t="shared" si="42"/>
        <v>0</v>
      </c>
      <c r="I254" s="64">
        <f t="shared" si="43"/>
        <v>0</v>
      </c>
      <c r="J254" s="64">
        <f t="shared" si="44"/>
        <v>0</v>
      </c>
      <c r="K254" s="65">
        <f t="shared" si="45"/>
        <v>0</v>
      </c>
      <c r="L254" s="66"/>
      <c r="M254" s="76"/>
      <c r="N254" s="76"/>
      <c r="O254" s="76"/>
      <c r="P254" s="76"/>
      <c r="Q254" s="76"/>
      <c r="R254" s="100"/>
    </row>
    <row r="255" spans="7:19" ht="16.5" hidden="1" customHeight="1" thickBot="1" x14ac:dyDescent="0.25">
      <c r="H255" s="89">
        <f>SUM(H247:H254)</f>
        <v>0</v>
      </c>
      <c r="I255" s="90">
        <f>SUM(I247:I254)</f>
        <v>0</v>
      </c>
      <c r="J255" s="90">
        <f>SUM(J247:J254)</f>
        <v>0</v>
      </c>
      <c r="K255" s="83">
        <f>SUM(K247:K254)</f>
        <v>2222</v>
      </c>
      <c r="L255" s="66"/>
      <c r="M255" s="76"/>
      <c r="N255" s="76"/>
      <c r="O255" s="76"/>
      <c r="P255" s="76"/>
      <c r="Q255" s="76"/>
      <c r="R255" s="100"/>
    </row>
    <row r="256" spans="7:19" ht="15.75" hidden="1" customHeight="1" x14ac:dyDescent="0.2">
      <c r="H256" s="77" t="s">
        <v>3</v>
      </c>
      <c r="I256" s="71"/>
      <c r="J256" s="71"/>
      <c r="K256" s="78"/>
      <c r="L256" s="66"/>
      <c r="M256" s="76"/>
      <c r="N256" s="76"/>
      <c r="O256" s="76"/>
      <c r="P256" s="76"/>
      <c r="Q256" s="76"/>
      <c r="R256" s="100"/>
    </row>
    <row r="257" spans="8:18" ht="15.75" hidden="1" customHeight="1" x14ac:dyDescent="0.2">
      <c r="H257" s="67" t="s">
        <v>12</v>
      </c>
      <c r="I257" s="64" t="s">
        <v>13</v>
      </c>
      <c r="J257" s="64" t="s">
        <v>14</v>
      </c>
      <c r="K257" s="68" t="s">
        <v>15</v>
      </c>
      <c r="L257" s="66"/>
      <c r="M257" s="103"/>
      <c r="N257" s="76"/>
      <c r="O257" s="76"/>
      <c r="P257" s="76"/>
      <c r="Q257" s="76"/>
      <c r="R257" s="100"/>
    </row>
    <row r="258" spans="8:18" ht="15.75" hidden="1" customHeight="1" x14ac:dyDescent="0.2">
      <c r="H258" s="91">
        <f>IF($F31=3,IF($D31=1,($K31),0),0)</f>
        <v>0</v>
      </c>
      <c r="I258" s="92">
        <f>IF($F31=3,IF($D31=2,($K31),0),0)</f>
        <v>0</v>
      </c>
      <c r="J258" s="92">
        <f>IF($F31=3,IF($D31=3,($K31),0),0)</f>
        <v>0</v>
      </c>
      <c r="K258" s="93">
        <f>IF($F31=3,IF($D31=4,($K31),0),0)</f>
        <v>0</v>
      </c>
      <c r="L258" s="66"/>
      <c r="M258" s="71"/>
      <c r="N258" s="71"/>
      <c r="O258" s="71"/>
      <c r="P258" s="71"/>
      <c r="Q258" s="71"/>
      <c r="R258" s="100"/>
    </row>
    <row r="259" spans="8:18" ht="15.75" hidden="1" customHeight="1" x14ac:dyDescent="0.2">
      <c r="H259" s="91">
        <f t="shared" ref="H259:H265" si="46">IF($F32=3,IF($D32=1,($K32),0),0)</f>
        <v>0</v>
      </c>
      <c r="I259" s="92">
        <f t="shared" ref="I259:I265" si="47">IF($F32=3,IF($D32=2,($K32),0),0)</f>
        <v>0</v>
      </c>
      <c r="J259" s="92">
        <f t="shared" ref="J259:J265" si="48">IF($F32=3,IF($D32=3,($K32),0),0)</f>
        <v>0</v>
      </c>
      <c r="K259" s="93">
        <f t="shared" ref="K259:K265" si="49">IF($F32=3,IF($D32=4,($K32),0),0)</f>
        <v>2222</v>
      </c>
      <c r="L259" s="66"/>
      <c r="M259" s="76"/>
      <c r="N259" s="76"/>
      <c r="O259" s="76"/>
      <c r="P259" s="76"/>
      <c r="Q259" s="76"/>
      <c r="R259" s="100"/>
    </row>
    <row r="260" spans="8:18" ht="15.75" hidden="1" customHeight="1" x14ac:dyDescent="0.2">
      <c r="H260" s="91">
        <f t="shared" si="46"/>
        <v>0</v>
      </c>
      <c r="I260" s="92">
        <f t="shared" si="47"/>
        <v>0</v>
      </c>
      <c r="J260" s="92">
        <f t="shared" si="48"/>
        <v>0</v>
      </c>
      <c r="K260" s="93">
        <f t="shared" si="49"/>
        <v>0</v>
      </c>
      <c r="L260" s="66"/>
      <c r="M260" s="76"/>
      <c r="N260" s="76"/>
      <c r="O260" s="76"/>
      <c r="P260" s="76"/>
      <c r="Q260" s="76"/>
      <c r="R260" s="100"/>
    </row>
    <row r="261" spans="8:18" ht="15.75" hidden="1" customHeight="1" x14ac:dyDescent="0.2">
      <c r="H261" s="91">
        <f t="shared" si="46"/>
        <v>0</v>
      </c>
      <c r="I261" s="92">
        <f t="shared" si="47"/>
        <v>0</v>
      </c>
      <c r="J261" s="92">
        <f t="shared" si="48"/>
        <v>0</v>
      </c>
      <c r="K261" s="93">
        <f t="shared" si="49"/>
        <v>0</v>
      </c>
      <c r="L261" s="66"/>
      <c r="M261" s="76"/>
      <c r="N261" s="76"/>
      <c r="O261" s="76"/>
      <c r="P261" s="76"/>
      <c r="Q261" s="76"/>
      <c r="R261" s="100"/>
    </row>
    <row r="262" spans="8:18" ht="15.75" hidden="1" customHeight="1" x14ac:dyDescent="0.2">
      <c r="H262" s="91">
        <f t="shared" si="46"/>
        <v>0</v>
      </c>
      <c r="I262" s="92">
        <f t="shared" si="47"/>
        <v>0</v>
      </c>
      <c r="J262" s="92">
        <f t="shared" si="48"/>
        <v>0</v>
      </c>
      <c r="K262" s="93">
        <f t="shared" si="49"/>
        <v>0</v>
      </c>
      <c r="L262" s="66"/>
      <c r="M262" s="76"/>
      <c r="N262" s="76"/>
      <c r="O262" s="76"/>
      <c r="P262" s="76"/>
      <c r="Q262" s="76"/>
      <c r="R262" s="100"/>
    </row>
    <row r="263" spans="8:18" ht="15.75" hidden="1" customHeight="1" x14ac:dyDescent="0.2">
      <c r="H263" s="91">
        <f t="shared" si="46"/>
        <v>0</v>
      </c>
      <c r="I263" s="92">
        <f t="shared" si="47"/>
        <v>0</v>
      </c>
      <c r="J263" s="92">
        <f t="shared" si="48"/>
        <v>0</v>
      </c>
      <c r="K263" s="93">
        <f t="shared" si="49"/>
        <v>0</v>
      </c>
      <c r="L263" s="66"/>
      <c r="M263" s="76"/>
      <c r="N263" s="76"/>
      <c r="O263" s="76"/>
      <c r="P263" s="76"/>
      <c r="Q263" s="76"/>
      <c r="R263" s="100"/>
    </row>
    <row r="264" spans="8:18" ht="15.75" hidden="1" customHeight="1" x14ac:dyDescent="0.2">
      <c r="H264" s="91">
        <f t="shared" si="46"/>
        <v>0</v>
      </c>
      <c r="I264" s="92">
        <f t="shared" si="47"/>
        <v>0</v>
      </c>
      <c r="J264" s="92">
        <f t="shared" si="48"/>
        <v>0</v>
      </c>
      <c r="K264" s="93">
        <f t="shared" si="49"/>
        <v>0</v>
      </c>
      <c r="L264" s="66"/>
      <c r="M264" s="76"/>
      <c r="N264" s="76"/>
      <c r="O264" s="76"/>
      <c r="P264" s="76"/>
      <c r="Q264" s="76"/>
      <c r="R264" s="100"/>
    </row>
    <row r="265" spans="8:18" ht="15.75" hidden="1" customHeight="1" x14ac:dyDescent="0.2">
      <c r="H265" s="91">
        <f t="shared" si="46"/>
        <v>0</v>
      </c>
      <c r="I265" s="92">
        <f t="shared" si="47"/>
        <v>0</v>
      </c>
      <c r="J265" s="92">
        <f t="shared" si="48"/>
        <v>0</v>
      </c>
      <c r="K265" s="93">
        <f t="shared" si="49"/>
        <v>0</v>
      </c>
      <c r="L265" s="66"/>
      <c r="M265" s="76"/>
      <c r="N265" s="76"/>
      <c r="O265" s="76"/>
      <c r="P265" s="76"/>
      <c r="Q265" s="76"/>
      <c r="R265" s="100"/>
    </row>
    <row r="266" spans="8:18" ht="16.5" hidden="1" customHeight="1" thickBot="1" x14ac:dyDescent="0.25">
      <c r="H266" s="95">
        <f>SUM(H258:H265)</f>
        <v>0</v>
      </c>
      <c r="I266" s="96">
        <f>SUM(I258:I265)</f>
        <v>0</v>
      </c>
      <c r="J266" s="96">
        <f>SUM(J258:J265)</f>
        <v>0</v>
      </c>
      <c r="K266" s="97">
        <f>SUM(K258:K265)</f>
        <v>2222</v>
      </c>
      <c r="L266" s="66"/>
      <c r="M266" s="76"/>
      <c r="N266" s="76"/>
      <c r="O266" s="76"/>
      <c r="P266" s="76"/>
      <c r="Q266" s="76"/>
      <c r="R266" s="100"/>
    </row>
    <row r="267" spans="8:18" ht="15.75" hidden="1" customHeight="1" x14ac:dyDescent="0.2">
      <c r="H267" s="94"/>
      <c r="I267" s="94"/>
      <c r="J267" s="94"/>
      <c r="K267" s="94"/>
      <c r="L267" s="66"/>
      <c r="M267" s="76"/>
      <c r="N267" s="76"/>
      <c r="O267" s="76"/>
      <c r="P267" s="76"/>
      <c r="Q267" s="76"/>
      <c r="R267" s="100"/>
    </row>
    <row r="268" spans="8:18" ht="15.75" hidden="1" customHeight="1" x14ac:dyDescent="0.2">
      <c r="H268" s="94"/>
      <c r="I268" s="94"/>
      <c r="J268" s="94"/>
      <c r="K268" s="94"/>
      <c r="L268" s="66"/>
      <c r="M268" s="76"/>
      <c r="N268" s="76"/>
      <c r="O268" s="76"/>
      <c r="P268" s="76"/>
      <c r="Q268" s="76"/>
      <c r="R268" s="100"/>
    </row>
    <row r="269" spans="8:18" ht="15.75" hidden="1" customHeight="1" x14ac:dyDescent="0.2">
      <c r="H269" s="94"/>
      <c r="I269" s="94"/>
      <c r="J269" s="94"/>
      <c r="K269" s="94"/>
      <c r="L269" s="66"/>
      <c r="M269" s="71"/>
      <c r="N269" s="71"/>
      <c r="O269" s="71"/>
      <c r="P269" s="71"/>
      <c r="Q269" s="71"/>
      <c r="R269" s="100"/>
    </row>
    <row r="270" spans="8:18" ht="15.75" hidden="1" customHeight="1" x14ac:dyDescent="0.2">
      <c r="H270" s="94"/>
      <c r="I270" s="94"/>
      <c r="J270" s="94"/>
      <c r="K270" s="94"/>
      <c r="L270" s="66"/>
      <c r="M270" s="76"/>
      <c r="N270" s="76"/>
      <c r="O270" s="76"/>
      <c r="P270" s="76"/>
      <c r="Q270" s="76"/>
      <c r="R270" s="100"/>
    </row>
    <row r="271" spans="8:18" ht="15.75" hidden="1" customHeight="1" x14ac:dyDescent="0.2">
      <c r="H271" s="94"/>
      <c r="I271" s="94"/>
      <c r="J271" s="94"/>
      <c r="K271" s="94"/>
      <c r="L271" s="66"/>
      <c r="M271" s="92"/>
      <c r="N271" s="92"/>
      <c r="O271" s="92"/>
      <c r="P271" s="92"/>
      <c r="Q271" s="92"/>
      <c r="R271" s="100"/>
    </row>
    <row r="272" spans="8:18" ht="15.75" hidden="1" customHeight="1" x14ac:dyDescent="0.2">
      <c r="H272" s="94"/>
      <c r="I272" s="94"/>
      <c r="J272" s="94"/>
      <c r="K272" s="94"/>
      <c r="M272" s="92"/>
      <c r="N272" s="92"/>
      <c r="O272" s="92"/>
      <c r="P272" s="92"/>
      <c r="Q272" s="92"/>
      <c r="R272" s="100"/>
    </row>
    <row r="273" spans="8:18" ht="15.75" hidden="1" customHeight="1" x14ac:dyDescent="0.2">
      <c r="H273" s="94"/>
      <c r="I273" s="94"/>
      <c r="J273" s="98"/>
      <c r="K273" s="94"/>
      <c r="M273" s="92"/>
      <c r="N273" s="92"/>
      <c r="O273" s="92"/>
      <c r="P273" s="92"/>
      <c r="Q273" s="92"/>
      <c r="R273" s="100"/>
    </row>
    <row r="274" spans="8:18" ht="15.75" hidden="1" customHeight="1" x14ac:dyDescent="0.2">
      <c r="H274" s="94"/>
      <c r="I274" s="94"/>
      <c r="J274" s="94"/>
      <c r="K274" s="94"/>
      <c r="M274" s="92"/>
      <c r="N274" s="92"/>
      <c r="O274" s="92"/>
      <c r="P274" s="92"/>
      <c r="Q274" s="92"/>
      <c r="R274" s="100"/>
    </row>
    <row r="275" spans="8:18" ht="15.75" hidden="1" customHeight="1" x14ac:dyDescent="0.2">
      <c r="H275" s="94"/>
      <c r="I275" s="94"/>
      <c r="J275" s="94"/>
      <c r="K275" s="94"/>
      <c r="M275" s="92"/>
      <c r="N275" s="92"/>
      <c r="O275" s="92"/>
      <c r="P275" s="92"/>
      <c r="Q275" s="92"/>
      <c r="R275" s="100"/>
    </row>
    <row r="276" spans="8:18" ht="15.75" hidden="1" customHeight="1" x14ac:dyDescent="0.2">
      <c r="H276" s="94"/>
      <c r="I276" s="94"/>
      <c r="J276" s="94"/>
      <c r="K276" s="94"/>
      <c r="M276" s="92"/>
      <c r="N276" s="92"/>
      <c r="O276" s="92"/>
      <c r="P276" s="92"/>
      <c r="Q276" s="92"/>
      <c r="R276" s="100"/>
    </row>
    <row r="277" spans="8:18" ht="15.75" hidden="1" customHeight="1" x14ac:dyDescent="0.2">
      <c r="H277" s="94"/>
      <c r="I277" s="94"/>
      <c r="J277" s="94"/>
      <c r="K277" s="94"/>
      <c r="M277" s="92"/>
      <c r="N277" s="92"/>
      <c r="O277" s="92"/>
      <c r="P277" s="92"/>
      <c r="Q277" s="92"/>
      <c r="R277" s="100"/>
    </row>
    <row r="278" spans="8:18" ht="15.75" hidden="1" customHeight="1" x14ac:dyDescent="0.2">
      <c r="H278" s="94"/>
      <c r="I278" s="94"/>
      <c r="J278" s="94"/>
      <c r="K278" s="94"/>
      <c r="M278" s="92"/>
      <c r="N278" s="92"/>
      <c r="O278" s="92"/>
      <c r="P278" s="92"/>
      <c r="Q278" s="92"/>
      <c r="R278" s="100"/>
    </row>
    <row r="279" spans="8:18" ht="15.75" hidden="1" customHeight="1" x14ac:dyDescent="0.2">
      <c r="H279" s="94"/>
      <c r="I279" s="94"/>
      <c r="J279" s="94"/>
      <c r="K279" s="94"/>
      <c r="M279" s="76"/>
      <c r="N279" s="76"/>
      <c r="O279" s="76"/>
      <c r="P279" s="76"/>
      <c r="Q279" s="76"/>
      <c r="R279" s="100"/>
    </row>
    <row r="280" spans="8:18" x14ac:dyDescent="0.2">
      <c r="H280" s="94"/>
      <c r="I280" s="94"/>
      <c r="J280" s="94"/>
      <c r="K280" s="94"/>
      <c r="M280" s="102"/>
      <c r="N280" s="102"/>
      <c r="O280" s="102"/>
      <c r="P280" s="102"/>
      <c r="Q280" s="102"/>
      <c r="R280" s="100"/>
    </row>
    <row r="281" spans="8:18" ht="31.5" customHeight="1" x14ac:dyDescent="0.25">
      <c r="H281" s="94"/>
      <c r="I281" s="94"/>
      <c r="J281" s="94"/>
      <c r="K281" s="94"/>
      <c r="M281" s="114"/>
      <c r="N281" s="115"/>
      <c r="O281" s="115"/>
      <c r="P281" s="115"/>
      <c r="Q281" s="102"/>
      <c r="R281" s="100"/>
    </row>
    <row r="282" spans="8:18" x14ac:dyDescent="0.2">
      <c r="M282" s="102"/>
      <c r="N282" s="102"/>
      <c r="O282" s="102"/>
      <c r="P282" s="102"/>
      <c r="Q282" s="102"/>
      <c r="R282" s="100"/>
    </row>
    <row r="283" spans="8:18" ht="16" x14ac:dyDescent="0.2">
      <c r="M283" s="71"/>
      <c r="N283" s="8"/>
      <c r="O283" s="8"/>
      <c r="P283" s="112"/>
      <c r="Q283" s="102"/>
      <c r="R283" s="100"/>
    </row>
    <row r="284" spans="8:18" ht="16" x14ac:dyDescent="0.2">
      <c r="M284" s="71"/>
      <c r="N284" s="8"/>
      <c r="O284" s="8"/>
      <c r="P284" s="112"/>
      <c r="Q284" s="102"/>
      <c r="R284" s="100"/>
    </row>
    <row r="285" spans="8:18" ht="16" x14ac:dyDescent="0.2">
      <c r="M285" s="71"/>
      <c r="N285" s="8"/>
      <c r="O285" s="8"/>
      <c r="P285" s="112"/>
      <c r="Q285" s="102"/>
      <c r="R285" s="100"/>
    </row>
    <row r="286" spans="8:18" ht="16" x14ac:dyDescent="0.2">
      <c r="M286" s="71"/>
      <c r="N286" s="8"/>
      <c r="O286" s="8"/>
      <c r="P286" s="112"/>
      <c r="Q286" s="102"/>
      <c r="R286" s="100"/>
    </row>
    <row r="287" spans="8:18" ht="16" x14ac:dyDescent="0.2">
      <c r="M287" s="71"/>
      <c r="N287" s="8"/>
      <c r="O287" s="8"/>
      <c r="P287" s="112"/>
      <c r="Q287" s="102"/>
      <c r="R287" s="100"/>
    </row>
    <row r="288" spans="8:18" ht="16" x14ac:dyDescent="0.2">
      <c r="M288" s="71"/>
      <c r="N288" s="112"/>
      <c r="O288" s="112"/>
      <c r="P288" s="112"/>
      <c r="Q288" s="102"/>
      <c r="R288" s="100"/>
    </row>
    <row r="289" spans="13:18" ht="16" x14ac:dyDescent="0.2">
      <c r="M289" s="71"/>
      <c r="N289" s="8"/>
      <c r="O289" s="8"/>
      <c r="P289" s="112"/>
      <c r="Q289" s="102"/>
      <c r="R289" s="100"/>
    </row>
    <row r="290" spans="13:18" ht="16" x14ac:dyDescent="0.2">
      <c r="M290" s="71"/>
      <c r="N290" s="8"/>
      <c r="O290" s="8"/>
      <c r="P290" s="112"/>
      <c r="Q290" s="102"/>
      <c r="R290" s="100"/>
    </row>
    <row r="291" spans="13:18" ht="16" x14ac:dyDescent="0.2">
      <c r="M291" s="71"/>
      <c r="N291" s="102"/>
      <c r="O291" s="102"/>
      <c r="P291" s="112"/>
      <c r="Q291" s="102"/>
      <c r="R291" s="100"/>
    </row>
    <row r="292" spans="13:18" ht="16" x14ac:dyDescent="0.2">
      <c r="M292" s="71"/>
      <c r="N292" s="112"/>
      <c r="O292" s="112"/>
      <c r="P292" s="112"/>
      <c r="Q292" s="102"/>
      <c r="R292" s="100"/>
    </row>
    <row r="293" spans="13:18" ht="16" x14ac:dyDescent="0.2">
      <c r="M293" s="71"/>
      <c r="N293" s="116"/>
      <c r="O293" s="116"/>
      <c r="P293" s="116"/>
      <c r="Q293" s="102"/>
      <c r="R293" s="100"/>
    </row>
    <row r="294" spans="13:18" ht="16" x14ac:dyDescent="0.2">
      <c r="M294" s="71"/>
      <c r="N294" s="116"/>
      <c r="O294" s="116"/>
      <c r="P294" s="116"/>
      <c r="Q294" s="102"/>
      <c r="R294" s="100"/>
    </row>
    <row r="295" spans="13:18" ht="16" x14ac:dyDescent="0.2">
      <c r="M295" s="71"/>
      <c r="N295" s="116"/>
      <c r="O295" s="116"/>
      <c r="P295" s="116"/>
      <c r="Q295" s="102"/>
      <c r="R295" s="100"/>
    </row>
    <row r="296" spans="13:18" ht="16" x14ac:dyDescent="0.2">
      <c r="M296" s="71"/>
      <c r="N296" s="116"/>
      <c r="O296" s="116"/>
      <c r="P296" s="116"/>
      <c r="Q296" s="102"/>
      <c r="R296" s="100"/>
    </row>
    <row r="297" spans="13:18" ht="16" x14ac:dyDescent="0.2">
      <c r="M297" s="71"/>
      <c r="N297" s="117"/>
      <c r="O297" s="117"/>
      <c r="P297" s="116"/>
      <c r="Q297" s="102"/>
      <c r="R297" s="100"/>
    </row>
    <row r="298" spans="13:18" x14ac:dyDescent="0.2">
      <c r="M298" s="102"/>
      <c r="N298" s="100"/>
      <c r="O298" s="100"/>
      <c r="P298" s="100"/>
      <c r="Q298" s="102"/>
      <c r="R298" s="100"/>
    </row>
    <row r="299" spans="13:18" ht="21" x14ac:dyDescent="0.2">
      <c r="M299" s="118"/>
      <c r="N299" s="119"/>
      <c r="O299" s="119"/>
      <c r="P299" s="120"/>
      <c r="Q299" s="100"/>
      <c r="R299" s="100"/>
    </row>
    <row r="300" spans="13:18" x14ac:dyDescent="0.2">
      <c r="M300" s="100"/>
      <c r="N300" s="120"/>
      <c r="O300" s="120"/>
      <c r="P300" s="120"/>
      <c r="Q300" s="100"/>
      <c r="R300" s="100"/>
    </row>
    <row r="301" spans="13:18" x14ac:dyDescent="0.2">
      <c r="M301" s="100"/>
      <c r="N301" s="120"/>
      <c r="O301" s="120"/>
      <c r="P301" s="120"/>
      <c r="Q301" s="100"/>
      <c r="R301" s="100"/>
    </row>
    <row r="302" spans="13:18" x14ac:dyDescent="0.2">
      <c r="N302" s="99"/>
      <c r="O302" s="99"/>
      <c r="P302" s="99"/>
    </row>
    <row r="303" spans="13:18" x14ac:dyDescent="0.2">
      <c r="N303" s="99"/>
      <c r="O303" s="99"/>
      <c r="P303" s="99"/>
    </row>
  </sheetData>
  <mergeCells count="6">
    <mergeCell ref="H20:H21"/>
    <mergeCell ref="K40:K41"/>
    <mergeCell ref="H41:H42"/>
    <mergeCell ref="I41:I42"/>
    <mergeCell ref="O40:O41"/>
    <mergeCell ref="L40:L41"/>
  </mergeCells>
  <printOptions gridLines="1"/>
  <pageMargins left="0.2" right="0.2" top="0.25" bottom="0.25" header="0.3" footer="0.3"/>
  <pageSetup scale="54" orientation="portrait" r:id="rId1"/>
  <drawing r:id="rId2"/>
  <legacyDrawing r:id="rId3"/>
  <mc:AlternateContent>
    <mc:Choice Requires="x14">
      <controls>
        <mc:AlternateContent>
          <mc:Choice Requires="x14">
            <control shapeId="3073" r:id="rId4" name="Drop Down 1">
              <controlPr locked="0" defaultSize="0" autoLine="0" autoPict="0">
                <anchor moveWithCells="1" sizeWithCells="1">
                  <from>
                    <xdr:col>8</xdr:col>
                    <xdr:colOff>254000</xdr:colOff>
                    <xdr:row>3</xdr:row>
                    <xdr:rowOff>0</xdr:rowOff>
                  </from>
                  <to>
                    <xdr:col>8</xdr:col>
                    <xdr:colOff>685800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4" r:id="rId5" name="Drop Down 2">
              <controlPr locked="0" defaultSize="0" autoLine="0" autoPict="0">
                <anchor moveWithCells="1" sizeWithCells="1">
                  <from>
                    <xdr:col>8</xdr:col>
                    <xdr:colOff>254000</xdr:colOff>
                    <xdr:row>4</xdr:row>
                    <xdr:rowOff>0</xdr:rowOff>
                  </from>
                  <to>
                    <xdr:col>8</xdr:col>
                    <xdr:colOff>685800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5" r:id="rId6" name="Drop Down 3">
              <controlPr locked="0" defaultSize="0" autoLine="0" autoPict="0">
                <anchor moveWithCells="1" sizeWithCells="1">
                  <from>
                    <xdr:col>8</xdr:col>
                    <xdr:colOff>254000</xdr:colOff>
                    <xdr:row>4</xdr:row>
                    <xdr:rowOff>0</xdr:rowOff>
                  </from>
                  <to>
                    <xdr:col>8</xdr:col>
                    <xdr:colOff>685800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6" r:id="rId7" name="Drop Down 4">
              <controlPr locked="0" defaultSize="0" autoLine="0" autoPict="0">
                <anchor moveWithCells="1" sizeWithCells="1">
                  <from>
                    <xdr:col>8</xdr:col>
                    <xdr:colOff>254000</xdr:colOff>
                    <xdr:row>5</xdr:row>
                    <xdr:rowOff>0</xdr:rowOff>
                  </from>
                  <to>
                    <xdr:col>8</xdr:col>
                    <xdr:colOff>698500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7" r:id="rId8" name="Drop Down 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8</xdr:row>
                    <xdr:rowOff>25400</xdr:rowOff>
                  </from>
                  <to>
                    <xdr:col>8</xdr:col>
                    <xdr:colOff>698500</xdr:colOff>
                    <xdr:row>8</xdr:row>
                    <xdr:rowOff>228600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8" r:id="rId9" name="Drop Down 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9</xdr:row>
                    <xdr:rowOff>12700</xdr:rowOff>
                  </from>
                  <to>
                    <xdr:col>8</xdr:col>
                    <xdr:colOff>711200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79" r:id="rId10" name="Drop Down 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10</xdr:row>
                    <xdr:rowOff>12700</xdr:rowOff>
                  </from>
                  <to>
                    <xdr:col>8</xdr:col>
                    <xdr:colOff>698500</xdr:colOff>
                    <xdr:row>11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0" r:id="rId11" name="Drop Down 8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</xdr:row>
                    <xdr:rowOff>0</xdr:rowOff>
                  </from>
                  <to>
                    <xdr:col>7</xdr:col>
                    <xdr:colOff>2133600</xdr:colOff>
                    <xdr:row>3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1" r:id="rId12" name="Drop Down 9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4</xdr:row>
                    <xdr:rowOff>0</xdr:rowOff>
                  </from>
                  <to>
                    <xdr:col>7</xdr:col>
                    <xdr:colOff>2133600</xdr:colOff>
                    <xdr:row>4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2" r:id="rId13" name="Drop Down 10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5</xdr:row>
                    <xdr:rowOff>0</xdr:rowOff>
                  </from>
                  <to>
                    <xdr:col>7</xdr:col>
                    <xdr:colOff>2133600</xdr:colOff>
                    <xdr:row>5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3" r:id="rId14" name="Drop Down 11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6</xdr:row>
                    <xdr:rowOff>0</xdr:rowOff>
                  </from>
                  <to>
                    <xdr:col>7</xdr:col>
                    <xdr:colOff>2133600</xdr:colOff>
                    <xdr:row>6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4" r:id="rId15" name="Drop Down 12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7</xdr:row>
                    <xdr:rowOff>0</xdr:rowOff>
                  </from>
                  <to>
                    <xdr:col>7</xdr:col>
                    <xdr:colOff>2133600</xdr:colOff>
                    <xdr:row>7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5" r:id="rId16" name="Drop Down 13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8</xdr:row>
                    <xdr:rowOff>0</xdr:rowOff>
                  </from>
                  <to>
                    <xdr:col>7</xdr:col>
                    <xdr:colOff>2133600</xdr:colOff>
                    <xdr:row>8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6" r:id="rId17" name="Drop Down 14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9</xdr:row>
                    <xdr:rowOff>0</xdr:rowOff>
                  </from>
                  <to>
                    <xdr:col>7</xdr:col>
                    <xdr:colOff>2133600</xdr:colOff>
                    <xdr:row>9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7" r:id="rId18" name="Drop Down 15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10</xdr:row>
                    <xdr:rowOff>0</xdr:rowOff>
                  </from>
                  <to>
                    <xdr:col>7</xdr:col>
                    <xdr:colOff>2133600</xdr:colOff>
                    <xdr:row>10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8" r:id="rId19" name="Drop Down 1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8</xdr:row>
                    <xdr:rowOff>0</xdr:rowOff>
                  </from>
                  <to>
                    <xdr:col>8</xdr:col>
                    <xdr:colOff>711200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89" r:id="rId20" name="Drop Down 1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6</xdr:row>
                    <xdr:rowOff>0</xdr:rowOff>
                  </from>
                  <to>
                    <xdr:col>8</xdr:col>
                    <xdr:colOff>698500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0" r:id="rId21" name="Drop Down 1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7</xdr:row>
                    <xdr:rowOff>0</xdr:rowOff>
                  </from>
                  <to>
                    <xdr:col>8</xdr:col>
                    <xdr:colOff>711200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1" r:id="rId22" name="Drop Down 19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21</xdr:row>
                    <xdr:rowOff>0</xdr:rowOff>
                  </from>
                  <to>
                    <xdr:col>7</xdr:col>
                    <xdr:colOff>2133600</xdr:colOff>
                    <xdr:row>21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2" r:id="rId23" name="Drop Down 20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30</xdr:row>
                    <xdr:rowOff>0</xdr:rowOff>
                  </from>
                  <to>
                    <xdr:col>7</xdr:col>
                    <xdr:colOff>2133600</xdr:colOff>
                    <xdr:row>30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3" r:id="rId24" name="Drop Down 21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31</xdr:row>
                    <xdr:rowOff>0</xdr:rowOff>
                  </from>
                  <to>
                    <xdr:col>7</xdr:col>
                    <xdr:colOff>2133600</xdr:colOff>
                    <xdr:row>31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4" r:id="rId25" name="Drop Down 22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32</xdr:row>
                    <xdr:rowOff>0</xdr:rowOff>
                  </from>
                  <to>
                    <xdr:col>7</xdr:col>
                    <xdr:colOff>2133600</xdr:colOff>
                    <xdr:row>32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5" r:id="rId26" name="Drop Down 23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33</xdr:row>
                    <xdr:rowOff>0</xdr:rowOff>
                  </from>
                  <to>
                    <xdr:col>7</xdr:col>
                    <xdr:colOff>2133600</xdr:colOff>
                    <xdr:row>33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6" r:id="rId27" name="Drop Down 24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34</xdr:row>
                    <xdr:rowOff>0</xdr:rowOff>
                  </from>
                  <to>
                    <xdr:col>7</xdr:col>
                    <xdr:colOff>2133600</xdr:colOff>
                    <xdr:row>34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7" r:id="rId28" name="Drop Down 25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35</xdr:row>
                    <xdr:rowOff>0</xdr:rowOff>
                  </from>
                  <to>
                    <xdr:col>7</xdr:col>
                    <xdr:colOff>2133600</xdr:colOff>
                    <xdr:row>35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8" r:id="rId29" name="Drop Down 26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36</xdr:row>
                    <xdr:rowOff>0</xdr:rowOff>
                  </from>
                  <to>
                    <xdr:col>7</xdr:col>
                    <xdr:colOff>2133600</xdr:colOff>
                    <xdr:row>36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099" r:id="rId30" name="Drop Down 27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37</xdr:row>
                    <xdr:rowOff>0</xdr:rowOff>
                  </from>
                  <to>
                    <xdr:col>7</xdr:col>
                    <xdr:colOff>2133600</xdr:colOff>
                    <xdr:row>37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0" r:id="rId31" name="Drop Down 2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21</xdr:row>
                    <xdr:rowOff>12700</xdr:rowOff>
                  </from>
                  <to>
                    <xdr:col>8</xdr:col>
                    <xdr:colOff>698500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1" r:id="rId32" name="Drop Down 2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22</xdr:row>
                    <xdr:rowOff>12700</xdr:rowOff>
                  </from>
                  <to>
                    <xdr:col>8</xdr:col>
                    <xdr:colOff>698500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2" r:id="rId33" name="Drop Down 3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23</xdr:row>
                    <xdr:rowOff>12700</xdr:rowOff>
                  </from>
                  <to>
                    <xdr:col>8</xdr:col>
                    <xdr:colOff>698500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3" r:id="rId34" name="Drop Down 3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24</xdr:row>
                    <xdr:rowOff>12700</xdr:rowOff>
                  </from>
                  <to>
                    <xdr:col>8</xdr:col>
                    <xdr:colOff>698500</xdr:colOff>
                    <xdr:row>25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4" r:id="rId35" name="Drop Down 3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25</xdr:row>
                    <xdr:rowOff>12700</xdr:rowOff>
                  </from>
                  <to>
                    <xdr:col>8</xdr:col>
                    <xdr:colOff>698500</xdr:colOff>
                    <xdr:row>26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5" r:id="rId36" name="Drop Down 3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26</xdr:row>
                    <xdr:rowOff>12700</xdr:rowOff>
                  </from>
                  <to>
                    <xdr:col>8</xdr:col>
                    <xdr:colOff>698500</xdr:colOff>
                    <xdr:row>27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6" r:id="rId37" name="Drop Down 3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27</xdr:row>
                    <xdr:rowOff>12700</xdr:rowOff>
                  </from>
                  <to>
                    <xdr:col>8</xdr:col>
                    <xdr:colOff>698500</xdr:colOff>
                    <xdr:row>28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7" r:id="rId38" name="Drop Down 3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28</xdr:row>
                    <xdr:rowOff>12700</xdr:rowOff>
                  </from>
                  <to>
                    <xdr:col>8</xdr:col>
                    <xdr:colOff>698500</xdr:colOff>
                    <xdr:row>29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8" r:id="rId39" name="Drop Down 3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30</xdr:row>
                    <xdr:rowOff>12700</xdr:rowOff>
                  </from>
                  <to>
                    <xdr:col>8</xdr:col>
                    <xdr:colOff>698500</xdr:colOff>
                    <xdr:row>31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09" r:id="rId40" name="Drop Down 3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31</xdr:row>
                    <xdr:rowOff>12700</xdr:rowOff>
                  </from>
                  <to>
                    <xdr:col>8</xdr:col>
                    <xdr:colOff>698500</xdr:colOff>
                    <xdr:row>32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0" r:id="rId41" name="Drop Down 3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32</xdr:row>
                    <xdr:rowOff>12700</xdr:rowOff>
                  </from>
                  <to>
                    <xdr:col>8</xdr:col>
                    <xdr:colOff>698500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1" r:id="rId42" name="Drop Down 3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33</xdr:row>
                    <xdr:rowOff>12700</xdr:rowOff>
                  </from>
                  <to>
                    <xdr:col>8</xdr:col>
                    <xdr:colOff>698500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2" r:id="rId43" name="Drop Down 4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34</xdr:row>
                    <xdr:rowOff>12700</xdr:rowOff>
                  </from>
                  <to>
                    <xdr:col>8</xdr:col>
                    <xdr:colOff>698500</xdr:colOff>
                    <xdr:row>35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3" r:id="rId44" name="Drop Down 4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35</xdr:row>
                    <xdr:rowOff>12700</xdr:rowOff>
                  </from>
                  <to>
                    <xdr:col>8</xdr:col>
                    <xdr:colOff>698500</xdr:colOff>
                    <xdr:row>36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4" r:id="rId45" name="Drop Down 4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36</xdr:row>
                    <xdr:rowOff>12700</xdr:rowOff>
                  </from>
                  <to>
                    <xdr:col>8</xdr:col>
                    <xdr:colOff>698500</xdr:colOff>
                    <xdr:row>37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5" r:id="rId46" name="Drop Down 4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37</xdr:row>
                    <xdr:rowOff>12700</xdr:rowOff>
                  </from>
                  <to>
                    <xdr:col>8</xdr:col>
                    <xdr:colOff>698500</xdr:colOff>
                    <xdr:row>38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6" r:id="rId47" name="Drop Down 4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31</xdr:row>
                    <xdr:rowOff>12700</xdr:rowOff>
                  </from>
                  <to>
                    <xdr:col>8</xdr:col>
                    <xdr:colOff>698500</xdr:colOff>
                    <xdr:row>32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7" r:id="rId48" name="Drop Down 4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32</xdr:row>
                    <xdr:rowOff>12700</xdr:rowOff>
                  </from>
                  <to>
                    <xdr:col>8</xdr:col>
                    <xdr:colOff>698500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8" r:id="rId49" name="Drop Down 4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33</xdr:row>
                    <xdr:rowOff>12700</xdr:rowOff>
                  </from>
                  <to>
                    <xdr:col>8</xdr:col>
                    <xdr:colOff>698500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19" r:id="rId50" name="Drop Down 4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34</xdr:row>
                    <xdr:rowOff>12700</xdr:rowOff>
                  </from>
                  <to>
                    <xdr:col>8</xdr:col>
                    <xdr:colOff>698500</xdr:colOff>
                    <xdr:row>35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0" r:id="rId51" name="Drop Down 4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35</xdr:row>
                    <xdr:rowOff>12700</xdr:rowOff>
                  </from>
                  <to>
                    <xdr:col>8</xdr:col>
                    <xdr:colOff>698500</xdr:colOff>
                    <xdr:row>36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1" r:id="rId52" name="Drop Down 4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36</xdr:row>
                    <xdr:rowOff>12700</xdr:rowOff>
                  </from>
                  <to>
                    <xdr:col>8</xdr:col>
                    <xdr:colOff>698500</xdr:colOff>
                    <xdr:row>37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2" r:id="rId53" name="Drop Down 5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37</xdr:row>
                    <xdr:rowOff>12700</xdr:rowOff>
                  </from>
                  <to>
                    <xdr:col>8</xdr:col>
                    <xdr:colOff>698500</xdr:colOff>
                    <xdr:row>38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3" r:id="rId54" name="Button 51">
              <controlPr defaultSize="0" autoFill="0" autoPict="0" macro="[0]!Reset_button">
                <anchor moveWithCells="1" sizeWithCells="1">
                  <from>
                    <xdr:col>10</xdr:col>
                    <xdr:colOff>165100</xdr:colOff>
                    <xdr:row>41</xdr:row>
                    <xdr:rowOff>101600</xdr:rowOff>
                  </from>
                  <to>
                    <xdr:col>10</xdr:col>
                    <xdr:colOff>1574800</xdr:colOff>
                    <xdr:row>41</xdr:row>
                    <xdr:rowOff>482600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4" r:id="rId55" name="Button 52">
              <controlPr defaultSize="0" print="0" autoFill="0" autoPict="0" macro="[0]!Reset_all_Click">
                <anchor moveWithCells="1" sizeWithCells="1">
                  <from>
                    <xdr:col>7</xdr:col>
                    <xdr:colOff>482600</xdr:colOff>
                    <xdr:row>267</xdr:row>
                    <xdr:rowOff>88900</xdr:rowOff>
                  </from>
                  <to>
                    <xdr:col>11</xdr:col>
                    <xdr:colOff>0</xdr:colOff>
                    <xdr:row>269</xdr:row>
                    <xdr:rowOff>139700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5" r:id="rId56" name="Drop Down 53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11</xdr:row>
                    <xdr:rowOff>0</xdr:rowOff>
                  </from>
                  <to>
                    <xdr:col>7</xdr:col>
                    <xdr:colOff>2133600</xdr:colOff>
                    <xdr:row>11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6" r:id="rId57" name="Drop Down 54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12</xdr:row>
                    <xdr:rowOff>0</xdr:rowOff>
                  </from>
                  <to>
                    <xdr:col>7</xdr:col>
                    <xdr:colOff>2133600</xdr:colOff>
                    <xdr:row>12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7" r:id="rId58" name="Drop Down 55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13</xdr:row>
                    <xdr:rowOff>0</xdr:rowOff>
                  </from>
                  <to>
                    <xdr:col>7</xdr:col>
                    <xdr:colOff>2133600</xdr:colOff>
                    <xdr:row>13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8" r:id="rId59" name="Drop Down 56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14</xdr:row>
                    <xdr:rowOff>0</xdr:rowOff>
                  </from>
                  <to>
                    <xdr:col>7</xdr:col>
                    <xdr:colOff>2133600</xdr:colOff>
                    <xdr:row>14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29" r:id="rId60" name="Drop Down 57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15</xdr:row>
                    <xdr:rowOff>0</xdr:rowOff>
                  </from>
                  <to>
                    <xdr:col>7</xdr:col>
                    <xdr:colOff>2133600</xdr:colOff>
                    <xdr:row>15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0" r:id="rId61" name="Drop Down 58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16</xdr:row>
                    <xdr:rowOff>0</xdr:rowOff>
                  </from>
                  <to>
                    <xdr:col>7</xdr:col>
                    <xdr:colOff>2133600</xdr:colOff>
                    <xdr:row>16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1" r:id="rId62" name="Drop Down 59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17</xdr:row>
                    <xdr:rowOff>0</xdr:rowOff>
                  </from>
                  <to>
                    <xdr:col>7</xdr:col>
                    <xdr:colOff>2133600</xdr:colOff>
                    <xdr:row>17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2" r:id="rId63" name="Drop Down 60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18</xdr:row>
                    <xdr:rowOff>0</xdr:rowOff>
                  </from>
                  <to>
                    <xdr:col>7</xdr:col>
                    <xdr:colOff>2133600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3" r:id="rId64" name="Drop Down 6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11</xdr:row>
                    <xdr:rowOff>12700</xdr:rowOff>
                  </from>
                  <to>
                    <xdr:col>8</xdr:col>
                    <xdr:colOff>698500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4" r:id="rId65" name="Drop Down 6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12</xdr:row>
                    <xdr:rowOff>12700</xdr:rowOff>
                  </from>
                  <to>
                    <xdr:col>8</xdr:col>
                    <xdr:colOff>698500</xdr:colOff>
                    <xdr:row>13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5" r:id="rId66" name="Drop Down 6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13</xdr:row>
                    <xdr:rowOff>12700</xdr:rowOff>
                  </from>
                  <to>
                    <xdr:col>8</xdr:col>
                    <xdr:colOff>698500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6" r:id="rId67" name="Drop Down 6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14</xdr:row>
                    <xdr:rowOff>12700</xdr:rowOff>
                  </from>
                  <to>
                    <xdr:col>8</xdr:col>
                    <xdr:colOff>698500</xdr:colOff>
                    <xdr:row>15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7" r:id="rId68" name="Drop Down 6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15</xdr:row>
                    <xdr:rowOff>12700</xdr:rowOff>
                  </from>
                  <to>
                    <xdr:col>8</xdr:col>
                    <xdr:colOff>698500</xdr:colOff>
                    <xdr:row>16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8" r:id="rId69" name="Drop Down 6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16</xdr:row>
                    <xdr:rowOff>12700</xdr:rowOff>
                  </from>
                  <to>
                    <xdr:col>8</xdr:col>
                    <xdr:colOff>698500</xdr:colOff>
                    <xdr:row>17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39" r:id="rId70" name="Drop Down 6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17</xdr:row>
                    <xdr:rowOff>12700</xdr:rowOff>
                  </from>
                  <to>
                    <xdr:col>8</xdr:col>
                    <xdr:colOff>698500</xdr:colOff>
                    <xdr:row>18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0" r:id="rId71" name="Drop Down 6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18</xdr:row>
                    <xdr:rowOff>12700</xdr:rowOff>
                  </from>
                  <to>
                    <xdr:col>8</xdr:col>
                    <xdr:colOff>698500</xdr:colOff>
                    <xdr:row>19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1" r:id="rId72" name="Drop Down 6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12</xdr:row>
                    <xdr:rowOff>12700</xdr:rowOff>
                  </from>
                  <to>
                    <xdr:col>8</xdr:col>
                    <xdr:colOff>698500</xdr:colOff>
                    <xdr:row>13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2" r:id="rId73" name="Drop Down 7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13</xdr:row>
                    <xdr:rowOff>12700</xdr:rowOff>
                  </from>
                  <to>
                    <xdr:col>8</xdr:col>
                    <xdr:colOff>698500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3" r:id="rId74" name="Drop Down 7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14</xdr:row>
                    <xdr:rowOff>12700</xdr:rowOff>
                  </from>
                  <to>
                    <xdr:col>8</xdr:col>
                    <xdr:colOff>698500</xdr:colOff>
                    <xdr:row>15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4" r:id="rId75" name="Drop Down 7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15</xdr:row>
                    <xdr:rowOff>12700</xdr:rowOff>
                  </from>
                  <to>
                    <xdr:col>8</xdr:col>
                    <xdr:colOff>698500</xdr:colOff>
                    <xdr:row>16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5" r:id="rId76" name="Drop Down 7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16</xdr:row>
                    <xdr:rowOff>12700</xdr:rowOff>
                  </from>
                  <to>
                    <xdr:col>8</xdr:col>
                    <xdr:colOff>698500</xdr:colOff>
                    <xdr:row>17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6" r:id="rId77" name="Drop Down 7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17</xdr:row>
                    <xdr:rowOff>12700</xdr:rowOff>
                  </from>
                  <to>
                    <xdr:col>8</xdr:col>
                    <xdr:colOff>698500</xdr:colOff>
                    <xdr:row>18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7" r:id="rId78" name="Drop Down 7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18</xdr:row>
                    <xdr:rowOff>12700</xdr:rowOff>
                  </from>
                  <to>
                    <xdr:col>8</xdr:col>
                    <xdr:colOff>698500</xdr:colOff>
                    <xdr:row>19</xdr:row>
                    <xdr:rowOff>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8" r:id="rId79" name="Drop Down 76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22</xdr:row>
                    <xdr:rowOff>0</xdr:rowOff>
                  </from>
                  <to>
                    <xdr:col>7</xdr:col>
                    <xdr:colOff>2133600</xdr:colOff>
                    <xdr:row>22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49" r:id="rId80" name="Drop Down 77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23</xdr:row>
                    <xdr:rowOff>0</xdr:rowOff>
                  </from>
                  <to>
                    <xdr:col>7</xdr:col>
                    <xdr:colOff>2133600</xdr:colOff>
                    <xdr:row>23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50" r:id="rId81" name="Drop Down 78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24</xdr:row>
                    <xdr:rowOff>0</xdr:rowOff>
                  </from>
                  <to>
                    <xdr:col>7</xdr:col>
                    <xdr:colOff>2133600</xdr:colOff>
                    <xdr:row>24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51" r:id="rId82" name="Drop Down 79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25</xdr:row>
                    <xdr:rowOff>0</xdr:rowOff>
                  </from>
                  <to>
                    <xdr:col>7</xdr:col>
                    <xdr:colOff>2133600</xdr:colOff>
                    <xdr:row>25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52" r:id="rId83" name="Drop Down 80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26</xdr:row>
                    <xdr:rowOff>0</xdr:rowOff>
                  </from>
                  <to>
                    <xdr:col>7</xdr:col>
                    <xdr:colOff>2133600</xdr:colOff>
                    <xdr:row>26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53" r:id="rId84" name="Drop Down 81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27</xdr:row>
                    <xdr:rowOff>0</xdr:rowOff>
                  </from>
                  <to>
                    <xdr:col>7</xdr:col>
                    <xdr:colOff>2133600</xdr:colOff>
                    <xdr:row>27</xdr:row>
                    <xdr:rowOff>215900</xdr:rowOff>
                  </to>
                </anchor>
              </controlPr>
            </control>
          </mc:Choice>
          <mc:Fallback/>
        </mc:AlternateContent>
        <mc:AlternateContent>
          <mc:Choice Requires="x14">
            <control shapeId="3154" r:id="rId85" name="Drop Down 82">
              <controlPr locked="0" defaultSize="0" autoLine="0" autoPict="0">
                <anchor moveWithCells="1" sizeWithCells="1">
                  <from>
                    <xdr:col>7</xdr:col>
                    <xdr:colOff>139700</xdr:colOff>
                    <xdr:row>28</xdr:row>
                    <xdr:rowOff>0</xdr:rowOff>
                  </from>
                  <to>
                    <xdr:col>7</xdr:col>
                    <xdr:colOff>2133600</xdr:colOff>
                    <xdr:row>28</xdr:row>
                    <xdr:rowOff>215900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D22"/>
  <sheetViews>
    <sheetView workbookViewId="0">
      <selection activeCell="F17" sqref="F17"/>
    </sheetView>
  </sheetViews>
  <sheetFormatPr baseColWidth="10" defaultColWidth="8.83203125" defaultRowHeight="15" x14ac:dyDescent="0.2"/>
  <cols>
    <col min="2" max="2" customWidth="true" width="15.6640625" collapsed="true"/>
    <col min="3" max="3" customWidth="true" width="10.83203125" collapsed="true"/>
    <col min="4" max="4" customWidth="true" width="9.5" collapsed="true"/>
  </cols>
  <sheetData>
    <row r="1" spans="2:4" ht="16" thickBot="1" x14ac:dyDescent="0.25"/>
    <row r="2" spans="2:4" ht="16" thickBot="1" x14ac:dyDescent="0.25">
      <c r="B2" s="149" t="s">
        <v>53</v>
      </c>
      <c r="C2" s="150" t="s">
        <v>54</v>
      </c>
      <c r="D2" s="142" t="s">
        <v>65</v>
      </c>
    </row>
    <row r="3" spans="2:4" x14ac:dyDescent="0.2">
      <c r="B3" s="147">
        <v>1</v>
      </c>
      <c r="C3" s="57"/>
      <c r="D3" s="151">
        <v>4.2</v>
      </c>
    </row>
    <row r="4" spans="2:4" x14ac:dyDescent="0.2">
      <c r="B4" s="147">
        <v>2</v>
      </c>
      <c r="C4" s="152"/>
      <c r="D4" s="153" t="s">
        <v>63</v>
      </c>
    </row>
    <row r="5" spans="2:4" x14ac:dyDescent="0.2">
      <c r="B5" s="147">
        <v>3</v>
      </c>
      <c r="C5" s="152"/>
      <c r="D5" s="153"/>
    </row>
    <row r="6" spans="2:4" x14ac:dyDescent="0.2">
      <c r="B6" s="147">
        <v>4</v>
      </c>
      <c r="C6" s="152"/>
      <c r="D6" s="153"/>
    </row>
    <row r="7" spans="2:4" x14ac:dyDescent="0.2">
      <c r="B7" s="147">
        <v>5</v>
      </c>
      <c r="C7" s="152"/>
      <c r="D7" s="153"/>
    </row>
    <row r="8" spans="2:4" x14ac:dyDescent="0.2">
      <c r="B8" s="147">
        <v>6</v>
      </c>
      <c r="C8" s="152"/>
      <c r="D8" s="153"/>
    </row>
    <row r="9" spans="2:4" x14ac:dyDescent="0.2">
      <c r="B9" s="147">
        <v>7</v>
      </c>
      <c r="C9" s="152"/>
      <c r="D9" s="153"/>
    </row>
    <row r="10" spans="2:4" x14ac:dyDescent="0.2">
      <c r="B10" s="147">
        <v>8</v>
      </c>
      <c r="C10" s="152"/>
      <c r="D10" s="153"/>
    </row>
    <row r="11" spans="2:4" x14ac:dyDescent="0.2">
      <c r="B11" s="147">
        <v>9</v>
      </c>
      <c r="C11" s="152"/>
      <c r="D11" s="153"/>
    </row>
    <row r="12" spans="2:4" x14ac:dyDescent="0.2">
      <c r="B12" s="147">
        <v>10</v>
      </c>
      <c r="C12" s="152"/>
      <c r="D12" s="153"/>
    </row>
    <row r="13" spans="2:4" x14ac:dyDescent="0.2">
      <c r="B13" s="147">
        <v>11</v>
      </c>
      <c r="C13" s="152"/>
      <c r="D13" s="153"/>
    </row>
    <row r="14" spans="2:4" x14ac:dyDescent="0.2">
      <c r="B14" s="147">
        <v>12</v>
      </c>
      <c r="C14" s="152"/>
      <c r="D14" s="153"/>
    </row>
    <row r="15" spans="2:4" x14ac:dyDescent="0.2">
      <c r="B15" s="147">
        <v>13</v>
      </c>
      <c r="C15" s="152"/>
      <c r="D15" s="153"/>
    </row>
    <row r="16" spans="2:4" x14ac:dyDescent="0.2">
      <c r="B16" s="147">
        <v>14</v>
      </c>
      <c r="C16" s="152"/>
      <c r="D16" s="153"/>
    </row>
    <row r="17" spans="2:4" x14ac:dyDescent="0.2">
      <c r="B17" s="147">
        <v>15</v>
      </c>
      <c r="C17" s="152"/>
      <c r="D17" s="153"/>
    </row>
    <row r="18" spans="2:4" x14ac:dyDescent="0.2">
      <c r="B18" s="147">
        <v>16</v>
      </c>
      <c r="C18" s="152"/>
      <c r="D18" s="153"/>
    </row>
    <row r="19" spans="2:4" x14ac:dyDescent="0.2">
      <c r="B19" s="147">
        <v>17</v>
      </c>
      <c r="C19" s="152"/>
      <c r="D19" s="153"/>
    </row>
    <row r="20" spans="2:4" x14ac:dyDescent="0.2">
      <c r="B20" s="147">
        <v>18</v>
      </c>
      <c r="C20" s="152"/>
      <c r="D20" s="153"/>
    </row>
    <row r="21" spans="2:4" x14ac:dyDescent="0.2">
      <c r="B21" s="147">
        <v>19</v>
      </c>
      <c r="C21" s="152"/>
      <c r="D21" s="153"/>
    </row>
    <row r="22" spans="2:4" ht="16" thickBot="1" x14ac:dyDescent="0.25">
      <c r="B22" s="148">
        <v>20</v>
      </c>
      <c r="C22" s="154"/>
      <c r="D22" s="1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40"/>
  <sheetViews>
    <sheetView topLeftCell="A13" workbookViewId="0">
      <selection activeCell="G17" sqref="G17"/>
    </sheetView>
  </sheetViews>
  <sheetFormatPr baseColWidth="10" defaultColWidth="8.83203125" defaultRowHeight="15" x14ac:dyDescent="0.2"/>
  <cols>
    <col min="1" max="1" customWidth="true" width="36.83203125" collapsed="true"/>
    <col min="5" max="5" customWidth="true" width="9.6640625" collapsed="true"/>
    <col min="9" max="9" customWidth="true" width="35.33203125" collapsed="true"/>
  </cols>
  <sheetData>
    <row r="1" spans="1:13" x14ac:dyDescent="0.2">
      <c r="A1" s="11" t="s">
        <v>9</v>
      </c>
      <c r="D1" s="12" t="s">
        <v>5</v>
      </c>
      <c r="E1" s="13"/>
    </row>
    <row r="3" spans="1:13" x14ac:dyDescent="0.2">
      <c r="A3" t="s">
        <v>62</v>
      </c>
      <c r="H3" t="s">
        <v>61</v>
      </c>
    </row>
    <row r="4" spans="1:13" s="14" customFormat="1" ht="16" thickBot="1" x14ac:dyDescent="0.25">
      <c r="B4" s="15" t="s">
        <v>10</v>
      </c>
      <c r="C4" s="15"/>
      <c r="D4" s="15"/>
      <c r="E4" s="15"/>
    </row>
    <row r="5" spans="1:13" ht="33" customHeight="1" thickBot="1" x14ac:dyDescent="0.25">
      <c r="A5" s="16" t="s">
        <v>11</v>
      </c>
      <c r="B5" s="17" t="s">
        <v>12</v>
      </c>
      <c r="C5" s="17" t="s">
        <v>13</v>
      </c>
      <c r="D5" s="17" t="s">
        <v>14</v>
      </c>
      <c r="E5" s="18" t="s">
        <v>15</v>
      </c>
      <c r="I5" s="16" t="s">
        <v>11</v>
      </c>
      <c r="J5" s="17" t="s">
        <v>12</v>
      </c>
      <c r="K5" s="17" t="s">
        <v>13</v>
      </c>
      <c r="L5" s="17" t="s">
        <v>14</v>
      </c>
      <c r="M5" s="18" t="s">
        <v>15</v>
      </c>
    </row>
    <row r="6" spans="1:13" x14ac:dyDescent="0.2">
      <c r="A6" s="19" t="s">
        <v>16</v>
      </c>
      <c r="B6" s="10">
        <v>68</v>
      </c>
      <c r="C6" s="20">
        <v>79</v>
      </c>
      <c r="D6" s="20">
        <v>86</v>
      </c>
      <c r="E6" s="20">
        <v>89</v>
      </c>
      <c r="I6" s="19" t="s">
        <v>16</v>
      </c>
      <c r="J6" s="10">
        <v>68</v>
      </c>
      <c r="K6" s="20">
        <v>79</v>
      </c>
      <c r="L6" s="20">
        <v>86</v>
      </c>
      <c r="M6" s="20">
        <v>89</v>
      </c>
    </row>
    <row r="7" spans="1:13" x14ac:dyDescent="0.2">
      <c r="A7" s="21" t="s">
        <v>17</v>
      </c>
      <c r="B7" s="7">
        <v>49</v>
      </c>
      <c r="C7" s="22">
        <v>69</v>
      </c>
      <c r="D7" s="22">
        <v>79</v>
      </c>
      <c r="E7" s="22">
        <v>84</v>
      </c>
      <c r="I7" s="21" t="s">
        <v>17</v>
      </c>
      <c r="J7" s="7">
        <v>49</v>
      </c>
      <c r="K7" s="22">
        <v>69</v>
      </c>
      <c r="L7" s="22">
        <v>79</v>
      </c>
      <c r="M7" s="22">
        <v>84</v>
      </c>
    </row>
    <row r="8" spans="1:13" x14ac:dyDescent="0.2">
      <c r="A8" s="23" t="s">
        <v>18</v>
      </c>
      <c r="B8" s="24">
        <v>39</v>
      </c>
      <c r="C8" s="25">
        <v>61</v>
      </c>
      <c r="D8" s="25">
        <v>74</v>
      </c>
      <c r="E8" s="25">
        <v>80</v>
      </c>
      <c r="I8" s="23" t="s">
        <v>18</v>
      </c>
      <c r="J8" s="24">
        <v>39</v>
      </c>
      <c r="K8" s="25">
        <v>61</v>
      </c>
      <c r="L8" s="25">
        <v>74</v>
      </c>
      <c r="M8" s="25">
        <v>80</v>
      </c>
    </row>
    <row r="9" spans="1:13" ht="16" thickBot="1" x14ac:dyDescent="0.25">
      <c r="B9" s="1"/>
      <c r="C9" s="1"/>
      <c r="D9" s="1"/>
      <c r="E9" s="1"/>
      <c r="J9" s="1"/>
      <c r="K9" s="1"/>
      <c r="L9" s="1"/>
      <c r="M9" s="1"/>
    </row>
    <row r="10" spans="1:13" ht="16" thickBot="1" x14ac:dyDescent="0.25">
      <c r="A10" s="26" t="s">
        <v>19</v>
      </c>
      <c r="B10" s="27" t="s">
        <v>12</v>
      </c>
      <c r="C10" s="27" t="s">
        <v>13</v>
      </c>
      <c r="D10" s="27" t="s">
        <v>14</v>
      </c>
      <c r="E10" s="27" t="s">
        <v>15</v>
      </c>
      <c r="I10" s="26" t="s">
        <v>19</v>
      </c>
      <c r="J10" s="27" t="s">
        <v>12</v>
      </c>
      <c r="K10" s="27" t="s">
        <v>13</v>
      </c>
      <c r="L10" s="27" t="s">
        <v>14</v>
      </c>
      <c r="M10" s="27" t="s">
        <v>15</v>
      </c>
    </row>
    <row r="11" spans="1:13" x14ac:dyDescent="0.2">
      <c r="A11" s="28" t="s">
        <v>20</v>
      </c>
      <c r="B11" s="29">
        <v>98</v>
      </c>
      <c r="C11" s="29">
        <v>98</v>
      </c>
      <c r="D11" s="29">
        <v>98</v>
      </c>
      <c r="E11" s="29">
        <v>98</v>
      </c>
      <c r="I11" s="28" t="s">
        <v>20</v>
      </c>
      <c r="J11" s="29">
        <v>98</v>
      </c>
      <c r="K11" s="29">
        <v>98</v>
      </c>
      <c r="L11" s="29">
        <v>98</v>
      </c>
      <c r="M11" s="29">
        <v>98</v>
      </c>
    </row>
    <row r="12" spans="1:13" ht="16" thickBot="1" x14ac:dyDescent="0.25">
      <c r="A12" s="30"/>
      <c r="B12" s="31"/>
      <c r="C12" s="31"/>
      <c r="D12" s="31"/>
      <c r="E12" s="31"/>
      <c r="I12" s="30"/>
      <c r="J12" s="31"/>
      <c r="K12" s="31"/>
      <c r="L12" s="31"/>
      <c r="M12" s="31"/>
    </row>
    <row r="13" spans="1:13" ht="16" thickBot="1" x14ac:dyDescent="0.25">
      <c r="A13" s="32" t="s">
        <v>21</v>
      </c>
      <c r="B13" s="27" t="s">
        <v>12</v>
      </c>
      <c r="C13" s="27" t="s">
        <v>13</v>
      </c>
      <c r="D13" s="27" t="s">
        <v>14</v>
      </c>
      <c r="E13" s="27" t="s">
        <v>15</v>
      </c>
      <c r="I13" s="32" t="s">
        <v>21</v>
      </c>
      <c r="J13" s="27" t="s">
        <v>12</v>
      </c>
      <c r="K13" s="27" t="s">
        <v>13</v>
      </c>
      <c r="L13" s="27" t="s">
        <v>14</v>
      </c>
      <c r="M13" s="27" t="s">
        <v>15</v>
      </c>
    </row>
    <row r="14" spans="1:13" x14ac:dyDescent="0.2">
      <c r="A14" s="33" t="s">
        <v>22</v>
      </c>
      <c r="B14" s="20">
        <v>98</v>
      </c>
      <c r="C14" s="20">
        <v>98</v>
      </c>
      <c r="D14" s="20">
        <v>98</v>
      </c>
      <c r="E14" s="20">
        <v>98</v>
      </c>
      <c r="I14" s="33" t="s">
        <v>22</v>
      </c>
      <c r="J14" s="20">
        <v>98</v>
      </c>
      <c r="K14" s="20">
        <v>98</v>
      </c>
      <c r="L14" s="20">
        <v>98</v>
      </c>
      <c r="M14" s="20">
        <v>98</v>
      </c>
    </row>
    <row r="15" spans="1:13" x14ac:dyDescent="0.2">
      <c r="A15" s="33" t="s">
        <v>23</v>
      </c>
      <c r="B15" s="22">
        <v>83</v>
      </c>
      <c r="C15" s="22">
        <v>89</v>
      </c>
      <c r="D15" s="22">
        <v>92</v>
      </c>
      <c r="E15" s="22">
        <v>93</v>
      </c>
      <c r="I15" s="33" t="s">
        <v>23</v>
      </c>
      <c r="J15" s="22">
        <v>83</v>
      </c>
      <c r="K15" s="22">
        <v>89</v>
      </c>
      <c r="L15" s="22">
        <v>92</v>
      </c>
      <c r="M15" s="22">
        <v>93</v>
      </c>
    </row>
    <row r="16" spans="1:13" x14ac:dyDescent="0.2">
      <c r="A16" s="33" t="s">
        <v>24</v>
      </c>
      <c r="B16" s="22">
        <v>76</v>
      </c>
      <c r="C16" s="22">
        <v>85</v>
      </c>
      <c r="D16" s="22">
        <v>89</v>
      </c>
      <c r="E16" s="22">
        <v>91</v>
      </c>
      <c r="I16" s="33" t="s">
        <v>24</v>
      </c>
      <c r="J16" s="22">
        <v>76</v>
      </c>
      <c r="K16" s="22">
        <v>85</v>
      </c>
      <c r="L16" s="22">
        <v>89</v>
      </c>
      <c r="M16" s="22">
        <v>91</v>
      </c>
    </row>
    <row r="17" spans="1:13" x14ac:dyDescent="0.2">
      <c r="A17" s="33" t="s">
        <v>25</v>
      </c>
      <c r="B17" s="22">
        <v>72</v>
      </c>
      <c r="C17" s="22">
        <v>82</v>
      </c>
      <c r="D17" s="22">
        <v>87</v>
      </c>
      <c r="E17" s="22">
        <v>89</v>
      </c>
      <c r="I17" s="33" t="s">
        <v>25</v>
      </c>
      <c r="J17" s="22">
        <v>72</v>
      </c>
      <c r="K17" s="22">
        <v>82</v>
      </c>
      <c r="L17" s="22">
        <v>87</v>
      </c>
      <c r="M17" s="22">
        <v>89</v>
      </c>
    </row>
    <row r="18" spans="1:13" ht="16" thickBot="1" x14ac:dyDescent="0.25">
      <c r="B18" s="1"/>
      <c r="C18" s="1"/>
      <c r="D18" s="1"/>
      <c r="E18" s="1"/>
      <c r="J18" s="1"/>
      <c r="K18" s="1"/>
      <c r="L18" s="1"/>
      <c r="M18" s="1"/>
    </row>
    <row r="19" spans="1:13" ht="16" thickBot="1" x14ac:dyDescent="0.25">
      <c r="A19" s="26" t="s">
        <v>26</v>
      </c>
      <c r="B19" s="27" t="s">
        <v>12</v>
      </c>
      <c r="C19" s="27" t="s">
        <v>13</v>
      </c>
      <c r="D19" s="27" t="s">
        <v>14</v>
      </c>
      <c r="E19" s="27" t="s">
        <v>15</v>
      </c>
      <c r="I19" s="26" t="s">
        <v>26</v>
      </c>
      <c r="J19" s="27" t="s">
        <v>12</v>
      </c>
      <c r="K19" s="27" t="s">
        <v>13</v>
      </c>
      <c r="L19" s="27" t="s">
        <v>14</v>
      </c>
      <c r="M19" s="27" t="s">
        <v>15</v>
      </c>
    </row>
    <row r="20" spans="1:13" x14ac:dyDescent="0.2">
      <c r="A20" s="34" t="s">
        <v>27</v>
      </c>
      <c r="B20" s="29">
        <v>46</v>
      </c>
      <c r="C20" s="29">
        <v>65</v>
      </c>
      <c r="D20" s="29">
        <v>77</v>
      </c>
      <c r="E20" s="29">
        <v>82</v>
      </c>
      <c r="I20" s="34" t="s">
        <v>27</v>
      </c>
      <c r="J20" s="29">
        <v>46</v>
      </c>
      <c r="K20" s="29">
        <v>65</v>
      </c>
      <c r="L20" s="29">
        <v>77</v>
      </c>
      <c r="M20" s="29">
        <v>82</v>
      </c>
    </row>
    <row r="21" spans="1:13" x14ac:dyDescent="0.2">
      <c r="A21" s="23" t="s">
        <v>28</v>
      </c>
      <c r="B21" s="25">
        <v>51</v>
      </c>
      <c r="C21" s="25">
        <v>68</v>
      </c>
      <c r="D21" s="25">
        <v>79</v>
      </c>
      <c r="E21" s="25">
        <v>84</v>
      </c>
      <c r="I21" s="23" t="s">
        <v>28</v>
      </c>
      <c r="J21" s="25">
        <v>51</v>
      </c>
      <c r="K21" s="25">
        <v>68</v>
      </c>
      <c r="L21" s="25">
        <v>79</v>
      </c>
      <c r="M21" s="25">
        <v>84</v>
      </c>
    </row>
    <row r="22" spans="1:13" x14ac:dyDescent="0.2">
      <c r="A22" s="23" t="s">
        <v>29</v>
      </c>
      <c r="B22" s="25">
        <v>54</v>
      </c>
      <c r="C22" s="25">
        <v>70</v>
      </c>
      <c r="D22" s="25">
        <v>80</v>
      </c>
      <c r="E22" s="25">
        <v>85</v>
      </c>
      <c r="I22" s="23" t="s">
        <v>29</v>
      </c>
      <c r="J22" s="25">
        <v>54</v>
      </c>
      <c r="K22" s="25">
        <v>70</v>
      </c>
      <c r="L22" s="25">
        <v>80</v>
      </c>
      <c r="M22" s="25">
        <v>85</v>
      </c>
    </row>
    <row r="23" spans="1:13" x14ac:dyDescent="0.2">
      <c r="A23" s="35" t="s">
        <v>30</v>
      </c>
      <c r="B23" s="36">
        <v>57</v>
      </c>
      <c r="C23" s="36">
        <v>72</v>
      </c>
      <c r="D23" s="36">
        <v>81</v>
      </c>
      <c r="E23" s="36">
        <v>86</v>
      </c>
      <c r="I23" s="35" t="s">
        <v>30</v>
      </c>
      <c r="J23" s="36">
        <v>57</v>
      </c>
      <c r="K23" s="36">
        <v>72</v>
      </c>
      <c r="L23" s="36">
        <v>81</v>
      </c>
      <c r="M23" s="36">
        <v>86</v>
      </c>
    </row>
    <row r="24" spans="1:13" x14ac:dyDescent="0.2">
      <c r="A24" s="23" t="s">
        <v>31</v>
      </c>
      <c r="B24" s="25">
        <v>61</v>
      </c>
      <c r="C24" s="25">
        <v>75</v>
      </c>
      <c r="D24" s="25">
        <v>83</v>
      </c>
      <c r="E24" s="25">
        <v>87</v>
      </c>
      <c r="I24" s="23" t="s">
        <v>31</v>
      </c>
      <c r="J24" s="25">
        <v>61</v>
      </c>
      <c r="K24" s="25">
        <v>75</v>
      </c>
      <c r="L24" s="25">
        <v>83</v>
      </c>
      <c r="M24" s="25">
        <v>87</v>
      </c>
    </row>
    <row r="25" spans="1:13" x14ac:dyDescent="0.2">
      <c r="A25" s="37" t="s">
        <v>32</v>
      </c>
      <c r="B25" s="25">
        <v>77</v>
      </c>
      <c r="C25" s="25">
        <v>85</v>
      </c>
      <c r="D25" s="25">
        <v>90</v>
      </c>
      <c r="E25" s="25">
        <v>92</v>
      </c>
      <c r="I25" s="37" t="s">
        <v>32</v>
      </c>
      <c r="J25" s="25">
        <v>77</v>
      </c>
      <c r="K25" s="25">
        <v>85</v>
      </c>
      <c r="L25" s="25">
        <v>90</v>
      </c>
      <c r="M25" s="25">
        <v>92</v>
      </c>
    </row>
    <row r="26" spans="1:13" ht="16" thickBot="1" x14ac:dyDescent="0.25">
      <c r="B26" s="1"/>
      <c r="C26" s="1"/>
      <c r="D26" s="1"/>
      <c r="E26" s="1"/>
      <c r="J26" s="1"/>
      <c r="K26" s="1"/>
      <c r="L26" s="1"/>
      <c r="M26" s="1"/>
    </row>
    <row r="27" spans="1:13" ht="16" thickBot="1" x14ac:dyDescent="0.25">
      <c r="A27" s="26" t="s">
        <v>33</v>
      </c>
      <c r="B27" s="27" t="s">
        <v>12</v>
      </c>
      <c r="C27" s="27" t="s">
        <v>13</v>
      </c>
      <c r="D27" s="27" t="s">
        <v>14</v>
      </c>
      <c r="E27" s="38" t="s">
        <v>15</v>
      </c>
      <c r="I27" s="26" t="s">
        <v>33</v>
      </c>
      <c r="J27" s="27" t="s">
        <v>12</v>
      </c>
      <c r="K27" s="27" t="s">
        <v>13</v>
      </c>
      <c r="L27" s="27" t="s">
        <v>14</v>
      </c>
      <c r="M27" s="38" t="s">
        <v>15</v>
      </c>
    </row>
    <row r="28" spans="1:13" x14ac:dyDescent="0.2">
      <c r="A28" s="19" t="s">
        <v>34</v>
      </c>
      <c r="B28" s="20">
        <v>89</v>
      </c>
      <c r="C28" s="20">
        <v>92</v>
      </c>
      <c r="D28" s="20">
        <v>94</v>
      </c>
      <c r="E28" s="20">
        <v>95</v>
      </c>
      <c r="I28" s="19" t="s">
        <v>34</v>
      </c>
      <c r="J28" s="20">
        <v>89</v>
      </c>
      <c r="K28" s="20">
        <v>92</v>
      </c>
      <c r="L28" s="20">
        <v>94</v>
      </c>
      <c r="M28" s="20">
        <v>95</v>
      </c>
    </row>
    <row r="29" spans="1:13" x14ac:dyDescent="0.2">
      <c r="A29" s="21" t="s">
        <v>3</v>
      </c>
      <c r="B29" s="22">
        <v>81</v>
      </c>
      <c r="C29" s="22">
        <v>88</v>
      </c>
      <c r="D29" s="22">
        <v>91</v>
      </c>
      <c r="E29" s="22">
        <v>93</v>
      </c>
      <c r="I29" s="21" t="s">
        <v>3</v>
      </c>
      <c r="J29" s="22">
        <v>81</v>
      </c>
      <c r="K29" s="22">
        <v>88</v>
      </c>
      <c r="L29" s="22">
        <v>91</v>
      </c>
      <c r="M29" s="22">
        <v>93</v>
      </c>
    </row>
    <row r="30" spans="1:13" ht="16" thickBot="1" x14ac:dyDescent="0.25">
      <c r="B30" s="1"/>
      <c r="C30" s="1"/>
      <c r="D30" s="1"/>
      <c r="E30" s="1"/>
      <c r="J30" s="1"/>
      <c r="K30" s="1"/>
      <c r="L30" s="1"/>
      <c r="M30" s="1"/>
    </row>
    <row r="31" spans="1:13" ht="16" thickBot="1" x14ac:dyDescent="0.25">
      <c r="A31" s="26" t="s">
        <v>35</v>
      </c>
      <c r="B31" s="27" t="s">
        <v>12</v>
      </c>
      <c r="C31" s="27" t="s">
        <v>13</v>
      </c>
      <c r="D31" s="27" t="s">
        <v>14</v>
      </c>
      <c r="E31" s="27" t="s">
        <v>15</v>
      </c>
      <c r="I31" s="26" t="s">
        <v>35</v>
      </c>
      <c r="J31" s="27" t="s">
        <v>12</v>
      </c>
      <c r="K31" s="27" t="s">
        <v>13</v>
      </c>
      <c r="L31" s="27" t="s">
        <v>14</v>
      </c>
      <c r="M31" s="27" t="s">
        <v>15</v>
      </c>
    </row>
    <row r="32" spans="1:13" x14ac:dyDescent="0.2">
      <c r="A32" s="39" t="s">
        <v>36</v>
      </c>
      <c r="B32" s="20">
        <v>45</v>
      </c>
      <c r="C32" s="20">
        <v>66</v>
      </c>
      <c r="D32" s="20">
        <v>77</v>
      </c>
      <c r="E32" s="20">
        <v>83</v>
      </c>
      <c r="I32" s="39" t="s">
        <v>36</v>
      </c>
      <c r="J32" s="20">
        <v>45</v>
      </c>
      <c r="K32" s="20">
        <v>66</v>
      </c>
      <c r="L32" s="20">
        <v>77</v>
      </c>
      <c r="M32" s="20">
        <v>83</v>
      </c>
    </row>
    <row r="33" spans="1:13" x14ac:dyDescent="0.2">
      <c r="A33" s="33" t="s">
        <v>37</v>
      </c>
      <c r="B33" s="22">
        <v>36</v>
      </c>
      <c r="C33" s="22">
        <v>60</v>
      </c>
      <c r="D33" s="22">
        <v>73</v>
      </c>
      <c r="E33" s="22">
        <v>79</v>
      </c>
      <c r="I33" s="33" t="s">
        <v>37</v>
      </c>
      <c r="J33" s="22">
        <v>36</v>
      </c>
      <c r="K33" s="22">
        <v>60</v>
      </c>
      <c r="L33" s="22">
        <v>73</v>
      </c>
      <c r="M33" s="22">
        <v>79</v>
      </c>
    </row>
    <row r="34" spans="1:13" x14ac:dyDescent="0.2">
      <c r="A34" s="40" t="s">
        <v>38</v>
      </c>
      <c r="B34" s="25">
        <v>30</v>
      </c>
      <c r="C34" s="25">
        <v>55</v>
      </c>
      <c r="D34" s="25">
        <v>70</v>
      </c>
      <c r="E34" s="25">
        <v>77</v>
      </c>
      <c r="I34" s="40" t="s">
        <v>38</v>
      </c>
      <c r="J34" s="25">
        <v>30</v>
      </c>
      <c r="K34" s="25">
        <v>55</v>
      </c>
      <c r="L34" s="25">
        <v>70</v>
      </c>
      <c r="M34" s="25">
        <v>77</v>
      </c>
    </row>
    <row r="35" spans="1:13" ht="16" thickBot="1" x14ac:dyDescent="0.25"/>
    <row r="36" spans="1:13" ht="16" thickBot="1" x14ac:dyDescent="0.25">
      <c r="A36" s="41" t="s">
        <v>1</v>
      </c>
      <c r="B36" s="27" t="s">
        <v>12</v>
      </c>
      <c r="C36" s="27" t="s">
        <v>13</v>
      </c>
      <c r="D36" s="27" t="s">
        <v>14</v>
      </c>
      <c r="E36" s="27" t="s">
        <v>15</v>
      </c>
      <c r="I36" s="41" t="s">
        <v>1</v>
      </c>
      <c r="J36" s="27" t="s">
        <v>12</v>
      </c>
      <c r="K36" s="27" t="s">
        <v>13</v>
      </c>
      <c r="L36" s="27" t="s">
        <v>14</v>
      </c>
      <c r="M36" s="27" t="s">
        <v>15</v>
      </c>
    </row>
    <row r="37" spans="1:13" x14ac:dyDescent="0.2">
      <c r="A37" s="40" t="s">
        <v>39</v>
      </c>
      <c r="B37" s="29">
        <v>64</v>
      </c>
      <c r="C37" s="29">
        <v>75</v>
      </c>
      <c r="D37" s="29">
        <v>82</v>
      </c>
      <c r="E37" s="29">
        <v>85</v>
      </c>
      <c r="I37" s="40" t="s">
        <v>39</v>
      </c>
      <c r="J37" s="29">
        <v>64</v>
      </c>
      <c r="K37" s="29">
        <v>75</v>
      </c>
      <c r="L37" s="29">
        <v>82</v>
      </c>
      <c r="M37" s="29">
        <v>85</v>
      </c>
    </row>
    <row r="38" spans="1:13" ht="16" thickBot="1" x14ac:dyDescent="0.25"/>
    <row r="39" spans="1:13" ht="16" thickBot="1" x14ac:dyDescent="0.25">
      <c r="A39" s="42" t="s">
        <v>4</v>
      </c>
      <c r="B39" s="17" t="s">
        <v>12</v>
      </c>
      <c r="C39" s="17" t="s">
        <v>13</v>
      </c>
      <c r="D39" s="17" t="s">
        <v>14</v>
      </c>
      <c r="E39" s="17" t="s">
        <v>15</v>
      </c>
      <c r="I39" s="42" t="s">
        <v>4</v>
      </c>
      <c r="J39" s="17" t="s">
        <v>12</v>
      </c>
      <c r="K39" s="17" t="s">
        <v>13</v>
      </c>
      <c r="L39" s="17" t="s">
        <v>14</v>
      </c>
      <c r="M39" s="17" t="s">
        <v>15</v>
      </c>
    </row>
    <row r="40" spans="1:13" x14ac:dyDescent="0.2">
      <c r="A40" s="21"/>
      <c r="B40" s="10">
        <v>0</v>
      </c>
      <c r="C40" s="10">
        <v>0</v>
      </c>
      <c r="D40" s="10">
        <v>0</v>
      </c>
      <c r="E40" s="10">
        <v>0</v>
      </c>
      <c r="I40" s="21"/>
      <c r="J40" s="10">
        <v>0</v>
      </c>
      <c r="K40" s="10">
        <v>0</v>
      </c>
      <c r="L40" s="10">
        <v>0</v>
      </c>
      <c r="M40" s="1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15" sqref="I15"/>
    </sheetView>
  </sheetViews>
  <sheetFormatPr baseColWidth="10" defaultColWidth="8.83203125" defaultRowHeight="15" x14ac:dyDescent="0.2"/>
  <cols>
    <col min="1" max="1" customWidth="true" width="26.5" collapsed="true"/>
    <col min="2" max="8" customWidth="true" width="17.1640625" collapsed="true"/>
  </cols>
  <sheetData>
    <row r="1" spans="1:8" x14ac:dyDescent="0.2">
      <c r="A1" t="s">
        <v>121</v>
      </c>
    </row>
    <row r="2" spans="1:8" ht="16" thickBot="1" x14ac:dyDescent="0.25"/>
    <row r="3" spans="1:8" ht="16" x14ac:dyDescent="0.2">
      <c r="A3" s="176" t="s">
        <v>122</v>
      </c>
      <c r="B3" s="177" t="s">
        <v>123</v>
      </c>
      <c r="C3" s="177" t="s">
        <v>124</v>
      </c>
      <c r="D3" s="177" t="s">
        <v>125</v>
      </c>
      <c r="E3" s="177" t="s">
        <v>126</v>
      </c>
      <c r="F3" s="177" t="s">
        <v>127</v>
      </c>
      <c r="G3" s="177" t="s">
        <v>128</v>
      </c>
      <c r="H3" s="177" t="s">
        <v>129</v>
      </c>
    </row>
    <row r="4" spans="1:8" ht="16" x14ac:dyDescent="0.2">
      <c r="A4" s="178" t="s">
        <v>130</v>
      </c>
      <c r="B4" s="179">
        <v>1.41</v>
      </c>
      <c r="C4" s="179">
        <v>4.1399999999999997</v>
      </c>
      <c r="D4" s="179">
        <v>1.96</v>
      </c>
      <c r="E4" s="180">
        <v>1.96</v>
      </c>
      <c r="F4" s="181">
        <v>1.26</v>
      </c>
      <c r="G4" s="179">
        <v>0.9</v>
      </c>
      <c r="H4" s="179">
        <v>0.5</v>
      </c>
    </row>
    <row r="5" spans="1:8" ht="32" x14ac:dyDescent="0.2">
      <c r="A5" s="178" t="s">
        <v>131</v>
      </c>
      <c r="B5" s="179">
        <v>1.2</v>
      </c>
      <c r="C5" s="179">
        <v>1.23</v>
      </c>
      <c r="D5" s="179">
        <v>2.1</v>
      </c>
      <c r="E5" s="180">
        <v>2.1</v>
      </c>
      <c r="F5" s="181">
        <v>0.99</v>
      </c>
      <c r="G5" s="179">
        <v>0.2</v>
      </c>
      <c r="H5" s="179">
        <v>0.4</v>
      </c>
    </row>
    <row r="6" spans="1:8" ht="16" x14ac:dyDescent="0.2">
      <c r="A6" s="178" t="s">
        <v>132</v>
      </c>
      <c r="B6" s="179">
        <v>0.24</v>
      </c>
      <c r="C6" s="179">
        <v>1.48</v>
      </c>
      <c r="D6" s="179">
        <v>0.67</v>
      </c>
      <c r="E6" s="180">
        <v>0.67</v>
      </c>
      <c r="F6" s="181">
        <v>0.3</v>
      </c>
      <c r="G6" s="179">
        <v>0.8</v>
      </c>
      <c r="H6" s="179">
        <v>0.32</v>
      </c>
    </row>
    <row r="7" spans="1:8" ht="16" x14ac:dyDescent="0.2">
      <c r="A7" s="178" t="s">
        <v>133</v>
      </c>
      <c r="B7" s="179">
        <v>0.27</v>
      </c>
      <c r="C7" s="195">
        <v>1.3</v>
      </c>
      <c r="D7" s="179">
        <v>0.83</v>
      </c>
      <c r="E7" s="180">
        <v>0.83</v>
      </c>
      <c r="F7" s="181">
        <v>0.28000000000000003</v>
      </c>
      <c r="G7" s="179">
        <v>0.11</v>
      </c>
      <c r="H7" s="179">
        <v>0.01</v>
      </c>
    </row>
    <row r="8" spans="1:8" ht="32" x14ac:dyDescent="0.2">
      <c r="A8" s="178" t="s">
        <v>134</v>
      </c>
      <c r="B8" s="179">
        <v>0.09</v>
      </c>
      <c r="C8" s="179">
        <v>0</v>
      </c>
      <c r="D8" s="179">
        <v>0.56999999999999995</v>
      </c>
      <c r="E8" s="180">
        <v>0.56999999999999995</v>
      </c>
      <c r="F8" s="181">
        <v>0.22</v>
      </c>
      <c r="G8" s="179">
        <v>0</v>
      </c>
      <c r="H8" s="179">
        <v>0</v>
      </c>
    </row>
    <row r="9" spans="1:8" ht="16" x14ac:dyDescent="0.2">
      <c r="A9" s="182" t="s">
        <v>135</v>
      </c>
      <c r="B9" s="183">
        <v>56.27</v>
      </c>
      <c r="C9" s="183">
        <v>75</v>
      </c>
      <c r="D9" s="183">
        <v>52</v>
      </c>
      <c r="E9" s="183">
        <v>52</v>
      </c>
      <c r="F9" s="183">
        <v>60.5</v>
      </c>
      <c r="G9" s="183">
        <v>1.4</v>
      </c>
      <c r="H9" s="183">
        <v>0.8</v>
      </c>
    </row>
    <row r="10" spans="1:8" ht="16" x14ac:dyDescent="0.2">
      <c r="A10" s="178" t="s">
        <v>136</v>
      </c>
      <c r="B10" s="181">
        <v>185</v>
      </c>
      <c r="C10" s="181">
        <v>1225</v>
      </c>
      <c r="D10" s="181">
        <v>134</v>
      </c>
      <c r="E10" s="180">
        <v>134</v>
      </c>
      <c r="F10" s="181">
        <v>116</v>
      </c>
      <c r="G10" s="181">
        <v>245</v>
      </c>
      <c r="H10" s="180">
        <v>245</v>
      </c>
    </row>
    <row r="11" spans="1:8" ht="16" x14ac:dyDescent="0.2">
      <c r="A11" s="178" t="s">
        <v>137</v>
      </c>
      <c r="B11" s="179">
        <v>14.5</v>
      </c>
      <c r="C11" s="179">
        <v>0.93</v>
      </c>
      <c r="D11" s="179">
        <v>9</v>
      </c>
      <c r="E11" s="180">
        <v>9</v>
      </c>
      <c r="F11" s="181">
        <v>15</v>
      </c>
      <c r="G11" s="179">
        <v>5</v>
      </c>
      <c r="H11" s="179">
        <v>2.2000000000000002</v>
      </c>
    </row>
    <row r="12" spans="1:8" ht="16" x14ac:dyDescent="0.2">
      <c r="A12" s="178" t="s">
        <v>138</v>
      </c>
      <c r="B12" s="181">
        <v>14.5</v>
      </c>
      <c r="C12" s="181">
        <v>1.5</v>
      </c>
      <c r="D12" s="181">
        <v>15</v>
      </c>
      <c r="E12" s="180">
        <v>15</v>
      </c>
      <c r="F12" s="181">
        <v>15</v>
      </c>
      <c r="G12" s="181">
        <v>10</v>
      </c>
      <c r="H12" s="180">
        <v>10</v>
      </c>
    </row>
    <row r="13" spans="1:8" ht="16" x14ac:dyDescent="0.2">
      <c r="A13" s="178" t="s">
        <v>139</v>
      </c>
      <c r="B13" s="181">
        <v>180</v>
      </c>
      <c r="C13" s="181">
        <v>16</v>
      </c>
      <c r="D13" s="181">
        <v>80</v>
      </c>
      <c r="E13" s="180">
        <v>80</v>
      </c>
      <c r="F13" s="181">
        <v>245</v>
      </c>
      <c r="G13" s="181">
        <v>6</v>
      </c>
      <c r="H13" s="180">
        <v>6</v>
      </c>
    </row>
    <row r="14" spans="1:8" ht="16" x14ac:dyDescent="0.2">
      <c r="A14" s="178" t="s">
        <v>140</v>
      </c>
      <c r="B14" s="179">
        <v>1.23</v>
      </c>
      <c r="C14" s="179">
        <v>0.8</v>
      </c>
      <c r="D14" s="179">
        <v>0.73</v>
      </c>
      <c r="E14" s="180">
        <v>0.73</v>
      </c>
      <c r="F14" s="181">
        <v>2</v>
      </c>
      <c r="G14" s="179">
        <v>0.9</v>
      </c>
      <c r="H14" s="179">
        <v>0.18</v>
      </c>
    </row>
    <row r="15" spans="1:8" ht="16" x14ac:dyDescent="0.2">
      <c r="A15" s="178" t="s">
        <v>141</v>
      </c>
      <c r="B15" s="181">
        <v>10</v>
      </c>
      <c r="C15" s="181">
        <v>10</v>
      </c>
      <c r="D15" s="181">
        <v>2.1</v>
      </c>
      <c r="E15" s="180">
        <v>2.1</v>
      </c>
      <c r="F15" s="181">
        <v>7</v>
      </c>
      <c r="G15" s="181">
        <v>7.5</v>
      </c>
      <c r="H15" s="180">
        <v>7.5</v>
      </c>
    </row>
    <row r="16" spans="1:8" ht="16" x14ac:dyDescent="0.2">
      <c r="A16" s="178" t="s">
        <v>142</v>
      </c>
      <c r="B16" s="179">
        <v>4.03</v>
      </c>
      <c r="C16" s="179">
        <v>0</v>
      </c>
      <c r="D16" s="179">
        <v>0.69</v>
      </c>
      <c r="E16" s="180">
        <v>0.69</v>
      </c>
      <c r="F16" s="181">
        <v>8.3000000000000007</v>
      </c>
      <c r="G16" s="179">
        <v>0</v>
      </c>
      <c r="H16" s="179">
        <v>0</v>
      </c>
    </row>
    <row r="17" spans="1:8" ht="16" x14ac:dyDescent="0.2">
      <c r="A17" s="178" t="s">
        <v>143</v>
      </c>
      <c r="B17" s="184">
        <v>5373</v>
      </c>
      <c r="C17" s="196">
        <v>188</v>
      </c>
      <c r="D17" s="184">
        <v>11466</v>
      </c>
      <c r="E17" s="180">
        <v>11466</v>
      </c>
      <c r="F17" s="184">
        <v>1281</v>
      </c>
      <c r="G17" s="184">
        <v>3750</v>
      </c>
      <c r="H17" s="184">
        <v>188</v>
      </c>
    </row>
    <row r="21" spans="1:8" x14ac:dyDescent="0.2">
      <c r="A21" s="185"/>
      <c r="B21" s="186" t="s">
        <v>144</v>
      </c>
      <c r="C21" s="185"/>
      <c r="D21" s="185"/>
    </row>
    <row r="22" spans="1:8" ht="17" thickBot="1" x14ac:dyDescent="0.25">
      <c r="A22" s="187"/>
      <c r="B22" s="188" t="s">
        <v>145</v>
      </c>
      <c r="C22" s="185"/>
      <c r="D22" s="185"/>
    </row>
    <row r="23" spans="1:8" ht="17" thickBot="1" x14ac:dyDescent="0.25">
      <c r="A23" s="189"/>
      <c r="B23" s="188" t="s">
        <v>146</v>
      </c>
      <c r="C23" s="188" t="s">
        <v>147</v>
      </c>
      <c r="D23" s="185"/>
    </row>
    <row r="24" spans="1:8" x14ac:dyDescent="0.2">
      <c r="A24" s="188"/>
      <c r="B24" s="188"/>
      <c r="C24" s="188" t="s">
        <v>148</v>
      </c>
      <c r="D24" s="185"/>
    </row>
    <row r="25" spans="1:8" ht="17" thickBot="1" x14ac:dyDescent="0.25">
      <c r="A25" s="190"/>
      <c r="B25" s="188" t="s">
        <v>149</v>
      </c>
      <c r="C25" s="185"/>
      <c r="D25" s="185"/>
    </row>
    <row r="26" spans="1:8" ht="17" thickBot="1" x14ac:dyDescent="0.25">
      <c r="A26" s="191"/>
      <c r="B26" s="192" t="s">
        <v>150</v>
      </c>
      <c r="C26" s="185"/>
      <c r="D26" s="185"/>
    </row>
    <row r="27" spans="1:8" ht="17" thickBot="1" x14ac:dyDescent="0.25">
      <c r="A27" s="193"/>
      <c r="B27" s="192" t="s">
        <v>151</v>
      </c>
      <c r="C27" s="185"/>
      <c r="D27" s="185"/>
    </row>
    <row r="28" spans="1:8" x14ac:dyDescent="0.2">
      <c r="A28" s="185"/>
      <c r="B28" s="192" t="s">
        <v>152</v>
      </c>
      <c r="C28" s="185"/>
      <c r="D28" s="185"/>
    </row>
    <row r="29" spans="1:8" x14ac:dyDescent="0.2">
      <c r="A29" s="185"/>
      <c r="B29" s="192" t="s">
        <v>153</v>
      </c>
      <c r="C29" s="185"/>
      <c r="D29" s="185"/>
    </row>
    <row r="30" spans="1:8" x14ac:dyDescent="0.2">
      <c r="A30" s="185"/>
      <c r="B30" s="192" t="s">
        <v>154</v>
      </c>
      <c r="C30" s="185"/>
      <c r="D30" s="185"/>
    </row>
    <row r="31" spans="1:8" x14ac:dyDescent="0.2">
      <c r="A31" s="185"/>
      <c r="B31" s="194" t="s">
        <v>155</v>
      </c>
      <c r="C31" s="185"/>
      <c r="D31" s="185"/>
    </row>
    <row r="32" spans="1:8" x14ac:dyDescent="0.2">
      <c r="A32" s="185"/>
      <c r="B32" s="192" t="s">
        <v>156</v>
      </c>
      <c r="C32" s="185"/>
      <c r="D32" s="185"/>
    </row>
    <row r="33" spans="1:4" x14ac:dyDescent="0.2">
      <c r="A33" s="185"/>
      <c r="B33" s="192" t="s">
        <v>157</v>
      </c>
      <c r="C33" s="185"/>
      <c r="D33" s="185"/>
    </row>
    <row r="34" spans="1:4" x14ac:dyDescent="0.2">
      <c r="A34" s="185"/>
      <c r="B34" s="192" t="s">
        <v>158</v>
      </c>
      <c r="C34" s="185"/>
      <c r="D34" s="185"/>
    </row>
    <row r="35" spans="1:4" x14ac:dyDescent="0.2">
      <c r="A35" s="185"/>
      <c r="B35" s="192" t="s">
        <v>159</v>
      </c>
      <c r="C35" s="185"/>
      <c r="D35" s="185"/>
    </row>
    <row r="36" spans="1:4" x14ac:dyDescent="0.2">
      <c r="A36" s="185"/>
      <c r="B36" s="192" t="s">
        <v>160</v>
      </c>
      <c r="C36" s="185"/>
      <c r="D36" s="185"/>
    </row>
    <row r="37" spans="1:4" x14ac:dyDescent="0.2">
      <c r="A37" s="185"/>
      <c r="B37" s="194" t="s">
        <v>161</v>
      </c>
      <c r="C37" s="185"/>
      <c r="D37" s="185"/>
    </row>
    <row r="38" spans="1:4" x14ac:dyDescent="0.2">
      <c r="A38" s="185"/>
      <c r="B38" s="192" t="s">
        <v>162</v>
      </c>
      <c r="C38" s="185"/>
      <c r="D38" s="1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90" zoomScaleNormal="90" zoomScalePageLayoutView="90" workbookViewId="0">
      <selection activeCell="R25" sqref="R25"/>
    </sheetView>
  </sheetViews>
  <sheetFormatPr baseColWidth="10" defaultColWidth="8.83203125" defaultRowHeight="15" x14ac:dyDescent="0.2"/>
  <cols>
    <col min="1" max="1" customWidth="true" width="20.83203125" collapsed="true"/>
    <col min="2" max="2" customWidth="true" width="34.83203125" collapsed="true"/>
    <col min="3" max="3" customWidth="true" style="1" width="13.6640625" collapsed="true"/>
    <col min="4" max="4" customWidth="true" style="1" width="14.1640625" collapsed="true"/>
    <col min="5" max="5" customWidth="true" style="1" width="13.0" collapsed="true"/>
    <col min="6" max="6" customWidth="true" style="173" width="15.83203125" collapsed="true"/>
    <col min="7" max="7" customWidth="true" style="1" width="12.6640625" collapsed="true"/>
    <col min="8" max="8" style="1" width="8.83203125" collapsed="true"/>
    <col min="9" max="9" customWidth="true" style="1" width="16.0" collapsed="true"/>
    <col min="10" max="10" customWidth="true" width="15.5" collapsed="true"/>
    <col min="12" max="12" customWidth="true" width="10.6640625" collapsed="true"/>
    <col min="13" max="13" customWidth="true" width="14.0" collapsed="true"/>
    <col min="18" max="18" customWidth="true" width="15.5" collapsed="true"/>
  </cols>
  <sheetData>
    <row r="1" spans="1:21" s="169" customFormat="1" ht="31.5" customHeight="1" x14ac:dyDescent="0.2">
      <c r="A1" s="169" t="s">
        <v>97</v>
      </c>
      <c r="C1" s="172" t="s">
        <v>98</v>
      </c>
      <c r="D1" s="172" t="s">
        <v>99</v>
      </c>
      <c r="E1" s="172" t="s">
        <v>100</v>
      </c>
      <c r="F1" s="175" t="s">
        <v>101</v>
      </c>
      <c r="G1" s="172" t="s">
        <v>102</v>
      </c>
      <c r="H1" s="172" t="s">
        <v>103</v>
      </c>
      <c r="I1" s="172" t="s">
        <v>104</v>
      </c>
      <c r="J1" s="169" t="s">
        <v>111</v>
      </c>
      <c r="L1" s="208" t="s">
        <v>119</v>
      </c>
      <c r="M1" s="208"/>
      <c r="N1" s="208"/>
    </row>
    <row r="2" spans="1:21" s="172" customFormat="1" ht="30" customHeight="1" x14ac:dyDescent="0.2">
      <c r="A2" s="170" t="s">
        <v>110</v>
      </c>
      <c r="B2" s="170" t="s">
        <v>69</v>
      </c>
      <c r="C2" s="170" t="s">
        <v>105</v>
      </c>
      <c r="D2" s="170" t="s">
        <v>68</v>
      </c>
      <c r="E2" s="170" t="s">
        <v>64</v>
      </c>
      <c r="F2" s="171" t="s">
        <v>106</v>
      </c>
      <c r="G2" s="170" t="s">
        <v>107</v>
      </c>
      <c r="H2" s="170" t="s">
        <v>108</v>
      </c>
      <c r="I2" s="170" t="s">
        <v>109</v>
      </c>
      <c r="L2" s="170" t="s">
        <v>105</v>
      </c>
      <c r="M2" s="170" t="s">
        <v>68</v>
      </c>
      <c r="N2" s="170" t="s">
        <v>64</v>
      </c>
      <c r="O2" s="171" t="s">
        <v>106</v>
      </c>
      <c r="P2" s="170" t="s">
        <v>107</v>
      </c>
      <c r="Q2" s="170" t="s">
        <v>108</v>
      </c>
      <c r="R2" s="170" t="s">
        <v>120</v>
      </c>
      <c r="T2" s="172" t="s">
        <v>117</v>
      </c>
    </row>
    <row r="3" spans="1:21" x14ac:dyDescent="0.2">
      <c r="A3" s="21">
        <v>11</v>
      </c>
      <c r="B3" s="168" t="s">
        <v>70</v>
      </c>
      <c r="C3" s="7">
        <v>0</v>
      </c>
      <c r="D3" s="7">
        <v>0</v>
      </c>
      <c r="E3" s="7">
        <v>0</v>
      </c>
      <c r="F3" s="174">
        <v>0</v>
      </c>
      <c r="G3" s="7">
        <v>0</v>
      </c>
      <c r="H3" s="7">
        <v>0</v>
      </c>
      <c r="I3" s="7">
        <v>0</v>
      </c>
      <c r="J3" t="s">
        <v>113</v>
      </c>
    </row>
    <row r="4" spans="1:21" x14ac:dyDescent="0.2">
      <c r="A4" s="21">
        <v>12</v>
      </c>
      <c r="B4" s="168" t="s">
        <v>71</v>
      </c>
      <c r="C4" s="7">
        <v>0</v>
      </c>
      <c r="D4" s="7">
        <v>0</v>
      </c>
      <c r="E4" s="7">
        <v>0</v>
      </c>
      <c r="F4" s="174">
        <v>0</v>
      </c>
      <c r="G4" s="7">
        <v>0</v>
      </c>
      <c r="H4" s="7">
        <v>0</v>
      </c>
      <c r="I4" s="7">
        <v>0</v>
      </c>
      <c r="J4" t="s">
        <v>113</v>
      </c>
      <c r="T4" t="s">
        <v>118</v>
      </c>
      <c r="U4">
        <v>1233000</v>
      </c>
    </row>
    <row r="5" spans="1:21" x14ac:dyDescent="0.2">
      <c r="A5" s="21">
        <v>21</v>
      </c>
      <c r="B5" s="168" t="s">
        <v>72</v>
      </c>
      <c r="C5" s="7">
        <v>0.05</v>
      </c>
      <c r="D5" s="7">
        <v>8.3000000000000001E-4</v>
      </c>
      <c r="E5" s="7">
        <v>1.9599999999999999E-3</v>
      </c>
      <c r="F5" s="174">
        <v>9.0000000000000002E-6</v>
      </c>
      <c r="G5" s="7">
        <v>1.4999999999999999E-5</v>
      </c>
      <c r="H5" s="7">
        <v>7.9999999999999993E-5</v>
      </c>
      <c r="I5" s="7">
        <v>109310</v>
      </c>
      <c r="L5">
        <f>(C5*0.0083454)*325851</f>
        <v>135.96784676999999</v>
      </c>
      <c r="M5">
        <f>(D5*0.0083454)*325851</f>
        <v>2.2570662563819996</v>
      </c>
      <c r="N5">
        <f t="shared" ref="N5:N9" si="0">E5*0.0083454*325851</f>
        <v>5.3299395933839993</v>
      </c>
      <c r="O5">
        <f t="shared" ref="O5:O9" si="1">F5*0.0083454*325851</f>
        <v>2.4474212418599997E-2</v>
      </c>
      <c r="P5">
        <f t="shared" ref="P5:P9" si="2">G5*0.0083454*325851</f>
        <v>4.0790354030999995E-2</v>
      </c>
      <c r="Q5">
        <f t="shared" ref="Q5:Q9" si="3">H5*0.0083454*325851</f>
        <v>0.21754855483199997</v>
      </c>
      <c r="R5">
        <f>I5</f>
        <v>109310</v>
      </c>
    </row>
    <row r="6" spans="1:21" x14ac:dyDescent="0.2">
      <c r="A6" s="21">
        <v>22</v>
      </c>
      <c r="B6" s="168" t="s">
        <v>73</v>
      </c>
      <c r="C6" s="7">
        <v>5.2000000000000005E-2</v>
      </c>
      <c r="D6" s="7">
        <v>8.3000000000000001E-4</v>
      </c>
      <c r="E6" s="7">
        <v>1.9599999999999999E-3</v>
      </c>
      <c r="F6" s="174">
        <v>9.0000000000000002E-6</v>
      </c>
      <c r="G6" s="7">
        <v>1.4999999999999999E-5</v>
      </c>
      <c r="H6" s="7">
        <v>7.9999999999999993E-5</v>
      </c>
      <c r="I6" s="7">
        <v>109310</v>
      </c>
      <c r="L6">
        <f t="shared" ref="L6:L20" si="4">C6*0.0083454*325851</f>
        <v>141.4065606408</v>
      </c>
      <c r="M6">
        <f t="shared" ref="M6:M9" si="5">D6*0.0083454*325851</f>
        <v>2.2570662563819996</v>
      </c>
      <c r="N6">
        <f t="shared" si="0"/>
        <v>5.3299395933839993</v>
      </c>
      <c r="O6">
        <f t="shared" si="1"/>
        <v>2.4474212418599997E-2</v>
      </c>
      <c r="P6">
        <f t="shared" si="2"/>
        <v>4.0790354030999995E-2</v>
      </c>
      <c r="Q6">
        <f t="shared" si="3"/>
        <v>0.21754855483199997</v>
      </c>
      <c r="R6">
        <f t="shared" ref="R6:R9" si="6">I6</f>
        <v>109310</v>
      </c>
    </row>
    <row r="7" spans="1:21" x14ac:dyDescent="0.2">
      <c r="A7" s="21">
        <v>23</v>
      </c>
      <c r="B7" s="168" t="s">
        <v>74</v>
      </c>
      <c r="C7" s="7">
        <v>5.6270000000000008E-2</v>
      </c>
      <c r="D7" s="7">
        <v>2.7E-4</v>
      </c>
      <c r="E7" s="7">
        <v>1.41E-3</v>
      </c>
      <c r="F7" s="174">
        <v>1.45E-5</v>
      </c>
      <c r="G7" s="7">
        <v>1.45E-5</v>
      </c>
      <c r="H7" s="7">
        <v>1.7999999999999998E-4</v>
      </c>
      <c r="I7" s="7">
        <v>53730</v>
      </c>
      <c r="L7">
        <f t="shared" si="4"/>
        <v>153.01821475495802</v>
      </c>
      <c r="M7">
        <f t="shared" si="5"/>
        <v>0.73422637255799994</v>
      </c>
      <c r="N7">
        <f t="shared" si="0"/>
        <v>3.8342932789139996</v>
      </c>
      <c r="O7">
        <f t="shared" si="1"/>
        <v>3.9430675563300002E-2</v>
      </c>
      <c r="P7">
        <f t="shared" si="2"/>
        <v>3.9430675563300002E-2</v>
      </c>
      <c r="Q7">
        <f t="shared" si="3"/>
        <v>0.48948424837199994</v>
      </c>
      <c r="R7">
        <f t="shared" si="6"/>
        <v>53730</v>
      </c>
    </row>
    <row r="8" spans="1:21" x14ac:dyDescent="0.2">
      <c r="A8" s="21">
        <v>24</v>
      </c>
      <c r="B8" s="168" t="s">
        <v>75</v>
      </c>
      <c r="C8" s="7">
        <v>6.0499999999999998E-2</v>
      </c>
      <c r="D8" s="7">
        <v>2.8000000000000003E-4</v>
      </c>
      <c r="E8" s="7">
        <v>1.2600000000000001E-3</v>
      </c>
      <c r="F8" s="174">
        <v>1.4999999999999999E-5</v>
      </c>
      <c r="G8" s="7">
        <v>1.4999999999999999E-5</v>
      </c>
      <c r="H8" s="7">
        <v>2.4499999999999999E-4</v>
      </c>
      <c r="I8" s="7">
        <v>37500</v>
      </c>
      <c r="L8">
        <f t="shared" si="4"/>
        <v>164.52109459169998</v>
      </c>
      <c r="M8">
        <f t="shared" si="5"/>
        <v>0.76141994191200002</v>
      </c>
      <c r="N8">
        <f t="shared" si="0"/>
        <v>3.4263897386040001</v>
      </c>
      <c r="O8">
        <f t="shared" si="1"/>
        <v>4.0790354030999995E-2</v>
      </c>
      <c r="P8">
        <f t="shared" si="2"/>
        <v>4.0790354030999995E-2</v>
      </c>
      <c r="Q8">
        <f t="shared" si="3"/>
        <v>0.66624244917299991</v>
      </c>
      <c r="R8">
        <f t="shared" si="6"/>
        <v>37500</v>
      </c>
    </row>
    <row r="9" spans="1:21" x14ac:dyDescent="0.2">
      <c r="A9" s="21">
        <v>31</v>
      </c>
      <c r="B9" s="168" t="s">
        <v>76</v>
      </c>
      <c r="C9" s="7">
        <v>7.4999999999999997E-2</v>
      </c>
      <c r="D9" s="7">
        <v>1.3000000000000002E-3</v>
      </c>
      <c r="E9" s="7">
        <v>4.1399999999999996E-3</v>
      </c>
      <c r="F9" s="174">
        <v>9.2999999999999999E-7</v>
      </c>
      <c r="G9" s="7">
        <v>1.5E-6</v>
      </c>
      <c r="H9" s="7">
        <v>1.5999999999999999E-5</v>
      </c>
      <c r="I9" s="7">
        <v>1880</v>
      </c>
      <c r="L9">
        <f t="shared" si="4"/>
        <v>203.95177015499999</v>
      </c>
      <c r="M9">
        <f t="shared" si="5"/>
        <v>3.53516401602</v>
      </c>
      <c r="N9">
        <f t="shared" si="0"/>
        <v>11.258137712555998</v>
      </c>
      <c r="O9">
        <f t="shared" si="1"/>
        <v>2.5290019499219995E-3</v>
      </c>
      <c r="P9">
        <f t="shared" si="2"/>
        <v>4.0790354030999995E-3</v>
      </c>
      <c r="Q9">
        <f t="shared" si="3"/>
        <v>4.3509710966400002E-2</v>
      </c>
      <c r="R9">
        <f t="shared" si="6"/>
        <v>1880</v>
      </c>
    </row>
    <row r="10" spans="1:21" x14ac:dyDescent="0.2">
      <c r="A10" s="21">
        <v>32</v>
      </c>
      <c r="B10" s="168" t="s">
        <v>77</v>
      </c>
      <c r="C10" s="7">
        <v>0</v>
      </c>
      <c r="D10" s="7">
        <v>0</v>
      </c>
      <c r="E10" s="7">
        <v>0</v>
      </c>
      <c r="F10" s="174">
        <v>0</v>
      </c>
      <c r="G10" s="7">
        <v>0</v>
      </c>
      <c r="H10" s="7">
        <v>0</v>
      </c>
      <c r="I10" s="7">
        <v>0</v>
      </c>
      <c r="J10" t="s">
        <v>113</v>
      </c>
      <c r="L10">
        <f t="shared" si="4"/>
        <v>0</v>
      </c>
    </row>
    <row r="11" spans="1:21" x14ac:dyDescent="0.2">
      <c r="A11" s="21">
        <v>41</v>
      </c>
      <c r="B11" s="168" t="s">
        <v>78</v>
      </c>
      <c r="C11" s="7">
        <v>8.0000000000000004E-4</v>
      </c>
      <c r="D11" s="7">
        <v>1.0000000000000001E-5</v>
      </c>
      <c r="E11" s="7">
        <v>5.0000000000000001E-4</v>
      </c>
      <c r="F11" s="174">
        <v>2.2000000000000001E-6</v>
      </c>
      <c r="G11" s="7">
        <v>9.9999999999999991E-6</v>
      </c>
      <c r="H11" s="7">
        <v>6.0000000000000002E-6</v>
      </c>
      <c r="I11" s="7">
        <v>1880</v>
      </c>
      <c r="L11">
        <f t="shared" si="4"/>
        <v>2.1754855483199997</v>
      </c>
      <c r="M11">
        <f t="shared" ref="M11:M20" si="7">D11*0.0083454*325851</f>
        <v>2.7193569354E-2</v>
      </c>
      <c r="N11">
        <f t="shared" ref="N11:N20" si="8">E11*0.0083454*325851</f>
        <v>1.3596784677</v>
      </c>
      <c r="O11">
        <f t="shared" ref="O11:O20" si="9">F11*0.0083454*325851</f>
        <v>5.9825852578799998E-3</v>
      </c>
      <c r="P11">
        <f t="shared" ref="P11:P20" si="10">G11*0.0083454*325851</f>
        <v>2.7193569353999997E-2</v>
      </c>
      <c r="Q11">
        <f t="shared" ref="Q11:Q20" si="11">H11*0.0083454*325851</f>
        <v>1.6316141612399998E-2</v>
      </c>
      <c r="R11">
        <f t="shared" ref="R11:R20" si="12">I11</f>
        <v>1880</v>
      </c>
    </row>
    <row r="12" spans="1:21" x14ac:dyDescent="0.2">
      <c r="A12" s="21">
        <v>42</v>
      </c>
      <c r="B12" s="168" t="s">
        <v>79</v>
      </c>
      <c r="C12" s="7">
        <v>8.0000000000000004E-4</v>
      </c>
      <c r="D12" s="7">
        <v>1.0000000000000001E-5</v>
      </c>
      <c r="E12" s="7">
        <v>5.0000000000000001E-4</v>
      </c>
      <c r="F12" s="174">
        <v>2.2000000000000001E-6</v>
      </c>
      <c r="G12" s="7">
        <v>9.9999999999999991E-6</v>
      </c>
      <c r="H12" s="7">
        <v>6.0000000000000002E-6</v>
      </c>
      <c r="I12" s="7">
        <v>1880</v>
      </c>
      <c r="L12">
        <f t="shared" si="4"/>
        <v>2.1754855483199997</v>
      </c>
      <c r="M12">
        <f t="shared" si="7"/>
        <v>2.7193569354E-2</v>
      </c>
      <c r="N12">
        <f t="shared" si="8"/>
        <v>1.3596784677</v>
      </c>
      <c r="O12">
        <f t="shared" si="9"/>
        <v>5.9825852578799998E-3</v>
      </c>
      <c r="P12">
        <f t="shared" si="10"/>
        <v>2.7193569353999997E-2</v>
      </c>
      <c r="Q12">
        <f t="shared" si="11"/>
        <v>1.6316141612399998E-2</v>
      </c>
      <c r="R12">
        <f t="shared" si="12"/>
        <v>1880</v>
      </c>
    </row>
    <row r="13" spans="1:21" x14ac:dyDescent="0.2">
      <c r="A13" s="21">
        <v>43</v>
      </c>
      <c r="B13" s="168" t="s">
        <v>80</v>
      </c>
      <c r="C13" s="7">
        <v>8.0000000000000004E-4</v>
      </c>
      <c r="D13" s="7">
        <v>1.0000000000000001E-5</v>
      </c>
      <c r="E13" s="7">
        <v>5.0000000000000001E-4</v>
      </c>
      <c r="F13" s="174">
        <v>2.2000000000000001E-6</v>
      </c>
      <c r="G13" s="7">
        <v>9.9999999999999991E-6</v>
      </c>
      <c r="H13" s="7">
        <v>6.0000000000000002E-6</v>
      </c>
      <c r="I13" s="7">
        <v>1880</v>
      </c>
      <c r="L13">
        <f t="shared" si="4"/>
        <v>2.1754855483199997</v>
      </c>
      <c r="M13">
        <f t="shared" si="7"/>
        <v>2.7193569354E-2</v>
      </c>
      <c r="N13">
        <f t="shared" si="8"/>
        <v>1.3596784677</v>
      </c>
      <c r="O13">
        <f t="shared" si="9"/>
        <v>5.9825852578799998E-3</v>
      </c>
      <c r="P13">
        <f t="shared" si="10"/>
        <v>2.7193569353999997E-2</v>
      </c>
      <c r="Q13">
        <f t="shared" si="11"/>
        <v>1.6316141612399998E-2</v>
      </c>
      <c r="R13">
        <f t="shared" si="12"/>
        <v>1880</v>
      </c>
    </row>
    <row r="14" spans="1:21" x14ac:dyDescent="0.2">
      <c r="A14" s="21">
        <v>51</v>
      </c>
      <c r="B14" s="168" t="s">
        <v>81</v>
      </c>
      <c r="C14" s="7">
        <v>8.0000000000000004E-4</v>
      </c>
      <c r="D14" s="7">
        <v>1.0000000000000001E-5</v>
      </c>
      <c r="E14" s="7">
        <v>5.0000000000000001E-4</v>
      </c>
      <c r="F14" s="174">
        <v>2.2000000000000001E-6</v>
      </c>
      <c r="G14" s="7">
        <v>9.9999999999999991E-6</v>
      </c>
      <c r="H14" s="7">
        <v>6.0000000000000002E-6</v>
      </c>
      <c r="I14" s="7">
        <v>1880</v>
      </c>
      <c r="L14">
        <f t="shared" si="4"/>
        <v>2.1754855483199997</v>
      </c>
      <c r="M14">
        <f t="shared" si="7"/>
        <v>2.7193569354E-2</v>
      </c>
      <c r="N14">
        <f t="shared" si="8"/>
        <v>1.3596784677</v>
      </c>
      <c r="O14">
        <f t="shared" si="9"/>
        <v>5.9825852578799998E-3</v>
      </c>
      <c r="P14">
        <f t="shared" si="10"/>
        <v>2.7193569353999997E-2</v>
      </c>
      <c r="Q14">
        <f t="shared" si="11"/>
        <v>1.6316141612399998E-2</v>
      </c>
      <c r="R14">
        <f t="shared" si="12"/>
        <v>1880</v>
      </c>
    </row>
    <row r="15" spans="1:21" x14ac:dyDescent="0.2">
      <c r="A15" s="21">
        <v>52</v>
      </c>
      <c r="B15" s="168" t="s">
        <v>82</v>
      </c>
      <c r="C15" s="7">
        <v>8.0000000000000004E-4</v>
      </c>
      <c r="D15" s="7">
        <v>1.0000000000000001E-5</v>
      </c>
      <c r="E15" s="7">
        <v>5.0000000000000001E-4</v>
      </c>
      <c r="F15" s="174">
        <v>2.2000000000000001E-6</v>
      </c>
      <c r="G15" s="7">
        <v>9.9999999999999991E-6</v>
      </c>
      <c r="H15" s="7">
        <v>6.0000000000000002E-6</v>
      </c>
      <c r="I15" s="7">
        <v>1880</v>
      </c>
      <c r="L15">
        <f t="shared" si="4"/>
        <v>2.1754855483199997</v>
      </c>
      <c r="M15">
        <f t="shared" si="7"/>
        <v>2.7193569354E-2</v>
      </c>
      <c r="N15">
        <f t="shared" si="8"/>
        <v>1.3596784677</v>
      </c>
      <c r="O15">
        <f t="shared" si="9"/>
        <v>5.9825852578799998E-3</v>
      </c>
      <c r="P15">
        <f t="shared" si="10"/>
        <v>2.7193569353999997E-2</v>
      </c>
      <c r="Q15">
        <f t="shared" si="11"/>
        <v>1.6316141612399998E-2</v>
      </c>
      <c r="R15">
        <f t="shared" si="12"/>
        <v>1880</v>
      </c>
    </row>
    <row r="16" spans="1:21" x14ac:dyDescent="0.2">
      <c r="A16" s="21">
        <v>71</v>
      </c>
      <c r="B16" s="168" t="s">
        <v>83</v>
      </c>
      <c r="C16" s="7">
        <v>8.0000000000000004E-4</v>
      </c>
      <c r="D16" s="7">
        <v>1.0000000000000001E-5</v>
      </c>
      <c r="E16" s="7">
        <v>5.0000000000000001E-4</v>
      </c>
      <c r="F16" s="174">
        <v>2.2000000000000001E-6</v>
      </c>
      <c r="G16" s="7">
        <v>9.9999999999999991E-6</v>
      </c>
      <c r="H16" s="7">
        <v>6.0000000000000002E-6</v>
      </c>
      <c r="I16" s="7">
        <v>1880</v>
      </c>
      <c r="L16">
        <f t="shared" si="4"/>
        <v>2.1754855483199997</v>
      </c>
      <c r="M16">
        <f t="shared" si="7"/>
        <v>2.7193569354E-2</v>
      </c>
      <c r="N16">
        <f t="shared" si="8"/>
        <v>1.3596784677</v>
      </c>
      <c r="O16">
        <f t="shared" si="9"/>
        <v>5.9825852578799998E-3</v>
      </c>
      <c r="P16">
        <f t="shared" si="10"/>
        <v>2.7193569353999997E-2</v>
      </c>
      <c r="Q16">
        <f t="shared" si="11"/>
        <v>1.6316141612399998E-2</v>
      </c>
      <c r="R16">
        <f t="shared" si="12"/>
        <v>1880</v>
      </c>
    </row>
    <row r="17" spans="1:18" x14ac:dyDescent="0.2">
      <c r="A17" s="21">
        <v>72</v>
      </c>
      <c r="B17" s="168" t="s">
        <v>84</v>
      </c>
      <c r="C17" s="7">
        <v>8.0000000000000004E-4</v>
      </c>
      <c r="D17" s="7">
        <v>1.0000000000000001E-5</v>
      </c>
      <c r="E17" s="7">
        <v>5.0000000000000001E-4</v>
      </c>
      <c r="F17" s="174">
        <v>2.2000000000000001E-6</v>
      </c>
      <c r="G17" s="7">
        <v>9.9999999999999991E-6</v>
      </c>
      <c r="H17" s="7">
        <v>6.0000000000000002E-6</v>
      </c>
      <c r="I17" s="7">
        <v>1880</v>
      </c>
      <c r="L17">
        <f t="shared" si="4"/>
        <v>2.1754855483199997</v>
      </c>
      <c r="M17">
        <f t="shared" si="7"/>
        <v>2.7193569354E-2</v>
      </c>
      <c r="N17">
        <f t="shared" si="8"/>
        <v>1.3596784677</v>
      </c>
      <c r="O17">
        <f t="shared" si="9"/>
        <v>5.9825852578799998E-3</v>
      </c>
      <c r="P17">
        <f t="shared" si="10"/>
        <v>2.7193569353999997E-2</v>
      </c>
      <c r="Q17">
        <f t="shared" si="11"/>
        <v>1.6316141612399998E-2</v>
      </c>
      <c r="R17">
        <f t="shared" si="12"/>
        <v>1880</v>
      </c>
    </row>
    <row r="18" spans="1:18" x14ac:dyDescent="0.2">
      <c r="A18" s="21">
        <v>81</v>
      </c>
      <c r="B18" s="168" t="s">
        <v>85</v>
      </c>
      <c r="C18" s="7">
        <v>1.4E-3</v>
      </c>
      <c r="D18" s="7">
        <v>1.1E-4</v>
      </c>
      <c r="E18" s="7">
        <v>9.0000000000000008E-4</v>
      </c>
      <c r="F18" s="174">
        <v>4.9999999999999996E-6</v>
      </c>
      <c r="G18" s="7">
        <v>9.9999999999999991E-6</v>
      </c>
      <c r="H18" s="7">
        <v>6.0000000000000002E-6</v>
      </c>
      <c r="I18" s="7">
        <v>37500</v>
      </c>
      <c r="L18">
        <f t="shared" si="4"/>
        <v>3.8070997095599997</v>
      </c>
      <c r="M18">
        <f t="shared" si="7"/>
        <v>0.29912926289399999</v>
      </c>
      <c r="N18">
        <f t="shared" si="8"/>
        <v>2.4474212418599999</v>
      </c>
      <c r="O18">
        <f t="shared" si="9"/>
        <v>1.3596784676999998E-2</v>
      </c>
      <c r="P18">
        <f t="shared" si="10"/>
        <v>2.7193569353999997E-2</v>
      </c>
      <c r="Q18">
        <f t="shared" si="11"/>
        <v>1.6316141612399998E-2</v>
      </c>
      <c r="R18">
        <f t="shared" si="12"/>
        <v>37500</v>
      </c>
    </row>
    <row r="19" spans="1:18" x14ac:dyDescent="0.2">
      <c r="A19" s="21">
        <v>82</v>
      </c>
      <c r="B19" s="168" t="s">
        <v>86</v>
      </c>
      <c r="C19" s="7">
        <v>7.4999999999999997E-2</v>
      </c>
      <c r="D19" s="7">
        <v>1.3000000000000002E-3</v>
      </c>
      <c r="E19" s="7">
        <v>4.1399999999999996E-3</v>
      </c>
      <c r="F19" s="174">
        <v>9.2999999999999999E-7</v>
      </c>
      <c r="G19" s="7">
        <v>1.5E-6</v>
      </c>
      <c r="H19" s="7">
        <v>1.5999999999999999E-5</v>
      </c>
      <c r="I19" s="7">
        <v>1880</v>
      </c>
      <c r="L19">
        <f t="shared" si="4"/>
        <v>203.95177015499999</v>
      </c>
      <c r="M19">
        <f t="shared" si="7"/>
        <v>3.53516401602</v>
      </c>
      <c r="N19">
        <f t="shared" si="8"/>
        <v>11.258137712555998</v>
      </c>
      <c r="O19">
        <f t="shared" si="9"/>
        <v>2.5290019499219995E-3</v>
      </c>
      <c r="P19">
        <f t="shared" si="10"/>
        <v>4.0790354030999995E-3</v>
      </c>
      <c r="Q19">
        <f t="shared" si="11"/>
        <v>4.3509710966400002E-2</v>
      </c>
      <c r="R19">
        <f t="shared" si="12"/>
        <v>1880</v>
      </c>
    </row>
    <row r="20" spans="1:18" x14ac:dyDescent="0.2">
      <c r="A20" s="21">
        <v>90</v>
      </c>
      <c r="B20" s="168" t="s">
        <v>87</v>
      </c>
      <c r="C20" s="7">
        <v>8.0000000000000004E-4</v>
      </c>
      <c r="D20" s="7">
        <v>1.0000000000000001E-5</v>
      </c>
      <c r="E20" s="7">
        <v>5.0000000000000001E-4</v>
      </c>
      <c r="F20" s="174">
        <v>2.2000000000000001E-6</v>
      </c>
      <c r="G20" s="7">
        <v>9.9999999999999991E-6</v>
      </c>
      <c r="H20" s="7">
        <v>6.0000000000000002E-6</v>
      </c>
      <c r="I20" s="7">
        <v>1880</v>
      </c>
      <c r="J20" s="156" t="s">
        <v>112</v>
      </c>
      <c r="L20">
        <f t="shared" si="4"/>
        <v>2.1754855483199997</v>
      </c>
      <c r="M20">
        <f t="shared" si="7"/>
        <v>2.7193569354E-2</v>
      </c>
      <c r="N20">
        <f t="shared" si="8"/>
        <v>1.3596784677</v>
      </c>
      <c r="O20">
        <f t="shared" si="9"/>
        <v>5.9825852578799998E-3</v>
      </c>
      <c r="P20">
        <f t="shared" si="10"/>
        <v>2.7193569353999997E-2</v>
      </c>
      <c r="Q20">
        <f t="shared" si="11"/>
        <v>1.6316141612399998E-2</v>
      </c>
      <c r="R20">
        <f t="shared" si="12"/>
        <v>1880</v>
      </c>
    </row>
    <row r="21" spans="1:18" x14ac:dyDescent="0.2">
      <c r="A21" s="21">
        <v>91</v>
      </c>
      <c r="B21" s="168" t="s">
        <v>88</v>
      </c>
      <c r="C21" s="7">
        <v>0</v>
      </c>
      <c r="D21" s="7">
        <v>0</v>
      </c>
      <c r="E21" s="7">
        <v>0</v>
      </c>
      <c r="F21" s="174">
        <v>0</v>
      </c>
      <c r="G21" s="7">
        <v>0</v>
      </c>
      <c r="H21" s="7">
        <v>0</v>
      </c>
      <c r="I21" s="7">
        <v>0</v>
      </c>
      <c r="J21" t="s">
        <v>113</v>
      </c>
    </row>
    <row r="22" spans="1:18" x14ac:dyDescent="0.2">
      <c r="A22" s="21">
        <v>92</v>
      </c>
      <c r="B22" s="168" t="s">
        <v>89</v>
      </c>
      <c r="C22" s="7">
        <v>0</v>
      </c>
      <c r="D22" s="7">
        <v>0</v>
      </c>
      <c r="E22" s="7">
        <v>0</v>
      </c>
      <c r="F22" s="174">
        <v>0</v>
      </c>
      <c r="G22" s="7">
        <v>0</v>
      </c>
      <c r="H22" s="7">
        <v>0</v>
      </c>
      <c r="I22" s="7">
        <v>0</v>
      </c>
      <c r="J22" t="s">
        <v>113</v>
      </c>
    </row>
    <row r="23" spans="1:18" x14ac:dyDescent="0.2">
      <c r="A23" s="21">
        <v>93</v>
      </c>
      <c r="B23" s="168" t="s">
        <v>90</v>
      </c>
      <c r="C23" s="7">
        <v>0</v>
      </c>
      <c r="D23" s="7">
        <v>0</v>
      </c>
      <c r="E23" s="7">
        <v>0</v>
      </c>
      <c r="F23" s="174">
        <v>0</v>
      </c>
      <c r="G23" s="7">
        <v>0</v>
      </c>
      <c r="H23" s="7">
        <v>0</v>
      </c>
      <c r="I23" s="7">
        <v>0</v>
      </c>
      <c r="J23" t="s">
        <v>113</v>
      </c>
    </row>
    <row r="24" spans="1:18" x14ac:dyDescent="0.2">
      <c r="A24" s="21">
        <v>94</v>
      </c>
      <c r="B24" s="168" t="s">
        <v>91</v>
      </c>
      <c r="C24" s="7">
        <v>0</v>
      </c>
      <c r="D24" s="7">
        <v>0</v>
      </c>
      <c r="E24" s="7">
        <v>0</v>
      </c>
      <c r="F24" s="174">
        <v>0</v>
      </c>
      <c r="G24" s="7">
        <v>0</v>
      </c>
      <c r="H24" s="7">
        <v>0</v>
      </c>
      <c r="I24" s="7">
        <v>0</v>
      </c>
      <c r="J24" t="s">
        <v>113</v>
      </c>
    </row>
    <row r="25" spans="1:18" x14ac:dyDescent="0.2">
      <c r="A25" s="21">
        <v>95</v>
      </c>
      <c r="B25" s="168" t="s">
        <v>92</v>
      </c>
      <c r="C25" s="7">
        <v>8.0000000000000004E-4</v>
      </c>
      <c r="D25" s="7">
        <v>1.0000000000000001E-5</v>
      </c>
      <c r="E25" s="7">
        <v>5.0000000000000001E-4</v>
      </c>
      <c r="F25" s="174">
        <v>2.2000000000000001E-6</v>
      </c>
      <c r="G25" s="7">
        <v>9.9999999999999991E-6</v>
      </c>
      <c r="H25" s="7">
        <v>6.0000000000000002E-6</v>
      </c>
      <c r="I25" s="7">
        <v>1880</v>
      </c>
      <c r="J25" s="156" t="s">
        <v>112</v>
      </c>
      <c r="L25">
        <f>C25*0.0083454*325851</f>
        <v>2.1754855483199997</v>
      </c>
      <c r="M25">
        <f>D25*0.0083454*325851</f>
        <v>2.7193569354E-2</v>
      </c>
      <c r="N25">
        <f t="shared" ref="N25:Q25" si="13">E25*0.0083454*325851</f>
        <v>1.3596784677</v>
      </c>
      <c r="O25">
        <f t="shared" si="13"/>
        <v>5.9825852578799998E-3</v>
      </c>
      <c r="P25">
        <f t="shared" si="13"/>
        <v>2.7193569353999997E-2</v>
      </c>
      <c r="Q25">
        <f t="shared" si="13"/>
        <v>1.6316141612399998E-2</v>
      </c>
      <c r="R25">
        <f>I25</f>
        <v>1880</v>
      </c>
    </row>
    <row r="26" spans="1:18" x14ac:dyDescent="0.2">
      <c r="A26" s="21">
        <v>96</v>
      </c>
      <c r="B26" s="168" t="s">
        <v>93</v>
      </c>
      <c r="C26" s="7">
        <v>0</v>
      </c>
      <c r="D26" s="7">
        <v>0</v>
      </c>
      <c r="E26" s="7">
        <v>0</v>
      </c>
      <c r="F26" s="174">
        <v>0</v>
      </c>
      <c r="G26" s="7">
        <v>0</v>
      </c>
      <c r="H26" s="7">
        <v>0</v>
      </c>
      <c r="I26" s="7">
        <v>0</v>
      </c>
      <c r="J26" t="s">
        <v>113</v>
      </c>
    </row>
    <row r="27" spans="1:18" x14ac:dyDescent="0.2">
      <c r="A27" s="21">
        <v>97</v>
      </c>
      <c r="B27" s="168" t="s">
        <v>94</v>
      </c>
      <c r="C27" s="7">
        <v>0</v>
      </c>
      <c r="D27" s="7">
        <v>0</v>
      </c>
      <c r="E27" s="7">
        <v>0</v>
      </c>
      <c r="F27" s="174">
        <v>0</v>
      </c>
      <c r="G27" s="7">
        <v>0</v>
      </c>
      <c r="H27" s="7">
        <v>0</v>
      </c>
      <c r="I27" s="7">
        <v>0</v>
      </c>
      <c r="J27" t="s">
        <v>113</v>
      </c>
    </row>
    <row r="28" spans="1:18" x14ac:dyDescent="0.2">
      <c r="A28" s="21">
        <v>98</v>
      </c>
      <c r="B28" s="168" t="s">
        <v>95</v>
      </c>
      <c r="C28" s="7">
        <v>0</v>
      </c>
      <c r="D28" s="7">
        <v>0</v>
      </c>
      <c r="E28" s="7">
        <v>0</v>
      </c>
      <c r="F28" s="174">
        <v>0</v>
      </c>
      <c r="G28" s="7">
        <v>0</v>
      </c>
      <c r="H28" s="7">
        <v>0</v>
      </c>
      <c r="I28" s="7">
        <v>0</v>
      </c>
      <c r="J28" t="s">
        <v>113</v>
      </c>
    </row>
    <row r="29" spans="1:18" x14ac:dyDescent="0.2">
      <c r="A29" s="21">
        <v>99</v>
      </c>
      <c r="B29" s="168" t="s">
        <v>96</v>
      </c>
      <c r="C29" s="7">
        <v>0</v>
      </c>
      <c r="D29" s="7">
        <v>0</v>
      </c>
      <c r="E29" s="7">
        <v>0</v>
      </c>
      <c r="F29" s="174">
        <v>0</v>
      </c>
      <c r="G29" s="7">
        <v>0</v>
      </c>
      <c r="H29" s="7">
        <v>0</v>
      </c>
      <c r="I29" s="7">
        <v>0</v>
      </c>
      <c r="J29" t="s">
        <v>113</v>
      </c>
    </row>
    <row r="30" spans="1:18" x14ac:dyDescent="0.2">
      <c r="A30" s="21"/>
      <c r="B30" s="168"/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Input</vt:lpstr>
      <vt:lpstr>Rainfall Input</vt:lpstr>
      <vt:lpstr>TR-55 Landuse CN VALUES</vt:lpstr>
      <vt:lpstr>LTHIA EMC</vt:lpstr>
      <vt:lpstr>US EMC</vt:lpstr>
    </vt:vector>
  </TitlesOfParts>
  <Company>Engineering Computer Network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2009-06-15T13:42:34Z</dcterms:created>
  <dc:creator>hunterjg</dc:creator>
  <lastModifiedBy>Microsoft Office User</lastModifiedBy>
  <lastPrinted>2009-06-22T17:32:16Z</lastPrinted>
  <dcterms:modified xsi:type="dcterms:W3CDTF">2016-07-18T19:26:54Z</dcterms:modified>
</coreProperties>
</file>