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 tabRatio="601" activeTab="4"/>
  </bookViews>
  <sheets>
    <sheet name="FA_FW設定值_New" sheetId="18" r:id="rId1"/>
    <sheet name="Voltage校正用" sheetId="7" r:id="rId2"/>
    <sheet name="Sheet1" sheetId="19" r:id="rId3"/>
    <sheet name="Sheet2" sheetId="20" r:id="rId4"/>
    <sheet name="usb通訊命令" sheetId="21" r:id="rId5"/>
  </sheets>
  <calcPr calcId="125725"/>
</workbook>
</file>

<file path=xl/calcChain.xml><?xml version="1.0" encoding="utf-8"?>
<calcChain xmlns="http://schemas.openxmlformats.org/spreadsheetml/2006/main">
  <c r="E45" i="7"/>
  <c r="J47" s="1"/>
  <c r="E53"/>
  <c r="E55"/>
  <c r="E57" s="1"/>
  <c r="H57" s="1"/>
  <c r="E36"/>
  <c r="E38"/>
  <c r="E40" s="1"/>
  <c r="H40" s="1"/>
  <c r="F37" i="18"/>
  <c r="E44" s="1"/>
  <c r="E47" i="7" l="1"/>
  <c r="E49" s="1"/>
  <c r="H49" s="1"/>
  <c r="J55"/>
  <c r="J38"/>
  <c r="F45" i="18"/>
  <c r="K43"/>
  <c r="G44"/>
  <c r="E40"/>
  <c r="K42" l="1"/>
  <c r="F41"/>
  <c r="G40"/>
  <c r="M43"/>
  <c r="O43"/>
  <c r="Q43" s="1"/>
  <c r="M42" l="1"/>
  <c r="O42"/>
  <c r="Q42" l="1"/>
  <c r="K35" l="1"/>
  <c r="F35"/>
  <c r="E34"/>
  <c r="M35" s="1"/>
  <c r="O35" s="1"/>
  <c r="O33"/>
  <c r="K33"/>
  <c r="M33" s="1"/>
  <c r="G32"/>
  <c r="P18" i="7"/>
  <c r="P11"/>
  <c r="P4"/>
  <c r="F29" i="18"/>
  <c r="K29"/>
  <c r="K54"/>
  <c r="F54"/>
  <c r="E53"/>
  <c r="M54" s="1"/>
  <c r="O54" s="1"/>
  <c r="O52"/>
  <c r="G51"/>
  <c r="E28"/>
  <c r="M29" s="1"/>
  <c r="O29" s="1"/>
  <c r="O27"/>
  <c r="G26"/>
  <c r="E18" i="7"/>
  <c r="E20" s="1"/>
  <c r="E22" s="1"/>
  <c r="H22" s="1"/>
  <c r="E11"/>
  <c r="E13" s="1"/>
  <c r="E15" s="1"/>
  <c r="H15" s="1"/>
  <c r="E4"/>
  <c r="M23" i="18"/>
  <c r="M18"/>
  <c r="M13"/>
  <c r="K23"/>
  <c r="K18"/>
  <c r="K13"/>
  <c r="F13"/>
  <c r="O11"/>
  <c r="K11"/>
  <c r="M11" s="1"/>
  <c r="O16"/>
  <c r="K16"/>
  <c r="M16" s="1"/>
  <c r="F23"/>
  <c r="F18"/>
  <c r="E12"/>
  <c r="E17"/>
  <c r="E22"/>
  <c r="G10"/>
  <c r="G15"/>
  <c r="K52" l="1"/>
  <c r="M52" s="1"/>
  <c r="E28" i="7"/>
  <c r="K27" i="18"/>
  <c r="M27" s="1"/>
  <c r="J20" i="7"/>
  <c r="J13"/>
  <c r="H2" i="18"/>
  <c r="K2" s="1"/>
  <c r="F1"/>
  <c r="J30" i="7" l="1"/>
  <c r="E30"/>
  <c r="E32" s="1"/>
  <c r="H32" s="1"/>
  <c r="N2" i="18"/>
  <c r="G20"/>
  <c r="O21"/>
  <c r="F5"/>
  <c r="D7" s="1"/>
  <c r="K21" s="1"/>
  <c r="M21" s="1"/>
  <c r="E6" i="7" l="1"/>
  <c r="E8" s="1"/>
  <c r="H8" s="1"/>
  <c r="J6" l="1"/>
</calcChain>
</file>

<file path=xl/sharedStrings.xml><?xml version="1.0" encoding="utf-8"?>
<sst xmlns="http://schemas.openxmlformats.org/spreadsheetml/2006/main" count="500" uniqueCount="293">
  <si>
    <t>R1</t>
    <phoneticPr fontId="5" type="noConversion"/>
  </si>
  <si>
    <t>kR</t>
    <phoneticPr fontId="5" type="noConversion"/>
  </si>
  <si>
    <t>ADC</t>
    <phoneticPr fontId="5" type="noConversion"/>
  </si>
  <si>
    <t>ADC calculate</t>
    <phoneticPr fontId="5" type="noConversion"/>
  </si>
  <si>
    <t>ADC res.</t>
    <phoneticPr fontId="5" type="noConversion"/>
  </si>
  <si>
    <t>ADC Ref.</t>
    <phoneticPr fontId="5" type="noConversion"/>
  </si>
  <si>
    <t>V</t>
    <phoneticPr fontId="5" type="noConversion"/>
  </si>
  <si>
    <t>mV</t>
    <phoneticPr fontId="5" type="noConversion"/>
  </si>
  <si>
    <t>VBAT</t>
    <phoneticPr fontId="5" type="noConversion"/>
  </si>
  <si>
    <t>R2 (對地)</t>
    <phoneticPr fontId="5" type="noConversion"/>
  </si>
  <si>
    <t>////////////////////////////////////////////////////////////////</t>
  </si>
  <si>
    <t>adc step</t>
    <phoneticPr fontId="5" type="noConversion"/>
  </si>
  <si>
    <t>ADC offset</t>
    <phoneticPr fontId="5" type="noConversion"/>
  </si>
  <si>
    <t>硬體設定及校正值</t>
    <phoneticPr fontId="5" type="noConversion"/>
  </si>
  <si>
    <t>10mA to ADC Factor = mA to ADC Factor / 10</t>
    <phoneticPr fontId="5" type="noConversion"/>
  </si>
  <si>
    <t>1mA to ADC Factor = Rsense(R) * op_gain / ADC step(mV)</t>
    <phoneticPr fontId="5" type="noConversion"/>
  </si>
  <si>
    <t>//實際值-理論值</t>
  </si>
  <si>
    <t>Factor</t>
    <phoneticPr fontId="5" type="noConversion"/>
  </si>
  <si>
    <t>mV to ADC</t>
    <phoneticPr fontId="5" type="noConversion"/>
  </si>
  <si>
    <t>輸入ADC</t>
    <phoneticPr fontId="5" type="noConversion"/>
  </si>
  <si>
    <t>輸入實際電壓(mV)</t>
    <phoneticPr fontId="5" type="noConversion"/>
  </si>
  <si>
    <t>理論電壓(mV)</t>
    <phoneticPr fontId="5" type="noConversion"/>
  </si>
  <si>
    <t>輸入ADC讀值</t>
    <phoneticPr fontId="5" type="noConversion"/>
  </si>
  <si>
    <t>ADC Offset 值</t>
    <phoneticPr fontId="5" type="noConversion"/>
  </si>
  <si>
    <t>(實際值-理論值)</t>
    <phoneticPr fontId="5" type="noConversion"/>
  </si>
  <si>
    <t>理論值=實際值-Offset</t>
    <phoneticPr fontId="5" type="noConversion"/>
  </si>
  <si>
    <t>ADC 理論值</t>
    <phoneticPr fontId="5" type="noConversion"/>
  </si>
  <si>
    <t>//                                             |</t>
    <phoneticPr fontId="5" type="noConversion"/>
  </si>
  <si>
    <t>1mV to ADC Factor</t>
    <phoneticPr fontId="5" type="noConversion"/>
  </si>
  <si>
    <t>//    Battery |------Resistor1----+---Resistor2-----|GND</t>
  </si>
  <si>
    <t>輸入電壓(mV)</t>
    <phoneticPr fontId="5" type="noConversion"/>
  </si>
  <si>
    <t xml:space="preserve">//                                voltage output </t>
    <phoneticPr fontId="5" type="noConversion"/>
  </si>
  <si>
    <t>//                                to MCU ADC in</t>
    <phoneticPr fontId="5" type="noConversion"/>
  </si>
  <si>
    <t>1mV to ADC Factor = 1/ (ADC step_mV / (Vbat_R2 / (Vbat_R1+Vbat_R2))) ==&gt;小數點6位</t>
    <phoneticPr fontId="5" type="noConversion"/>
  </si>
  <si>
    <t>MANUFACTURE_DATE</t>
  </si>
  <si>
    <t>Year</t>
    <phoneticPr fontId="5" type="noConversion"/>
  </si>
  <si>
    <t>Month</t>
    <phoneticPr fontId="5" type="noConversion"/>
  </si>
  <si>
    <t>Day</t>
    <phoneticPr fontId="5" type="noConversion"/>
  </si>
  <si>
    <t>//   Voltage |       1000KR        |     56KR</t>
    <phoneticPr fontId="5" type="noConversion"/>
  </si>
  <si>
    <t>ADC Values</t>
    <phoneticPr fontId="5" type="noConversion"/>
  </si>
  <si>
    <t>分壓系數</t>
    <phoneticPr fontId="5" type="noConversion"/>
  </si>
  <si>
    <t>To MCU Voltage(mV)</t>
    <phoneticPr fontId="5" type="noConversion"/>
  </si>
  <si>
    <t>To MCU Voltage(mV)</t>
    <phoneticPr fontId="5" type="noConversion"/>
  </si>
  <si>
    <t>校正值取最後兩位數</t>
    <phoneticPr fontId="5" type="noConversion"/>
  </si>
  <si>
    <t>校正值</t>
    <phoneticPr fontId="5" type="noConversion"/>
  </si>
  <si>
    <t>Date</t>
    <phoneticPr fontId="5" type="noConversion"/>
  </si>
  <si>
    <t>24V</t>
    <phoneticPr fontId="5" type="noConversion"/>
  </si>
  <si>
    <t>Charger</t>
    <phoneticPr fontId="5" type="noConversion"/>
  </si>
  <si>
    <t>36V</t>
    <phoneticPr fontId="5" type="noConversion"/>
  </si>
  <si>
    <t>48V</t>
    <phoneticPr fontId="5" type="noConversion"/>
  </si>
  <si>
    <t>bits =====&gt;</t>
    <phoneticPr fontId="5" type="noConversion"/>
  </si>
  <si>
    <t>Max DetectionVbat Voltage</t>
    <phoneticPr fontId="5" type="noConversion"/>
  </si>
  <si>
    <t>Max DetectionVbat Voltage</t>
    <phoneticPr fontId="5" type="noConversion"/>
  </si>
  <si>
    <t>mV</t>
    <phoneticPr fontId="5" type="noConversion"/>
  </si>
  <si>
    <t>輸入ADC值</t>
    <phoneticPr fontId="5" type="noConversion"/>
  </si>
  <si>
    <t>MCU Vol(mV)</t>
    <phoneticPr fontId="5" type="noConversion"/>
  </si>
  <si>
    <t>Charger Vol(mV)</t>
    <phoneticPr fontId="5" type="noConversion"/>
  </si>
  <si>
    <t>24V Charger</t>
    <phoneticPr fontId="5" type="noConversion"/>
  </si>
  <si>
    <t>(cmd,value)</t>
    <phoneticPr fontId="5" type="noConversion"/>
  </si>
  <si>
    <t>FA Tool Cmd  (usb)</t>
    <phoneticPr fontId="5" type="noConversion"/>
  </si>
  <si>
    <t>36V Charger</t>
    <phoneticPr fontId="5" type="noConversion"/>
  </si>
  <si>
    <t>48V Charger</t>
    <phoneticPr fontId="5" type="noConversion"/>
  </si>
  <si>
    <t>Battery</t>
    <phoneticPr fontId="5" type="noConversion"/>
  </si>
  <si>
    <t>Voltage</t>
    <phoneticPr fontId="5" type="noConversion"/>
  </si>
  <si>
    <t>Bat</t>
    <phoneticPr fontId="5" type="noConversion"/>
  </si>
  <si>
    <r>
      <t>充电器型号</t>
    </r>
    <r>
      <rPr>
        <b/>
        <sz val="12"/>
        <color rgb="FF000000"/>
        <rFont val="Arial"/>
        <family val="2"/>
      </rPr>
      <t xml:space="preserve"> </t>
    </r>
  </si>
  <si>
    <t xml:space="preserve">ID电阻器 </t>
  </si>
  <si>
    <r>
      <t>充电电压</t>
    </r>
    <r>
      <rPr>
        <b/>
        <sz val="12"/>
        <color rgb="FF000000"/>
        <rFont val="Arial"/>
        <family val="2"/>
      </rPr>
      <t xml:space="preserve"> </t>
    </r>
  </si>
  <si>
    <r>
      <t>电阻范围</t>
    </r>
    <r>
      <rPr>
        <b/>
        <sz val="12"/>
        <color rgb="FF000000"/>
        <rFont val="Arial"/>
        <family val="2"/>
      </rPr>
      <t xml:space="preserve"> </t>
    </r>
  </si>
  <si>
    <t xml:space="preserve">24V </t>
  </si>
  <si>
    <t xml:space="preserve">95K ~ 105K  (100K) </t>
  </si>
  <si>
    <t xml:space="preserve">29.35±0.1V </t>
  </si>
  <si>
    <t xml:space="preserve"> 94K &gt; ID&gt; 283K </t>
  </si>
  <si>
    <t xml:space="preserve">190K ~ 210K (200K) </t>
  </si>
  <si>
    <t xml:space="preserve">29.7±0.1V </t>
  </si>
  <si>
    <t xml:space="preserve">254K ~ 282K(268K) </t>
  </si>
  <si>
    <t xml:space="preserve">30.75±0.1V </t>
  </si>
  <si>
    <t xml:space="preserve">36V </t>
  </si>
  <si>
    <t xml:space="preserve">310K~350K  (330K) </t>
  </si>
  <si>
    <t xml:space="preserve"> 41.8±0.1V </t>
  </si>
  <si>
    <t xml:space="preserve"> 309K &gt; ID&gt; 561K </t>
  </si>
  <si>
    <t xml:space="preserve">405K ~ 455K(430K) </t>
  </si>
  <si>
    <t xml:space="preserve"> 42.3±0.1V </t>
  </si>
  <si>
    <t xml:space="preserve">500K ~  560K (530K) </t>
  </si>
  <si>
    <t xml:space="preserve"> 43.8±0.1V </t>
  </si>
  <si>
    <t xml:space="preserve">48V </t>
  </si>
  <si>
    <t xml:space="preserve">645K~715K (680K) </t>
  </si>
  <si>
    <t xml:space="preserve">54.25±0.1V </t>
  </si>
  <si>
    <t xml:space="preserve"> 644K &gt; ID&gt; 926K </t>
  </si>
  <si>
    <t xml:space="preserve">740K~820K (780K) </t>
  </si>
  <si>
    <t xml:space="preserve">54.9±0.1V </t>
  </si>
  <si>
    <t xml:space="preserve">835K ~ 925K(880K) </t>
  </si>
  <si>
    <t xml:space="preserve">56.85±0.1V </t>
  </si>
  <si>
    <t>PACK</t>
    <phoneticPr fontId="5" type="noConversion"/>
  </si>
  <si>
    <t>Blow table Don't Use</t>
    <phoneticPr fontId="5" type="noConversion"/>
  </si>
  <si>
    <t>Pack Voldate</t>
    <phoneticPr fontId="5" type="noConversion"/>
  </si>
  <si>
    <t>(cmd,value)  ==&gt; Pack DSG</t>
    <phoneticPr fontId="5" type="noConversion"/>
  </si>
  <si>
    <t>hexToDec</t>
    <phoneticPr fontId="5" type="noConversion"/>
  </si>
  <si>
    <t>281</t>
    <phoneticPr fontId="5" type="noConversion"/>
  </si>
  <si>
    <t>27a</t>
    <phoneticPr fontId="5" type="noConversion"/>
  </si>
  <si>
    <t>266</t>
    <phoneticPr fontId="5" type="noConversion"/>
  </si>
  <si>
    <t>輸入16進位值</t>
  </si>
  <si>
    <t>輸入16進位值</t>
    <phoneticPr fontId="5" type="noConversion"/>
  </si>
  <si>
    <t>十進位值</t>
    <phoneticPr fontId="5" type="noConversion"/>
  </si>
  <si>
    <t>FA Tool Cmd  (usb) 校正命令 24V</t>
    <phoneticPr fontId="5" type="noConversion"/>
  </si>
  <si>
    <t>FA Tool Cmd  (usb) 校正命令36V</t>
    <phoneticPr fontId="5" type="noConversion"/>
  </si>
  <si>
    <t>FA Tool Cmd  (usb) 校正命令48V</t>
    <phoneticPr fontId="5" type="noConversion"/>
  </si>
  <si>
    <r>
      <t>d0</t>
    </r>
    <r>
      <rPr>
        <b/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</si>
  <si>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d1</t>
    </r>
    <r>
      <rPr>
        <b/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</si>
  <si>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d2</t>
    </r>
    <r>
      <rPr>
        <b/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</si>
  <si>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 xml:space="preserve">切換成 24V 輸入檔位 命令 : </t>
    </r>
    <r>
      <rPr>
        <b/>
        <sz val="12"/>
        <rFont val="新細明體"/>
        <family val="1"/>
        <charset val="136"/>
      </rPr>
      <t xml:space="preserve"> 8A 01</t>
    </r>
    <phoneticPr fontId="5" type="noConversion"/>
  </si>
  <si>
    <r>
      <t xml:space="preserve">讀取24V ADC值 命令: </t>
    </r>
    <r>
      <rPr>
        <b/>
        <sz val="12"/>
        <rFont val="新細明體"/>
        <family val="1"/>
        <charset val="136"/>
      </rPr>
      <t>AD</t>
    </r>
    <phoneticPr fontId="5" type="noConversion"/>
  </si>
  <si>
    <r>
      <t xml:space="preserve">切換成 36V 輸入檔位 命令 :  </t>
    </r>
    <r>
      <rPr>
        <b/>
        <sz val="12"/>
        <rFont val="新細明體"/>
        <family val="1"/>
        <charset val="136"/>
      </rPr>
      <t>8B 01</t>
    </r>
    <phoneticPr fontId="5" type="noConversion"/>
  </si>
  <si>
    <r>
      <t xml:space="preserve">讀取36V ADC值 命令: </t>
    </r>
    <r>
      <rPr>
        <b/>
        <sz val="12"/>
        <rFont val="新細明體"/>
        <family val="1"/>
        <charset val="136"/>
      </rPr>
      <t>AE</t>
    </r>
    <phoneticPr fontId="5" type="noConversion"/>
  </si>
  <si>
    <r>
      <t xml:space="preserve">切換成 48V 輸入檔位 命令 :  </t>
    </r>
    <r>
      <rPr>
        <b/>
        <sz val="12"/>
        <rFont val="新細明體"/>
        <family val="1"/>
        <charset val="136"/>
      </rPr>
      <t>8C 01</t>
    </r>
    <phoneticPr fontId="5" type="noConversion"/>
  </si>
  <si>
    <r>
      <t xml:space="preserve">讀取48V ADC值 命令: </t>
    </r>
    <r>
      <rPr>
        <b/>
        <sz val="12"/>
        <rFont val="新細明體"/>
        <family val="1"/>
        <charset val="136"/>
      </rPr>
      <t>AF</t>
    </r>
    <phoneticPr fontId="5" type="noConversion"/>
  </si>
  <si>
    <t>CHG OP</t>
    <phoneticPr fontId="5" type="noConversion"/>
  </si>
  <si>
    <t>Gain</t>
    <phoneticPr fontId="5" type="noConversion"/>
  </si>
  <si>
    <t>ADC offset</t>
    <phoneticPr fontId="5" type="noConversion"/>
  </si>
  <si>
    <t>//實際值-理論值</t>
    <phoneticPr fontId="5" type="noConversion"/>
  </si>
  <si>
    <t>1mA to ADC Factor</t>
  </si>
  <si>
    <t>倍數</t>
    <phoneticPr fontId="5" type="noConversion"/>
  </si>
  <si>
    <t>Max Detection CHG Current</t>
    <phoneticPr fontId="5" type="noConversion"/>
  </si>
  <si>
    <t>mA</t>
    <phoneticPr fontId="5" type="noConversion"/>
  </si>
  <si>
    <t>DSG OP</t>
    <phoneticPr fontId="5" type="noConversion"/>
  </si>
  <si>
    <t>Max Detection DSG Current</t>
    <phoneticPr fontId="5" type="noConversion"/>
  </si>
  <si>
    <t>Current</t>
    <phoneticPr fontId="5" type="noConversion"/>
  </si>
  <si>
    <t>R-sense</t>
    <phoneticPr fontId="5" type="noConversion"/>
  </si>
  <si>
    <t>mR</t>
    <phoneticPr fontId="5" type="noConversion"/>
  </si>
  <si>
    <t>R</t>
    <phoneticPr fontId="5" type="noConversion"/>
  </si>
  <si>
    <t>1mA to ADC Factor = Rsense(R) * op_gain / ADC step(mV)</t>
    <phoneticPr fontId="5" type="noConversion"/>
  </si>
  <si>
    <t>10mA to ADC Factor = mA to ADC Factor / 10</t>
    <phoneticPr fontId="5" type="noConversion"/>
  </si>
  <si>
    <t>輸入電流(mA)</t>
  </si>
  <si>
    <t>ADC</t>
    <phoneticPr fontId="5" type="noConversion"/>
  </si>
  <si>
    <t>Rsense Vol(mV)</t>
    <phoneticPr fontId="5" type="noConversion"/>
  </si>
  <si>
    <t>To MCU Voltage(mV)</t>
    <phoneticPr fontId="5" type="noConversion"/>
  </si>
  <si>
    <t xml:space="preserve">CHG </t>
    <phoneticPr fontId="5" type="noConversion"/>
  </si>
  <si>
    <t>DSG</t>
    <phoneticPr fontId="5" type="noConversion"/>
  </si>
  <si>
    <t>Gain</t>
    <phoneticPr fontId="5" type="noConversion"/>
  </si>
  <si>
    <t>CHG</t>
    <phoneticPr fontId="5" type="noConversion"/>
  </si>
  <si>
    <t>Measured Battery Pack By CHG</t>
    <phoneticPr fontId="5" type="noConversion"/>
  </si>
  <si>
    <t>Measured Battery Pack By DSG</t>
    <phoneticPr fontId="5" type="noConversion"/>
  </si>
  <si>
    <r>
      <t>d8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</si>
  <si>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d9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</si>
  <si>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t>(cmd,value)  ==&gt; Pack CHG</t>
    <phoneticPr fontId="5" type="noConversion"/>
  </si>
  <si>
    <r>
      <t>d6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</si>
  <si>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r>
      <t>d7</t>
    </r>
    <r>
      <rPr>
        <sz val="12"/>
        <color rgb="FFFF0000"/>
        <rFont val="新細明體"/>
        <family val="1"/>
        <charset val="136"/>
      </rPr>
      <t xml:space="preserve"> xx</t>
    </r>
    <phoneticPr fontId="5" type="noConversion"/>
  </si>
  <si>
    <t>Measured DSG Current (Loading)</t>
    <phoneticPr fontId="5" type="noConversion"/>
  </si>
  <si>
    <t>Measured CHG Current</t>
    <phoneticPr fontId="5" type="noConversion"/>
  </si>
  <si>
    <t>mA to ADC</t>
    <phoneticPr fontId="5" type="noConversion"/>
  </si>
  <si>
    <t>DSG_I</t>
    <phoneticPr fontId="5" type="noConversion"/>
  </si>
  <si>
    <t>CHG_I</t>
    <phoneticPr fontId="5" type="noConversion"/>
  </si>
  <si>
    <t>理論電流(mA)</t>
    <phoneticPr fontId="5" type="noConversion"/>
  </si>
  <si>
    <t>(cmd,value)  ==&gt; DSG current</t>
    <phoneticPr fontId="5" type="noConversion"/>
  </si>
  <si>
    <t>(cmd,value)  ==&gt; CHG current</t>
    <phoneticPr fontId="5" type="noConversion"/>
  </si>
  <si>
    <t>輸入實際電流(mA)</t>
    <phoneticPr fontId="5" type="noConversion"/>
  </si>
  <si>
    <t>命令字元</t>
  </si>
  <si>
    <t>定義</t>
  </si>
  <si>
    <t>備註說明</t>
  </si>
  <si>
    <t>0x70</t>
    <phoneticPr fontId="5" type="noConversion"/>
  </si>
  <si>
    <t>0x71</t>
    <phoneticPr fontId="5" type="noConversion"/>
  </si>
  <si>
    <t>0x72</t>
    <phoneticPr fontId="5" type="noConversion"/>
  </si>
  <si>
    <t>0x73</t>
    <phoneticPr fontId="5" type="noConversion"/>
  </si>
  <si>
    <t>Cmd_Set_DSG_Load_Gate</t>
    <phoneticPr fontId="5" type="noConversion"/>
  </si>
  <si>
    <t>Cmd_Set_CHG_Shiftet_Gate</t>
    <phoneticPr fontId="5" type="noConversion"/>
  </si>
  <si>
    <t>Cmd_Set_ADC_VPC_Gate</t>
    <phoneticPr fontId="5" type="noConversion"/>
  </si>
  <si>
    <t>Cmd_Set_ADC_VPD_Gate</t>
    <phoneticPr fontId="5" type="noConversion"/>
  </si>
  <si>
    <t>RCSS TOOL H/W CONTROL</t>
    <phoneticPr fontId="5" type="noConversion"/>
  </si>
  <si>
    <t>0x80</t>
    <phoneticPr fontId="5" type="noConversion"/>
  </si>
  <si>
    <t>0x81</t>
    <phoneticPr fontId="5" type="noConversion"/>
  </si>
  <si>
    <t>0x82</t>
  </si>
  <si>
    <t>0x83</t>
  </si>
  <si>
    <t>0x84</t>
  </si>
  <si>
    <t>0x85</t>
  </si>
  <si>
    <t>0x86</t>
  </si>
  <si>
    <t>0x87</t>
  </si>
  <si>
    <t>0x88</t>
  </si>
  <si>
    <t>0x89</t>
  </si>
  <si>
    <t xml:space="preserve">Cmd_Communi_Multiplex_Reset       </t>
  </si>
  <si>
    <t xml:space="preserve">Cmd_Communi_Multiplex_Set_Channel </t>
  </si>
  <si>
    <t xml:space="preserve">Cmd_UART_Set_Baud_Rate         </t>
  </si>
  <si>
    <t xml:space="preserve">Cmd_UART_Set_Default_Baud_Rate </t>
  </si>
  <si>
    <t xml:space="preserve">Cmd_UART_RS485_Enable          </t>
  </si>
  <si>
    <t xml:space="preserve">Cmd_UART_RS485_Disable         </t>
  </si>
  <si>
    <t xml:space="preserve">Cmd_One_Wire_Commu_Enable      </t>
  </si>
  <si>
    <t xml:space="preserve">Cmd_One_Wire_Commu_Disable     </t>
  </si>
  <si>
    <t xml:space="preserve">Cmd_I2C_Reset                  </t>
  </si>
  <si>
    <t xml:space="preserve">Cmd_I2C_Set_Address            </t>
  </si>
  <si>
    <t>說明</t>
    <phoneticPr fontId="5" type="noConversion"/>
  </si>
  <si>
    <t>No longer to used on H/W ver 2.0 and more</t>
    <phoneticPr fontId="5" type="noConversion"/>
  </si>
  <si>
    <t>Data Transmitting CMD</t>
    <phoneticPr fontId="5" type="noConversion"/>
  </si>
  <si>
    <t>0x90</t>
    <phoneticPr fontId="5" type="noConversion"/>
  </si>
  <si>
    <t>0x91</t>
    <phoneticPr fontId="5" type="noConversion"/>
  </si>
  <si>
    <t>0x92</t>
  </si>
  <si>
    <t>0x93</t>
  </si>
  <si>
    <t>0x94</t>
  </si>
  <si>
    <t>0x95</t>
  </si>
  <si>
    <t xml:space="preserve">Cmd_I2C_Transmit_Data       </t>
  </si>
  <si>
    <t xml:space="preserve">Cmd_I2C_Receive_Data        </t>
  </si>
  <si>
    <t>Cmd_UART_RS485_Transmit_Data</t>
  </si>
  <si>
    <t xml:space="preserve">Cmd_UART_RS485_Receive_Data </t>
  </si>
  <si>
    <t xml:space="preserve">Cmd_One_Wire_Transmit_Data  </t>
  </si>
  <si>
    <t xml:space="preserve">Cmd_One_Wire_Receive_Data   </t>
  </si>
  <si>
    <t>Charger Function Control</t>
    <phoneticPr fontId="5" type="noConversion"/>
  </si>
  <si>
    <t>0x8A</t>
  </si>
  <si>
    <t>0x8B</t>
  </si>
  <si>
    <t>0x8C</t>
  </si>
  <si>
    <t>0x8D</t>
  </si>
  <si>
    <t>0x8E</t>
  </si>
  <si>
    <t>0x8F</t>
  </si>
  <si>
    <t>0xA0</t>
  </si>
  <si>
    <t>0xA1</t>
  </si>
  <si>
    <t>0xA2</t>
  </si>
  <si>
    <t xml:space="preserve">Cmd_Charger_24V_Channel_Set_ID  </t>
  </si>
  <si>
    <t xml:space="preserve">Cmd_Charger_36V_Channel_Set_ID  </t>
  </si>
  <si>
    <t xml:space="preserve">Cmd_Charger_48V_Channel_Set_ID  </t>
  </si>
  <si>
    <t>Cmd_Get_Charger_24V_Voltage_Auto</t>
  </si>
  <si>
    <t>Cmd_Get_Charger_36V_Voltage_Auto</t>
  </si>
  <si>
    <t>Cmd_Get_Charger_48V_Voltage_Auto</t>
  </si>
  <si>
    <t xml:space="preserve">Cmd_Charger_24V_Channel_Set_Vin </t>
  </si>
  <si>
    <t xml:space="preserve">Cmd_Charger_36V_Channel_Set_Vin </t>
  </si>
  <si>
    <t xml:space="preserve">Cmd_Charger_48V_Channel_Set_Vin </t>
  </si>
  <si>
    <t xml:space="preserve">switch Mux, set input gate and set ID Levels     </t>
  </si>
  <si>
    <t xml:space="preserve">auto switching three levels                      </t>
  </si>
  <si>
    <t xml:space="preserve">switch Mux, set input gate but set ID Levels Off </t>
  </si>
  <si>
    <t>0xA3</t>
  </si>
  <si>
    <t>0xA4</t>
  </si>
  <si>
    <t>0xA5</t>
  </si>
  <si>
    <t>0xA6</t>
  </si>
  <si>
    <t>0xA7</t>
  </si>
  <si>
    <t xml:space="preserve">Cmd_Charger_All_Channel_ID_Set_OFF </t>
  </si>
  <si>
    <t xml:space="preserve">Cmd_Charger_All_Channel_Set_Vin    </t>
  </si>
  <si>
    <t>Cmd_Get_All_Charger_Channel_Voltage</t>
  </si>
  <si>
    <t xml:space="preserve">Cmd_Auto_Charger_Checking          </t>
  </si>
  <si>
    <t xml:space="preserve">Cmd_Fast_Auto_Charger_Checking     </t>
  </si>
  <si>
    <t>switch Mux empty, set input gate off and set ID Levels Off</t>
  </si>
  <si>
    <t>Get Data Status</t>
    <phoneticPr fontId="5" type="noConversion"/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</si>
  <si>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</si>
  <si>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</si>
  <si>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</si>
  <si>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</si>
  <si>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</si>
  <si>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</si>
  <si>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</si>
  <si>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</si>
  <si>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</si>
  <si>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</si>
  <si>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</si>
  <si>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 xml:space="preserve">Cmd_Get_PACK_DSG_Voltage_Auto </t>
  </si>
  <si>
    <t xml:space="preserve">Cmd_Get_PACK_CHG_Voltage_Auto </t>
  </si>
  <si>
    <t xml:space="preserve">Cmd_Get_Channel_Raw_ADC       </t>
  </si>
  <si>
    <t>Cmd_Get_Direct_PackDSG_Voltage</t>
  </si>
  <si>
    <t>Cmd_Get_Direct_PackCHG_Voltage</t>
  </si>
  <si>
    <t>Cmd_Get_Direct_Chger_24Voltage</t>
  </si>
  <si>
    <t>Cmd_Get_Direct_Chger_36Voltage</t>
  </si>
  <si>
    <t>Cmd_Get_Direct_Chger_48Voltage</t>
  </si>
  <si>
    <t xml:space="preserve">Cmd_Get_Direct_DSG_Current    </t>
  </si>
  <si>
    <t xml:space="preserve">Cmd_Get_Direct_CHG_Current    </t>
  </si>
  <si>
    <t xml:space="preserve">Cmd_Get_Charger_Is_ID_Level   </t>
  </si>
  <si>
    <t>Calibration Setting</t>
    <phoneticPr fontId="5" type="noConversion"/>
  </si>
  <si>
    <t xml:space="preserve">Cmd_Cal_Set_Charger_24V_Channel_Offset </t>
  </si>
  <si>
    <t xml:space="preserve">Cmd_Cal_Set_Charger_36V_Channel_Offset </t>
  </si>
  <si>
    <t xml:space="preserve">Cmd_Cal_Set_Charger_48V_Channel_Offset </t>
  </si>
  <si>
    <t xml:space="preserve">Cmd_Get_All_Calibration_Data           </t>
  </si>
  <si>
    <t xml:space="preserve">Cmd_Get_All_Flash_Data                 </t>
  </si>
  <si>
    <t xml:space="preserve">Cmd_Set_Cal_Data_To_Flash              </t>
  </si>
  <si>
    <t>Cmd_Cal_Set_PACK_DSG_Vol_CAL_ADC_offset</t>
  </si>
  <si>
    <t>Cmd_Cal_Set_PACK_CHG_Vol_CAL_ADC_offset</t>
  </si>
  <si>
    <t xml:space="preserve">Cmd_Cal_Set_DSG_Current_CAL_ADC_offset </t>
  </si>
  <si>
    <t xml:space="preserve">Cmd_Cal_Set_CHG_Current_CAL_ADC_offset 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</si>
  <si>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</si>
  <si>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</si>
  <si>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</si>
  <si>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</si>
  <si>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</si>
  <si>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</si>
  <si>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</si>
  <si>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</si>
  <si>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</si>
  <si>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</si>
  <si>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Test/Debug Setting</t>
    <phoneticPr fontId="5" type="noConversion"/>
  </si>
  <si>
    <t xml:space="preserve">Cmd_Error_Cmd                  </t>
  </si>
  <si>
    <t xml:space="preserve">Cmd_For_Connect_Detection      </t>
  </si>
  <si>
    <t xml:space="preserve">Cmd_Test_Data_Send_Back        </t>
  </si>
  <si>
    <t xml:space="preserve">Cmd_Test_Get_All_Raw_ADC_Data  </t>
  </si>
  <si>
    <t xml:space="preserve">Cmd_FW_HW_Version              </t>
  </si>
  <si>
    <t>Cmd_SetDetectCharger_DelayCycle</t>
  </si>
  <si>
    <t>0xE0</t>
  </si>
  <si>
    <t>0xE1</t>
  </si>
  <si>
    <t>0xE2</t>
  </si>
  <si>
    <t>0xE3</t>
  </si>
  <si>
    <t>0xE5</t>
  </si>
  <si>
    <t>0xE6</t>
  </si>
</sst>
</file>

<file path=xl/styles.xml><?xml version="1.0" encoding="utf-8"?>
<styleSheet xmlns="http://schemas.openxmlformats.org/spreadsheetml/2006/main">
  <fonts count="2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rgb="FF1D1884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theme="4" tint="-0.249977111117893"/>
      <name val="新細明體"/>
      <family val="1"/>
      <charset val="136"/>
    </font>
    <font>
      <sz val="12"/>
      <name val="新細明體"/>
      <family val="1"/>
      <charset val="136"/>
    </font>
    <font>
      <sz val="12"/>
      <name val="宋体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B050"/>
      <name val="新細明體"/>
      <family val="1"/>
      <charset val="136"/>
    </font>
    <font>
      <sz val="12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SimHei"/>
      <family val="3"/>
      <charset val="134"/>
    </font>
    <font>
      <sz val="12"/>
      <color rgb="FF000000"/>
      <name val="細明體"/>
      <family val="3"/>
      <charset val="136"/>
    </font>
    <font>
      <b/>
      <sz val="12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ECEE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ADD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tted">
        <color auto="1"/>
      </left>
      <right style="double">
        <color indexed="64"/>
      </right>
      <top style="thin">
        <color auto="1"/>
      </top>
      <bottom/>
      <diagonal/>
    </border>
    <border>
      <left style="dotted">
        <color auto="1"/>
      </left>
      <right style="double">
        <color indexed="64"/>
      </right>
      <top/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tted">
        <color auto="1"/>
      </left>
      <right style="double">
        <color indexed="64"/>
      </right>
      <top/>
      <bottom/>
      <diagonal/>
    </border>
    <border>
      <left style="dotted">
        <color auto="1"/>
      </left>
      <right style="double">
        <color indexed="64"/>
      </right>
      <top style="thick">
        <color auto="1"/>
      </top>
      <bottom/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tted">
        <color auto="1"/>
      </left>
      <right style="double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indexed="64"/>
      </right>
      <top/>
      <bottom style="slantDashDot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11" fillId="0" borderId="0"/>
    <xf numFmtId="0" fontId="12" fillId="0" borderId="0">
      <alignment vertical="center"/>
    </xf>
    <xf numFmtId="0" fontId="1" fillId="0" borderId="0">
      <alignment vertical="center"/>
    </xf>
  </cellStyleXfs>
  <cellXfs count="18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0" borderId="15" xfId="0" applyFont="1" applyFill="1" applyBorder="1">
      <alignment vertical="center"/>
    </xf>
    <xf numFmtId="0" fontId="0" fillId="0" borderId="6" xfId="0" applyBorder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0" fontId="6" fillId="0" borderId="4" xfId="0" applyFont="1" applyFill="1" applyBorder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9" xfId="0" applyFill="1" applyBorder="1">
      <alignment vertical="center"/>
    </xf>
    <xf numFmtId="0" fontId="0" fillId="0" borderId="22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9" borderId="23" xfId="0" applyFill="1" applyBorder="1">
      <alignment vertical="center"/>
    </xf>
    <xf numFmtId="0" fontId="0" fillId="9" borderId="24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1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15" xfId="0" applyBorder="1">
      <alignment vertical="center"/>
    </xf>
    <xf numFmtId="0" fontId="9" fillId="0" borderId="0" xfId="0" applyNumberFormat="1" applyFont="1" applyBorder="1">
      <alignment vertical="center"/>
    </xf>
    <xf numFmtId="0" fontId="0" fillId="3" borderId="25" xfId="0" applyFill="1" applyBorder="1">
      <alignment vertical="center"/>
    </xf>
    <xf numFmtId="0" fontId="0" fillId="0" borderId="25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3" borderId="28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0" fillId="8" borderId="28" xfId="0" applyFill="1" applyBorder="1">
      <alignment vertical="center"/>
    </xf>
    <xf numFmtId="0" fontId="0" fillId="0" borderId="28" xfId="0" applyBorder="1">
      <alignment vertical="center"/>
    </xf>
    <xf numFmtId="0" fontId="0" fillId="8" borderId="29" xfId="0" applyFill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9" borderId="35" xfId="0" applyFill="1" applyBorder="1">
      <alignment vertical="center"/>
    </xf>
    <xf numFmtId="0" fontId="6" fillId="0" borderId="30" xfId="0" applyFont="1" applyFill="1" applyBorder="1">
      <alignment vertical="center"/>
    </xf>
    <xf numFmtId="0" fontId="0" fillId="9" borderId="36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7" xfId="0" applyBorder="1">
      <alignment vertical="center"/>
    </xf>
    <xf numFmtId="0" fontId="0" fillId="5" borderId="30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0" fillId="0" borderId="2" xfId="0" applyBorder="1">
      <alignment vertical="center"/>
    </xf>
    <xf numFmtId="0" fontId="0" fillId="0" borderId="38" xfId="0" applyBorder="1">
      <alignment vertical="center"/>
    </xf>
    <xf numFmtId="0" fontId="0" fillId="0" borderId="2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9" xfId="0" applyBorder="1">
      <alignment vertical="center"/>
    </xf>
    <xf numFmtId="0" fontId="8" fillId="0" borderId="6" xfId="0" applyFont="1" applyBorder="1">
      <alignment vertical="center"/>
    </xf>
    <xf numFmtId="0" fontId="0" fillId="10" borderId="16" xfId="0" applyFill="1" applyBorder="1" applyAlignment="1">
      <alignment horizontal="left" vertical="center"/>
    </xf>
    <xf numFmtId="0" fontId="13" fillId="0" borderId="1" xfId="0" applyFont="1" applyBorder="1">
      <alignment vertical="center"/>
    </xf>
    <xf numFmtId="0" fontId="8" fillId="0" borderId="4" xfId="0" applyFont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6" fillId="0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9" borderId="40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14" fillId="13" borderId="41" xfId="0" applyFont="1" applyFill="1" applyBorder="1" applyAlignment="1">
      <alignment horizontal="left" vertical="top" wrapText="1" readingOrder="1"/>
    </xf>
    <xf numFmtId="0" fontId="15" fillId="13" borderId="41" xfId="0" applyFont="1" applyFill="1" applyBorder="1" applyAlignment="1">
      <alignment horizontal="center" vertical="top" wrapText="1" readingOrder="1"/>
    </xf>
    <xf numFmtId="0" fontId="14" fillId="13" borderId="41" xfId="0" applyFont="1" applyFill="1" applyBorder="1" applyAlignment="1">
      <alignment horizontal="center" vertical="top" wrapText="1" readingOrder="1"/>
    </xf>
    <xf numFmtId="0" fontId="16" fillId="14" borderId="41" xfId="0" applyFont="1" applyFill="1" applyBorder="1" applyAlignment="1">
      <alignment horizontal="left" vertical="top" wrapText="1" readingOrder="1"/>
    </xf>
    <xf numFmtId="0" fontId="16" fillId="13" borderId="41" xfId="0" applyFont="1" applyFill="1" applyBorder="1" applyAlignment="1">
      <alignment horizontal="left" vertical="top" wrapText="1" readingOrder="1"/>
    </xf>
    <xf numFmtId="0" fontId="16" fillId="15" borderId="41" xfId="0" applyFont="1" applyFill="1" applyBorder="1" applyAlignment="1">
      <alignment horizontal="left" vertical="top" wrapText="1" readingOrder="1"/>
    </xf>
    <xf numFmtId="0" fontId="17" fillId="0" borderId="1" xfId="0" applyFont="1" applyFill="1" applyBorder="1">
      <alignment vertical="center"/>
    </xf>
    <xf numFmtId="0" fontId="17" fillId="0" borderId="4" xfId="0" applyFont="1" applyFill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>
      <alignment vertical="center"/>
    </xf>
    <xf numFmtId="0" fontId="17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5" xfId="0" applyBorder="1">
      <alignment vertical="center"/>
    </xf>
    <xf numFmtId="0" fontId="0" fillId="0" borderId="1" xfId="0" applyBorder="1">
      <alignment vertical="center"/>
    </xf>
    <xf numFmtId="49" fontId="0" fillId="3" borderId="7" xfId="0" applyNumberFormat="1" applyFill="1" applyBorder="1">
      <alignment vertical="center"/>
    </xf>
    <xf numFmtId="0" fontId="0" fillId="0" borderId="3" xfId="0" applyBorder="1" applyAlignment="1">
      <alignment horizontal="right" vertical="center"/>
    </xf>
    <xf numFmtId="0" fontId="18" fillId="10" borderId="20" xfId="0" applyFont="1" applyFill="1" applyBorder="1">
      <alignment vertical="center"/>
    </xf>
    <xf numFmtId="0" fontId="0" fillId="17" borderId="0" xfId="0" applyFill="1">
      <alignment vertical="center"/>
    </xf>
    <xf numFmtId="0" fontId="6" fillId="0" borderId="15" xfId="0" applyFont="1" applyFill="1" applyBorder="1" applyProtection="1">
      <alignment vertical="center"/>
      <protection hidden="1"/>
    </xf>
    <xf numFmtId="0" fontId="0" fillId="0" borderId="9" xfId="0" applyBorder="1" applyProtection="1">
      <alignment vertical="center"/>
      <protection hidden="1"/>
    </xf>
    <xf numFmtId="0" fontId="0" fillId="3" borderId="9" xfId="0" applyFill="1" applyBorder="1" applyProtection="1">
      <alignment vertical="center"/>
      <protection locked="0" hidden="1"/>
    </xf>
    <xf numFmtId="0" fontId="0" fillId="0" borderId="39" xfId="0" applyBorder="1" applyProtection="1">
      <alignment vertical="center"/>
      <protection hidden="1"/>
    </xf>
    <xf numFmtId="0" fontId="6" fillId="0" borderId="4" xfId="0" applyFont="1" applyFill="1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3" borderId="0" xfId="0" applyFill="1" applyBorder="1" applyProtection="1">
      <alignment vertical="center"/>
      <protection locked="0" hidden="1"/>
    </xf>
    <xf numFmtId="0" fontId="0" fillId="0" borderId="5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9" fillId="0" borderId="0" xfId="0" applyFont="1" applyFill="1" applyBorder="1" applyProtection="1">
      <alignment vertical="center"/>
      <protection hidden="1"/>
    </xf>
    <xf numFmtId="0" fontId="19" fillId="0" borderId="0" xfId="0" applyFont="1" applyBorder="1" applyAlignment="1" applyProtection="1">
      <alignment horizontal="right" vertical="center"/>
      <protection hidden="1"/>
    </xf>
    <xf numFmtId="0" fontId="19" fillId="0" borderId="5" xfId="0" applyFont="1" applyBorder="1" applyProtection="1">
      <alignment vertical="center"/>
      <protection hidden="1"/>
    </xf>
    <xf numFmtId="0" fontId="0" fillId="0" borderId="46" xfId="0" applyBorder="1" applyProtection="1">
      <alignment vertical="center"/>
      <protection hidden="1"/>
    </xf>
    <xf numFmtId="0" fontId="0" fillId="0" borderId="47" xfId="0" applyBorder="1" applyProtection="1">
      <alignment vertical="center"/>
      <protection hidden="1"/>
    </xf>
    <xf numFmtId="0" fontId="0" fillId="0" borderId="47" xfId="0" applyFill="1" applyBorder="1" applyProtection="1">
      <alignment vertical="center"/>
      <protection hidden="1"/>
    </xf>
    <xf numFmtId="0" fontId="0" fillId="0" borderId="22" xfId="0" applyBorder="1" applyProtection="1">
      <alignment vertical="center"/>
      <protection hidden="1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18" fillId="0" borderId="48" xfId="0" applyFont="1" applyBorder="1">
      <alignment vertical="center"/>
    </xf>
    <xf numFmtId="0" fontId="0" fillId="3" borderId="49" xfId="0" applyFill="1" applyBorder="1">
      <alignment vertical="center"/>
    </xf>
    <xf numFmtId="0" fontId="0" fillId="18" borderId="0" xfId="0" quotePrefix="1" applyFill="1" applyProtection="1">
      <alignment vertical="center"/>
      <protection hidden="1"/>
    </xf>
    <xf numFmtId="0" fontId="0" fillId="18" borderId="0" xfId="0" applyFill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51" xfId="0" applyBorder="1" applyProtection="1">
      <alignment vertical="center"/>
      <protection hidden="1"/>
    </xf>
    <xf numFmtId="0" fontId="0" fillId="0" borderId="54" xfId="0" applyBorder="1" applyAlignment="1" applyProtection="1">
      <alignment horizontal="center" vertical="center"/>
      <protection hidden="1"/>
    </xf>
    <xf numFmtId="0" fontId="0" fillId="0" borderId="55" xfId="0" applyBorder="1" applyProtection="1">
      <alignment vertical="center"/>
      <protection hidden="1"/>
    </xf>
    <xf numFmtId="0" fontId="0" fillId="0" borderId="57" xfId="0" applyBorder="1" applyProtection="1">
      <alignment vertical="center"/>
      <protection hidden="1"/>
    </xf>
    <xf numFmtId="0" fontId="0" fillId="0" borderId="58" xfId="0" applyBorder="1" applyProtection="1">
      <alignment vertical="center"/>
      <protection hidden="1"/>
    </xf>
    <xf numFmtId="0" fontId="0" fillId="0" borderId="61" xfId="0" applyBorder="1" applyProtection="1">
      <alignment vertical="center"/>
      <protection hidden="1"/>
    </xf>
    <xf numFmtId="0" fontId="0" fillId="0" borderId="52" xfId="0" applyBorder="1" applyProtection="1">
      <alignment vertical="center"/>
      <protection hidden="1"/>
    </xf>
    <xf numFmtId="0" fontId="0" fillId="0" borderId="52" xfId="0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3" borderId="0" xfId="0" applyFill="1" applyBorder="1" applyProtection="1">
      <alignment vertical="center"/>
      <protection locked="0" hidden="1"/>
    </xf>
    <xf numFmtId="0" fontId="0" fillId="6" borderId="0" xfId="0" applyFill="1" applyBorder="1" applyAlignment="1" applyProtection="1">
      <alignment horizontal="center" vertical="center"/>
      <protection hidden="1"/>
    </xf>
    <xf numFmtId="0" fontId="0" fillId="19" borderId="0" xfId="0" applyFill="1" applyBorder="1" applyAlignment="1" applyProtection="1">
      <alignment horizontal="center" vertical="center"/>
      <protection hidden="1"/>
    </xf>
    <xf numFmtId="0" fontId="0" fillId="19" borderId="56" xfId="0" applyFill="1" applyBorder="1" applyAlignment="1" applyProtection="1">
      <alignment horizontal="center" vertical="center"/>
      <protection hidden="1"/>
    </xf>
    <xf numFmtId="0" fontId="0" fillId="3" borderId="59" xfId="0" applyFill="1" applyBorder="1" applyProtection="1">
      <alignment vertical="center"/>
      <protection locked="0" hidden="1"/>
    </xf>
    <xf numFmtId="0" fontId="0" fillId="6" borderId="59" xfId="0" applyFill="1" applyBorder="1" applyAlignment="1" applyProtection="1">
      <alignment horizontal="center" vertical="center"/>
      <protection hidden="1"/>
    </xf>
    <xf numFmtId="0" fontId="0" fillId="19" borderId="59" xfId="0" applyFill="1" applyBorder="1" applyAlignment="1" applyProtection="1">
      <alignment horizontal="center" vertical="center"/>
      <protection hidden="1"/>
    </xf>
    <xf numFmtId="0" fontId="0" fillId="19" borderId="60" xfId="0" applyFill="1" applyBorder="1" applyAlignment="1" applyProtection="1">
      <alignment horizontal="center" vertical="center"/>
      <protection hidden="1"/>
    </xf>
    <xf numFmtId="0" fontId="0" fillId="0" borderId="2" xfId="0" applyBorder="1">
      <alignment vertical="center"/>
    </xf>
    <xf numFmtId="0" fontId="0" fillId="3" borderId="33" xfId="0" applyFill="1" applyBorder="1">
      <alignment vertical="center"/>
    </xf>
    <xf numFmtId="0" fontId="0" fillId="10" borderId="33" xfId="0" applyFill="1" applyBorder="1" applyAlignment="1">
      <alignment vertical="center"/>
    </xf>
    <xf numFmtId="0" fontId="0" fillId="12" borderId="33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14" borderId="42" xfId="0" applyFont="1" applyFill="1" applyBorder="1" applyAlignment="1">
      <alignment horizontal="center" vertical="center" wrapText="1" readingOrder="1"/>
    </xf>
    <xf numFmtId="0" fontId="16" fillId="14" borderId="43" xfId="0" applyFont="1" applyFill="1" applyBorder="1" applyAlignment="1">
      <alignment horizontal="center" vertical="center" wrapText="1" readingOrder="1"/>
    </xf>
    <xf numFmtId="0" fontId="16" fillId="14" borderId="44" xfId="0" applyFont="1" applyFill="1" applyBorder="1" applyAlignment="1">
      <alignment horizontal="center" vertical="center" wrapText="1" readingOrder="1"/>
    </xf>
    <xf numFmtId="0" fontId="16" fillId="14" borderId="42" xfId="0" applyFont="1" applyFill="1" applyBorder="1" applyAlignment="1">
      <alignment horizontal="left" vertical="center" wrapText="1" readingOrder="1"/>
    </xf>
    <xf numFmtId="0" fontId="16" fillId="14" borderId="43" xfId="0" applyFont="1" applyFill="1" applyBorder="1" applyAlignment="1">
      <alignment horizontal="left" vertical="center" wrapText="1" readingOrder="1"/>
    </xf>
    <xf numFmtId="0" fontId="16" fillId="14" borderId="44" xfId="0" applyFont="1" applyFill="1" applyBorder="1" applyAlignment="1">
      <alignment horizontal="left" vertical="center" wrapText="1" readingOrder="1"/>
    </xf>
    <xf numFmtId="0" fontId="16" fillId="13" borderId="42" xfId="0" applyFont="1" applyFill="1" applyBorder="1" applyAlignment="1">
      <alignment horizontal="center" vertical="center" wrapText="1" readingOrder="1"/>
    </xf>
    <xf numFmtId="0" fontId="16" fillId="13" borderId="43" xfId="0" applyFont="1" applyFill="1" applyBorder="1" applyAlignment="1">
      <alignment horizontal="center" vertical="center" wrapText="1" readingOrder="1"/>
    </xf>
    <xf numFmtId="0" fontId="16" fillId="13" borderId="44" xfId="0" applyFont="1" applyFill="1" applyBorder="1" applyAlignment="1">
      <alignment horizontal="center" vertical="center" wrapText="1" readingOrder="1"/>
    </xf>
    <xf numFmtId="0" fontId="16" fillId="13" borderId="42" xfId="0" applyFont="1" applyFill="1" applyBorder="1" applyAlignment="1">
      <alignment horizontal="left" vertical="center" wrapText="1" readingOrder="1"/>
    </xf>
    <xf numFmtId="0" fontId="16" fillId="13" borderId="43" xfId="0" applyFont="1" applyFill="1" applyBorder="1" applyAlignment="1">
      <alignment horizontal="left" vertical="center" wrapText="1" readingOrder="1"/>
    </xf>
    <xf numFmtId="0" fontId="16" fillId="13" borderId="44" xfId="0" applyFont="1" applyFill="1" applyBorder="1" applyAlignment="1">
      <alignment horizontal="left" vertical="center" wrapText="1" readingOrder="1"/>
    </xf>
    <xf numFmtId="0" fontId="16" fillId="15" borderId="42" xfId="0" applyFont="1" applyFill="1" applyBorder="1" applyAlignment="1">
      <alignment horizontal="center" vertical="center" wrapText="1" readingOrder="1"/>
    </xf>
    <xf numFmtId="0" fontId="16" fillId="15" borderId="43" xfId="0" applyFont="1" applyFill="1" applyBorder="1" applyAlignment="1">
      <alignment horizontal="center" vertical="center" wrapText="1" readingOrder="1"/>
    </xf>
    <xf numFmtId="0" fontId="16" fillId="15" borderId="44" xfId="0" applyFont="1" applyFill="1" applyBorder="1" applyAlignment="1">
      <alignment horizontal="center" vertical="center" wrapText="1" readingOrder="1"/>
    </xf>
    <xf numFmtId="0" fontId="16" fillId="15" borderId="42" xfId="0" applyFont="1" applyFill="1" applyBorder="1" applyAlignment="1">
      <alignment horizontal="left" vertical="center" wrapText="1" readingOrder="1"/>
    </xf>
    <xf numFmtId="0" fontId="16" fillId="15" borderId="43" xfId="0" applyFont="1" applyFill="1" applyBorder="1" applyAlignment="1">
      <alignment horizontal="left" vertical="center" wrapText="1" readingOrder="1"/>
    </xf>
    <xf numFmtId="0" fontId="16" fillId="15" borderId="44" xfId="0" applyFont="1" applyFill="1" applyBorder="1" applyAlignment="1">
      <alignment horizontal="left" vertical="center" wrapText="1" readingOrder="1"/>
    </xf>
    <xf numFmtId="0" fontId="21" fillId="0" borderId="62" xfId="0" applyFont="1" applyBorder="1" applyAlignment="1">
      <alignment vertical="center" wrapText="1"/>
    </xf>
    <xf numFmtId="0" fontId="22" fillId="0" borderId="63" xfId="0" applyFont="1" applyBorder="1" applyAlignment="1">
      <alignment horizontal="justify" vertical="center" wrapText="1"/>
    </xf>
    <xf numFmtId="0" fontId="23" fillId="0" borderId="64" xfId="0" applyFont="1" applyBorder="1" applyAlignment="1">
      <alignment horizontal="justify" vertical="center" wrapText="1"/>
    </xf>
    <xf numFmtId="0" fontId="23" fillId="0" borderId="65" xfId="0" applyFont="1" applyBorder="1" applyAlignment="1">
      <alignment horizontal="justify" vertical="center" wrapText="1"/>
    </xf>
    <xf numFmtId="0" fontId="21" fillId="0" borderId="65" xfId="0" applyFont="1" applyBorder="1" applyAlignment="1">
      <alignment horizontal="justify" vertical="center" wrapText="1"/>
    </xf>
    <xf numFmtId="0" fontId="20" fillId="0" borderId="65" xfId="0" applyFont="1" applyBorder="1" applyAlignment="1">
      <alignment vertical="center" wrapText="1"/>
    </xf>
    <xf numFmtId="0" fontId="22" fillId="0" borderId="65" xfId="0" applyFont="1" applyBorder="1" applyAlignment="1">
      <alignment horizontal="justify" vertical="center" wrapText="1"/>
    </xf>
    <xf numFmtId="0" fontId="14" fillId="0" borderId="66" xfId="0" applyFont="1" applyBorder="1" applyAlignment="1">
      <alignment vertical="center" wrapText="1"/>
    </xf>
    <xf numFmtId="0" fontId="18" fillId="0" borderId="63" xfId="0" applyFont="1" applyBorder="1" applyAlignment="1">
      <alignment vertical="center" wrapText="1"/>
    </xf>
    <xf numFmtId="0" fontId="24" fillId="0" borderId="66" xfId="0" applyFont="1" applyBorder="1" applyAlignment="1">
      <alignment horizontal="left" vertical="center" wrapText="1"/>
    </xf>
    <xf numFmtId="0" fontId="24" fillId="0" borderId="63" xfId="0" applyFont="1" applyBorder="1" applyAlignment="1">
      <alignment horizontal="left" vertical="center" wrapText="1"/>
    </xf>
  </cellXfs>
  <cellStyles count="8">
    <cellStyle name="一般" xfId="0" builtinId="0"/>
    <cellStyle name="一般 2" xfId="1"/>
    <cellStyle name="一般 2 2" xfId="5"/>
    <cellStyle name="一般 3" xfId="2"/>
    <cellStyle name="一般 4" xfId="3"/>
    <cellStyle name="一般 5" xfId="4"/>
    <cellStyle name="一般 6" xfId="6"/>
    <cellStyle name="一般 7" xfId="7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10</xdr:col>
      <xdr:colOff>333375</xdr:colOff>
      <xdr:row>29</xdr:row>
      <xdr:rowOff>200025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7625"/>
          <a:ext cx="7143750" cy="6229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190500</xdr:colOff>
      <xdr:row>32</xdr:row>
      <xdr:rowOff>200025</xdr:rowOff>
    </xdr:from>
    <xdr:to>
      <xdr:col>10</xdr:col>
      <xdr:colOff>400050</xdr:colOff>
      <xdr:row>60</xdr:row>
      <xdr:rowOff>9525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6905625"/>
          <a:ext cx="7067550" cy="5676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Q62"/>
  <sheetViews>
    <sheetView workbookViewId="0">
      <selection activeCell="E36" sqref="E36"/>
    </sheetView>
  </sheetViews>
  <sheetFormatPr defaultRowHeight="16.5"/>
  <cols>
    <col min="3" max="3" width="9.875" customWidth="1"/>
    <col min="4" max="4" width="10.625" customWidth="1"/>
    <col min="5" max="5" width="12.375" customWidth="1"/>
    <col min="6" max="6" width="11.5" customWidth="1"/>
    <col min="8" max="8" width="8.625" customWidth="1"/>
    <col min="9" max="14" width="7.625" customWidth="1"/>
  </cols>
  <sheetData>
    <row r="1" spans="3:17" ht="17.25" thickBot="1">
      <c r="C1" t="s">
        <v>34</v>
      </c>
      <c r="F1" s="27">
        <f>(H1-1980)*512+K1*32+N1</f>
        <v>16719</v>
      </c>
      <c r="G1" s="26" t="s">
        <v>35</v>
      </c>
      <c r="H1" s="22">
        <v>2012</v>
      </c>
      <c r="J1" s="26" t="s">
        <v>36</v>
      </c>
      <c r="K1" s="22">
        <v>10</v>
      </c>
      <c r="M1" t="s">
        <v>37</v>
      </c>
      <c r="N1" s="22">
        <v>15</v>
      </c>
    </row>
    <row r="2" spans="3:17" ht="18" thickTop="1" thickBot="1">
      <c r="E2" s="48" t="s">
        <v>45</v>
      </c>
      <c r="F2" s="49">
        <v>16719</v>
      </c>
      <c r="G2" s="50" t="s">
        <v>35</v>
      </c>
      <c r="H2" s="51">
        <f>FLOOR(F2/512,1)+1980</f>
        <v>2012</v>
      </c>
      <c r="I2" s="52"/>
      <c r="J2" s="50" t="s">
        <v>36</v>
      </c>
      <c r="K2" s="51">
        <f>FLOOR((F2-((H2-1980)*512))/32,1)</f>
        <v>10</v>
      </c>
      <c r="L2" s="52"/>
      <c r="M2" s="52" t="s">
        <v>37</v>
      </c>
      <c r="N2" s="53">
        <f>F2-((H2-1980)*512+K2*32)</f>
        <v>15</v>
      </c>
    </row>
    <row r="3" spans="3:17" ht="18" thickTop="1" thickBot="1">
      <c r="C3" t="s">
        <v>13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3:17" ht="17.25" thickTop="1">
      <c r="C4" s="13" t="s">
        <v>3</v>
      </c>
      <c r="D4" s="1"/>
      <c r="E4" s="1"/>
      <c r="F4" s="14"/>
      <c r="G4" s="2"/>
      <c r="H4" s="18" t="s">
        <v>15</v>
      </c>
      <c r="I4" s="18"/>
      <c r="J4" s="18"/>
      <c r="K4" s="19"/>
      <c r="L4" s="19"/>
      <c r="M4" s="19"/>
      <c r="N4" s="19"/>
    </row>
    <row r="5" spans="3:17">
      <c r="C5" s="3" t="s">
        <v>4</v>
      </c>
      <c r="D5" s="28">
        <v>10</v>
      </c>
      <c r="E5" s="43" t="s">
        <v>50</v>
      </c>
      <c r="F5" s="12">
        <f>2^D5</f>
        <v>1024</v>
      </c>
      <c r="G5" s="4"/>
      <c r="H5" s="19" t="s">
        <v>14</v>
      </c>
      <c r="I5" s="19"/>
      <c r="J5" s="19"/>
      <c r="K5" s="19"/>
      <c r="L5" s="19"/>
      <c r="M5" s="19"/>
      <c r="N5" s="19"/>
    </row>
    <row r="6" spans="3:17">
      <c r="C6" s="3" t="s">
        <v>5</v>
      </c>
      <c r="D6" s="28">
        <v>2.5</v>
      </c>
      <c r="E6" s="29" t="s">
        <v>6</v>
      </c>
      <c r="F6" s="9"/>
      <c r="G6" s="4"/>
    </row>
    <row r="7" spans="3:17" ht="17.25" thickBot="1">
      <c r="C7" s="15" t="s">
        <v>11</v>
      </c>
      <c r="D7" s="10">
        <f>D6/F5*1000</f>
        <v>2.44140625</v>
      </c>
      <c r="E7" s="10" t="s">
        <v>7</v>
      </c>
      <c r="F7" s="11"/>
      <c r="G7" s="4"/>
    </row>
    <row r="8" spans="3:17" ht="18" thickTop="1" thickBot="1">
      <c r="C8" s="3"/>
      <c r="D8" s="43"/>
      <c r="E8" s="29"/>
      <c r="F8" s="29"/>
      <c r="G8" s="24"/>
    </row>
    <row r="9" spans="3:17" ht="17.25" thickTop="1">
      <c r="C9" s="16" t="s">
        <v>46</v>
      </c>
      <c r="D9" s="8" t="s">
        <v>0</v>
      </c>
      <c r="E9" s="23">
        <v>15</v>
      </c>
      <c r="F9" s="8" t="s">
        <v>1</v>
      </c>
      <c r="G9" s="30" t="s">
        <v>40</v>
      </c>
      <c r="H9" s="63" t="s">
        <v>33</v>
      </c>
      <c r="I9" s="64"/>
      <c r="J9" s="64"/>
      <c r="K9" s="64"/>
      <c r="L9" s="64"/>
      <c r="M9" s="64"/>
      <c r="N9" s="64"/>
      <c r="O9" s="64"/>
      <c r="P9" s="64"/>
      <c r="Q9" s="65"/>
    </row>
    <row r="10" spans="3:17">
      <c r="C10" s="20" t="s">
        <v>47</v>
      </c>
      <c r="D10" s="43" t="s">
        <v>9</v>
      </c>
      <c r="E10" s="28">
        <v>1</v>
      </c>
      <c r="F10" s="43" t="s">
        <v>1</v>
      </c>
      <c r="G10" s="31">
        <f>(E10/(E9+E10))</f>
        <v>6.25E-2</v>
      </c>
      <c r="H10" s="3"/>
      <c r="I10" s="152" t="s">
        <v>30</v>
      </c>
      <c r="J10" s="152"/>
      <c r="K10" s="153" t="s">
        <v>39</v>
      </c>
      <c r="L10" s="153"/>
      <c r="M10" s="153" t="s">
        <v>2</v>
      </c>
      <c r="N10" s="153"/>
      <c r="O10" s="153" t="s">
        <v>41</v>
      </c>
      <c r="P10" s="153"/>
      <c r="Q10" s="54"/>
    </row>
    <row r="11" spans="3:17" ht="17.25" thickBot="1">
      <c r="C11" s="20"/>
      <c r="D11" s="43" t="s">
        <v>12</v>
      </c>
      <c r="E11" s="42">
        <v>0</v>
      </c>
      <c r="F11" s="43" t="s">
        <v>16</v>
      </c>
      <c r="G11" s="4"/>
      <c r="H11" s="20" t="s">
        <v>46</v>
      </c>
      <c r="I11" s="154">
        <v>24000</v>
      </c>
      <c r="J11" s="154"/>
      <c r="K11" s="152">
        <f>I11*E12</f>
        <v>614.4</v>
      </c>
      <c r="L11" s="152"/>
      <c r="M11" s="155">
        <f>ROUND(K11,0)</f>
        <v>614</v>
      </c>
      <c r="N11" s="155"/>
      <c r="O11" s="156">
        <f>I11*(E10/(E9+E10))</f>
        <v>1500</v>
      </c>
      <c r="P11" s="156"/>
      <c r="Q11" s="54"/>
    </row>
    <row r="12" spans="3:17" ht="17.25" thickTop="1">
      <c r="C12" s="3" t="s">
        <v>28</v>
      </c>
      <c r="D12" s="25"/>
      <c r="E12" s="39">
        <f>1/($D$7/(E10/(E9+E10)))</f>
        <v>2.5600000000000001E-2</v>
      </c>
      <c r="F12" s="29"/>
      <c r="G12" s="4"/>
      <c r="H12" s="3"/>
      <c r="I12" s="148" t="s">
        <v>54</v>
      </c>
      <c r="J12" s="148"/>
      <c r="K12" s="1" t="s">
        <v>55</v>
      </c>
      <c r="L12" s="1"/>
      <c r="M12" s="1" t="s">
        <v>56</v>
      </c>
      <c r="N12" s="1"/>
      <c r="O12" s="1"/>
      <c r="P12" s="1"/>
      <c r="Q12" s="67"/>
    </row>
    <row r="13" spans="3:17" ht="17.25" thickBot="1">
      <c r="C13" s="3" t="s">
        <v>52</v>
      </c>
      <c r="D13" s="43"/>
      <c r="E13" s="7"/>
      <c r="F13" s="43">
        <f>F5/E12</f>
        <v>40000</v>
      </c>
      <c r="G13" s="4" t="s">
        <v>53</v>
      </c>
      <c r="H13" s="3"/>
      <c r="I13" s="149">
        <v>739</v>
      </c>
      <c r="J13" s="149"/>
      <c r="K13" s="150">
        <f>I13*D7</f>
        <v>1804.19921875</v>
      </c>
      <c r="L13" s="150"/>
      <c r="M13" s="151">
        <f>I13/E12</f>
        <v>28867.1875</v>
      </c>
      <c r="N13" s="151"/>
      <c r="O13" s="56"/>
      <c r="P13" s="56"/>
      <c r="Q13" s="57"/>
    </row>
    <row r="14" spans="3:17" ht="17.25" thickTop="1">
      <c r="C14" s="59" t="s">
        <v>48</v>
      </c>
      <c r="D14" s="41" t="s">
        <v>0</v>
      </c>
      <c r="E14" s="40">
        <v>22</v>
      </c>
      <c r="F14" s="41" t="s">
        <v>1</v>
      </c>
      <c r="G14" s="60" t="s">
        <v>40</v>
      </c>
      <c r="H14" s="63" t="s">
        <v>33</v>
      </c>
      <c r="I14" s="64"/>
      <c r="J14" s="64"/>
      <c r="K14" s="64"/>
      <c r="L14" s="64"/>
      <c r="M14" s="64"/>
      <c r="N14" s="64"/>
      <c r="O14" s="64"/>
      <c r="P14" s="64"/>
      <c r="Q14" s="65"/>
    </row>
    <row r="15" spans="3:17">
      <c r="C15" s="20" t="s">
        <v>47</v>
      </c>
      <c r="D15" s="43" t="s">
        <v>9</v>
      </c>
      <c r="E15" s="42">
        <v>1</v>
      </c>
      <c r="F15" s="43" t="s">
        <v>1</v>
      </c>
      <c r="G15" s="31">
        <f>(E15/(E14+E15))</f>
        <v>4.3478260869565216E-2</v>
      </c>
      <c r="H15" s="3"/>
      <c r="I15" s="152" t="s">
        <v>30</v>
      </c>
      <c r="J15" s="152"/>
      <c r="K15" s="153" t="s">
        <v>39</v>
      </c>
      <c r="L15" s="153"/>
      <c r="M15" s="153" t="s">
        <v>2</v>
      </c>
      <c r="N15" s="153"/>
      <c r="O15" s="153" t="s">
        <v>41</v>
      </c>
      <c r="P15" s="153"/>
      <c r="Q15" s="54"/>
    </row>
    <row r="16" spans="3:17" ht="17.25" thickBot="1">
      <c r="C16" s="20"/>
      <c r="D16" s="43" t="s">
        <v>12</v>
      </c>
      <c r="E16" s="42">
        <v>0</v>
      </c>
      <c r="F16" s="43" t="s">
        <v>16</v>
      </c>
      <c r="G16" s="4"/>
      <c r="H16" s="20" t="s">
        <v>48</v>
      </c>
      <c r="I16" s="154">
        <v>24000</v>
      </c>
      <c r="J16" s="154"/>
      <c r="K16" s="152">
        <f>I16*E17</f>
        <v>427.40869565217389</v>
      </c>
      <c r="L16" s="152"/>
      <c r="M16" s="155">
        <f>ROUND(K16,0)</f>
        <v>427</v>
      </c>
      <c r="N16" s="155"/>
      <c r="O16" s="156">
        <f>I16*(E15/(E14+E15))</f>
        <v>1043.4782608695652</v>
      </c>
      <c r="P16" s="156"/>
      <c r="Q16" s="54"/>
    </row>
    <row r="17" spans="3:17" ht="17.25" thickTop="1">
      <c r="C17" s="3" t="s">
        <v>28</v>
      </c>
      <c r="D17" s="25"/>
      <c r="E17" s="39">
        <f>1/($D$7/(E15/(E14+E15)))</f>
        <v>1.7808695652173911E-2</v>
      </c>
      <c r="F17" s="43"/>
      <c r="G17" s="4"/>
      <c r="H17" s="3"/>
      <c r="I17" s="148" t="s">
        <v>54</v>
      </c>
      <c r="J17" s="148"/>
      <c r="K17" s="1" t="s">
        <v>55</v>
      </c>
      <c r="L17" s="1"/>
      <c r="M17" s="1" t="s">
        <v>56</v>
      </c>
      <c r="N17" s="1"/>
      <c r="O17" s="1"/>
      <c r="P17" s="1"/>
      <c r="Q17" s="67"/>
    </row>
    <row r="18" spans="3:17" ht="17.25" thickBot="1">
      <c r="C18" s="55" t="s">
        <v>52</v>
      </c>
      <c r="D18" s="56"/>
      <c r="E18" s="61"/>
      <c r="F18" s="56">
        <f>F5/E17</f>
        <v>57500.000000000007</v>
      </c>
      <c r="G18" s="62" t="s">
        <v>53</v>
      </c>
      <c r="H18" s="3"/>
      <c r="I18" s="149">
        <v>672</v>
      </c>
      <c r="J18" s="149"/>
      <c r="K18" s="150">
        <f>I18*D7</f>
        <v>1640.625</v>
      </c>
      <c r="L18" s="150"/>
      <c r="M18" s="151">
        <f>I18/E17</f>
        <v>37734.375</v>
      </c>
      <c r="N18" s="151"/>
      <c r="O18" s="56"/>
      <c r="P18" s="56"/>
      <c r="Q18" s="57"/>
    </row>
    <row r="19" spans="3:17" ht="17.25" thickTop="1">
      <c r="C19" s="20" t="s">
        <v>49</v>
      </c>
      <c r="D19" s="43" t="s">
        <v>0</v>
      </c>
      <c r="E19" s="42">
        <v>30</v>
      </c>
      <c r="F19" s="43" t="s">
        <v>1</v>
      </c>
      <c r="G19" s="58" t="s">
        <v>40</v>
      </c>
      <c r="H19" s="63" t="s">
        <v>33</v>
      </c>
      <c r="I19" s="64"/>
      <c r="J19" s="64"/>
      <c r="K19" s="64"/>
      <c r="L19" s="64"/>
      <c r="M19" s="64"/>
      <c r="N19" s="64"/>
      <c r="O19" s="64"/>
      <c r="P19" s="64"/>
      <c r="Q19" s="65"/>
    </row>
    <row r="20" spans="3:17">
      <c r="C20" s="20" t="s">
        <v>47</v>
      </c>
      <c r="D20" s="29" t="s">
        <v>9</v>
      </c>
      <c r="E20" s="28">
        <v>1</v>
      </c>
      <c r="F20" s="29" t="s">
        <v>1</v>
      </c>
      <c r="G20" s="31">
        <f>(E20/(E19+E20))</f>
        <v>3.2258064516129031E-2</v>
      </c>
      <c r="H20" s="3"/>
      <c r="I20" s="152" t="s">
        <v>30</v>
      </c>
      <c r="J20" s="152"/>
      <c r="K20" s="153" t="s">
        <v>39</v>
      </c>
      <c r="L20" s="153"/>
      <c r="M20" s="153" t="s">
        <v>2</v>
      </c>
      <c r="N20" s="153"/>
      <c r="O20" s="153" t="s">
        <v>42</v>
      </c>
      <c r="P20" s="153"/>
      <c r="Q20" s="54"/>
    </row>
    <row r="21" spans="3:17" ht="17.25" thickBot="1">
      <c r="C21" s="3"/>
      <c r="D21" s="29" t="s">
        <v>12</v>
      </c>
      <c r="E21" s="28">
        <v>0</v>
      </c>
      <c r="F21" s="29" t="s">
        <v>16</v>
      </c>
      <c r="G21" s="4"/>
      <c r="H21" s="20" t="s">
        <v>49</v>
      </c>
      <c r="I21" s="154">
        <v>24000</v>
      </c>
      <c r="J21" s="154"/>
      <c r="K21" s="152">
        <f>I21*E22</f>
        <v>317.10967741935485</v>
      </c>
      <c r="L21" s="152"/>
      <c r="M21" s="155">
        <f>ROUND(K21,0)</f>
        <v>317</v>
      </c>
      <c r="N21" s="155"/>
      <c r="O21" s="156">
        <f>I21*(E20/(E19+E20))</f>
        <v>774.19354838709671</v>
      </c>
      <c r="P21" s="156"/>
      <c r="Q21" s="54"/>
    </row>
    <row r="22" spans="3:17" ht="17.25" thickTop="1">
      <c r="C22" s="3" t="s">
        <v>28</v>
      </c>
      <c r="D22" s="25"/>
      <c r="E22" s="39">
        <f>1/($D$7/(E20/(E19+E20)))</f>
        <v>1.3212903225806451E-2</v>
      </c>
      <c r="F22" s="29"/>
      <c r="G22" s="4"/>
      <c r="H22" s="3"/>
      <c r="I22" s="148" t="s">
        <v>54</v>
      </c>
      <c r="J22" s="148"/>
      <c r="K22" s="1" t="s">
        <v>55</v>
      </c>
      <c r="L22" s="1"/>
      <c r="M22" s="1" t="s">
        <v>56</v>
      </c>
      <c r="N22" s="1"/>
      <c r="O22" s="1"/>
      <c r="P22" s="1"/>
      <c r="Q22" s="67"/>
    </row>
    <row r="23" spans="3:17" ht="17.25" thickBot="1">
      <c r="C23" s="17" t="s">
        <v>51</v>
      </c>
      <c r="D23" s="5"/>
      <c r="E23" s="5"/>
      <c r="F23" s="5">
        <f>F5/E22</f>
        <v>77500</v>
      </c>
      <c r="G23" s="6" t="s">
        <v>7</v>
      </c>
      <c r="H23" s="55"/>
      <c r="I23" s="149">
        <v>672</v>
      </c>
      <c r="J23" s="149"/>
      <c r="K23" s="150">
        <f>I23*D7</f>
        <v>1640.625</v>
      </c>
      <c r="L23" s="150"/>
      <c r="M23" s="151">
        <f>I23/E22</f>
        <v>50859.375</v>
      </c>
      <c r="N23" s="151"/>
      <c r="O23" s="56"/>
      <c r="P23" s="56"/>
      <c r="Q23" s="57"/>
    </row>
    <row r="24" spans="3:17" ht="18" thickTop="1" thickBot="1"/>
    <row r="25" spans="3:17" ht="17.25" thickTop="1">
      <c r="C25" s="81" t="s">
        <v>93</v>
      </c>
      <c r="D25" s="68" t="s">
        <v>0</v>
      </c>
      <c r="E25" s="82">
        <v>2200</v>
      </c>
      <c r="F25" s="68" t="s">
        <v>1</v>
      </c>
      <c r="G25" s="83" t="s">
        <v>40</v>
      </c>
      <c r="H25" s="63" t="s">
        <v>33</v>
      </c>
      <c r="I25" s="64"/>
      <c r="J25" s="64"/>
      <c r="K25" s="64"/>
      <c r="L25" s="64"/>
      <c r="M25" s="64"/>
      <c r="N25" s="64"/>
      <c r="O25" s="64"/>
      <c r="P25" s="64"/>
      <c r="Q25" s="65"/>
    </row>
    <row r="26" spans="3:17">
      <c r="C26" s="20" t="s">
        <v>139</v>
      </c>
      <c r="D26" s="70" t="s">
        <v>9</v>
      </c>
      <c r="E26" s="69">
        <v>100</v>
      </c>
      <c r="F26" s="70" t="s">
        <v>1</v>
      </c>
      <c r="G26" s="31">
        <f>(E26/(E25+E26))</f>
        <v>4.3478260869565216E-2</v>
      </c>
      <c r="H26" s="3"/>
      <c r="I26" s="152" t="s">
        <v>30</v>
      </c>
      <c r="J26" s="152"/>
      <c r="K26" s="153" t="s">
        <v>39</v>
      </c>
      <c r="L26" s="153"/>
      <c r="M26" s="153" t="s">
        <v>2</v>
      </c>
      <c r="N26" s="153"/>
      <c r="O26" s="153" t="s">
        <v>42</v>
      </c>
      <c r="P26" s="153"/>
      <c r="Q26" s="54"/>
    </row>
    <row r="27" spans="3:17" ht="17.25" thickBot="1">
      <c r="C27" s="3"/>
      <c r="D27" s="70" t="s">
        <v>12</v>
      </c>
      <c r="E27" s="69">
        <v>0</v>
      </c>
      <c r="F27" s="70" t="s">
        <v>16</v>
      </c>
      <c r="G27" s="4"/>
      <c r="H27" s="20" t="s">
        <v>64</v>
      </c>
      <c r="I27" s="154">
        <v>24000</v>
      </c>
      <c r="J27" s="154"/>
      <c r="K27" s="152">
        <f>I27*E28</f>
        <v>427.40869565217389</v>
      </c>
      <c r="L27" s="152"/>
      <c r="M27" s="155">
        <f>ROUND(K27,0)</f>
        <v>427</v>
      </c>
      <c r="N27" s="155"/>
      <c r="O27" s="156">
        <f>I27*(E26/(E25+E26))</f>
        <v>1043.4782608695652</v>
      </c>
      <c r="P27" s="156"/>
      <c r="Q27" s="54"/>
    </row>
    <row r="28" spans="3:17" ht="17.25" thickTop="1">
      <c r="C28" s="3" t="s">
        <v>28</v>
      </c>
      <c r="D28" s="25"/>
      <c r="E28" s="39">
        <f>1/($D$7/(E26/(E25+E26)))</f>
        <v>1.7808695652173911E-2</v>
      </c>
      <c r="F28" s="70"/>
      <c r="G28" s="4"/>
      <c r="H28" s="3"/>
      <c r="I28" s="148" t="s">
        <v>54</v>
      </c>
      <c r="J28" s="148"/>
      <c r="K28" s="68" t="s">
        <v>55</v>
      </c>
      <c r="L28" s="68"/>
      <c r="M28" s="68" t="s">
        <v>56</v>
      </c>
      <c r="N28" s="68"/>
      <c r="O28" s="68"/>
      <c r="P28" s="68"/>
      <c r="Q28" s="67"/>
    </row>
    <row r="29" spans="3:17" ht="17.25" thickBot="1">
      <c r="C29" s="17" t="s">
        <v>51</v>
      </c>
      <c r="D29" s="5"/>
      <c r="E29" s="5"/>
      <c r="F29" s="5">
        <f>$F$5/E28</f>
        <v>57500.000000000007</v>
      </c>
      <c r="G29" s="6" t="s">
        <v>7</v>
      </c>
      <c r="H29" s="55"/>
      <c r="I29" s="149">
        <v>1</v>
      </c>
      <c r="J29" s="149"/>
      <c r="K29" s="150">
        <f>I29*$D$7</f>
        <v>2.44140625</v>
      </c>
      <c r="L29" s="150"/>
      <c r="M29" s="151">
        <f>I29/E28</f>
        <v>56.152343750000007</v>
      </c>
      <c r="N29" s="151"/>
      <c r="O29" s="56">
        <f>M29*4</f>
        <v>224.60937500000003</v>
      </c>
      <c r="P29" s="56"/>
      <c r="Q29" s="57"/>
    </row>
    <row r="30" spans="3:17" ht="18" thickTop="1" thickBot="1"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3:17" ht="17.25" thickTop="1">
      <c r="C31" s="81" t="s">
        <v>93</v>
      </c>
      <c r="D31" s="101" t="s">
        <v>0</v>
      </c>
      <c r="E31" s="82">
        <v>2200</v>
      </c>
      <c r="F31" s="101" t="s">
        <v>1</v>
      </c>
      <c r="G31" s="83" t="s">
        <v>40</v>
      </c>
      <c r="H31" s="63" t="s">
        <v>33</v>
      </c>
      <c r="I31" s="64"/>
      <c r="J31" s="64"/>
      <c r="K31" s="64"/>
      <c r="L31" s="64"/>
      <c r="M31" s="64"/>
      <c r="N31" s="64"/>
      <c r="O31" s="64"/>
      <c r="P31" s="64"/>
      <c r="Q31" s="65"/>
    </row>
    <row r="32" spans="3:17">
      <c r="C32" s="20" t="s">
        <v>137</v>
      </c>
      <c r="D32" s="100" t="s">
        <v>9</v>
      </c>
      <c r="E32" s="99">
        <v>100</v>
      </c>
      <c r="F32" s="100" t="s">
        <v>1</v>
      </c>
      <c r="G32" s="31">
        <f>(E32/(E31+E32))</f>
        <v>4.3478260869565216E-2</v>
      </c>
      <c r="H32" s="3"/>
      <c r="I32" s="152" t="s">
        <v>30</v>
      </c>
      <c r="J32" s="152"/>
      <c r="K32" s="153" t="s">
        <v>39</v>
      </c>
      <c r="L32" s="153"/>
      <c r="M32" s="153" t="s">
        <v>2</v>
      </c>
      <c r="N32" s="153"/>
      <c r="O32" s="153" t="s">
        <v>41</v>
      </c>
      <c r="P32" s="153"/>
      <c r="Q32" s="54"/>
    </row>
    <row r="33" spans="3:17" ht="17.25" thickBot="1">
      <c r="C33" s="3"/>
      <c r="D33" s="100" t="s">
        <v>12</v>
      </c>
      <c r="E33" s="99">
        <v>0</v>
      </c>
      <c r="F33" s="100" t="s">
        <v>16</v>
      </c>
      <c r="G33" s="4"/>
      <c r="H33" s="20" t="s">
        <v>64</v>
      </c>
      <c r="I33" s="154">
        <v>24000</v>
      </c>
      <c r="J33" s="154"/>
      <c r="K33" s="152">
        <f>I33*E34</f>
        <v>427.40869565217389</v>
      </c>
      <c r="L33" s="152"/>
      <c r="M33" s="155">
        <f>ROUND(K33,0)</f>
        <v>427</v>
      </c>
      <c r="N33" s="155"/>
      <c r="O33" s="156">
        <f>I33*(E32/(E31+E32))</f>
        <v>1043.4782608695652</v>
      </c>
      <c r="P33" s="156"/>
      <c r="Q33" s="54"/>
    </row>
    <row r="34" spans="3:17" ht="17.25" thickTop="1">
      <c r="C34" s="3" t="s">
        <v>28</v>
      </c>
      <c r="D34" s="25"/>
      <c r="E34" s="39">
        <f>1/($D$7/(E32/(E31+E32)))</f>
        <v>1.7808695652173911E-2</v>
      </c>
      <c r="F34" s="100"/>
      <c r="G34" s="4"/>
      <c r="H34" s="3"/>
      <c r="I34" s="148" t="s">
        <v>54</v>
      </c>
      <c r="J34" s="148"/>
      <c r="K34" s="101" t="s">
        <v>55</v>
      </c>
      <c r="L34" s="101"/>
      <c r="M34" s="101" t="s">
        <v>56</v>
      </c>
      <c r="N34" s="101"/>
      <c r="O34" s="101"/>
      <c r="P34" s="101"/>
      <c r="Q34" s="67"/>
    </row>
    <row r="35" spans="3:17" ht="17.25" thickBot="1">
      <c r="C35" s="17" t="s">
        <v>51</v>
      </c>
      <c r="D35" s="5"/>
      <c r="E35" s="5"/>
      <c r="F35" s="5">
        <f>$F$5/E34</f>
        <v>57500.000000000007</v>
      </c>
      <c r="G35" s="6" t="s">
        <v>7</v>
      </c>
      <c r="H35" s="55"/>
      <c r="I35" s="149">
        <v>672</v>
      </c>
      <c r="J35" s="149"/>
      <c r="K35" s="150">
        <f>I35*$D$7</f>
        <v>1640.625</v>
      </c>
      <c r="L35" s="150"/>
      <c r="M35" s="151">
        <f>I35/E34</f>
        <v>37734.375</v>
      </c>
      <c r="N35" s="151"/>
      <c r="O35" s="56">
        <f>M35*4</f>
        <v>150937.5</v>
      </c>
      <c r="P35" s="56"/>
      <c r="Q35" s="57"/>
    </row>
    <row r="36" spans="3:17" ht="17.25" thickTop="1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3:17">
      <c r="C37" s="126" t="s">
        <v>127</v>
      </c>
      <c r="D37" s="127">
        <v>50</v>
      </c>
      <c r="E37" s="124" t="s">
        <v>128</v>
      </c>
      <c r="F37" s="124">
        <f>D37/1000</f>
        <v>0.05</v>
      </c>
      <c r="G37" s="125" t="s">
        <v>129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3:17">
      <c r="C38" s="108" t="s">
        <v>116</v>
      </c>
      <c r="D38" s="109" t="s">
        <v>117</v>
      </c>
      <c r="E38" s="110">
        <v>100</v>
      </c>
      <c r="F38" s="109"/>
      <c r="G38" s="111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3:17">
      <c r="C39" s="112" t="s">
        <v>126</v>
      </c>
      <c r="D39" s="113" t="s">
        <v>118</v>
      </c>
      <c r="E39" s="114">
        <v>0</v>
      </c>
      <c r="F39" s="113" t="s">
        <v>119</v>
      </c>
      <c r="G39" s="115"/>
      <c r="H39" s="128" t="s">
        <v>130</v>
      </c>
      <c r="I39" s="128"/>
      <c r="J39" s="128"/>
      <c r="K39" s="129"/>
      <c r="L39" s="129"/>
      <c r="M39" s="129"/>
      <c r="N39" s="129"/>
      <c r="O39" s="130"/>
      <c r="P39" s="130"/>
      <c r="Q39" s="130"/>
    </row>
    <row r="40" spans="3:17" ht="17.25" thickBot="1">
      <c r="C40" s="116" t="s">
        <v>120</v>
      </c>
      <c r="D40" s="113"/>
      <c r="E40" s="117">
        <f>F37*E38/D7</f>
        <v>2.048</v>
      </c>
      <c r="F40" s="118" t="s">
        <v>121</v>
      </c>
      <c r="G40" s="119">
        <f>1/E40</f>
        <v>0.48828125</v>
      </c>
      <c r="H40" s="129" t="s">
        <v>131</v>
      </c>
      <c r="I40" s="129"/>
      <c r="J40" s="129"/>
      <c r="K40" s="129"/>
      <c r="L40" s="129"/>
      <c r="M40" s="129"/>
      <c r="N40" s="129"/>
      <c r="O40" s="130"/>
      <c r="P40" s="130"/>
      <c r="Q40" s="130"/>
    </row>
    <row r="41" spans="3:17">
      <c r="C41" s="120" t="s">
        <v>122</v>
      </c>
      <c r="D41" s="121"/>
      <c r="E41" s="122"/>
      <c r="F41" s="121">
        <f>F5/E40</f>
        <v>500</v>
      </c>
      <c r="G41" s="123" t="s">
        <v>123</v>
      </c>
      <c r="H41" s="131"/>
      <c r="I41" s="137" t="s">
        <v>132</v>
      </c>
      <c r="J41" s="137"/>
      <c r="K41" s="138" t="s">
        <v>133</v>
      </c>
      <c r="L41" s="138"/>
      <c r="M41" s="138" t="s">
        <v>134</v>
      </c>
      <c r="N41" s="138"/>
      <c r="O41" s="138" t="s">
        <v>135</v>
      </c>
      <c r="P41" s="139"/>
      <c r="Q41" s="132" t="s">
        <v>138</v>
      </c>
    </row>
    <row r="42" spans="3:17">
      <c r="C42" s="108" t="s">
        <v>124</v>
      </c>
      <c r="D42" s="109" t="s">
        <v>117</v>
      </c>
      <c r="E42" s="110">
        <v>100</v>
      </c>
      <c r="F42" s="109"/>
      <c r="G42" s="111"/>
      <c r="H42" s="133" t="s">
        <v>136</v>
      </c>
      <c r="I42" s="140">
        <v>250</v>
      </c>
      <c r="J42" s="140"/>
      <c r="K42" s="141">
        <f>ROUND(I42*E40,0)</f>
        <v>512</v>
      </c>
      <c r="L42" s="141"/>
      <c r="M42" s="141">
        <f>K42*D7/E38</f>
        <v>12.5</v>
      </c>
      <c r="N42" s="141"/>
      <c r="O42" s="142">
        <f>K42*D7</f>
        <v>1250</v>
      </c>
      <c r="P42" s="143"/>
      <c r="Q42" s="134">
        <f>O42/M42</f>
        <v>100</v>
      </c>
    </row>
    <row r="43" spans="3:17" ht="17.25" thickBot="1">
      <c r="C43" s="112" t="s">
        <v>126</v>
      </c>
      <c r="D43" s="113" t="s">
        <v>118</v>
      </c>
      <c r="E43" s="114">
        <v>0</v>
      </c>
      <c r="F43" s="113" t="s">
        <v>16</v>
      </c>
      <c r="G43" s="115"/>
      <c r="H43" s="135" t="s">
        <v>137</v>
      </c>
      <c r="I43" s="144">
        <v>250</v>
      </c>
      <c r="J43" s="144"/>
      <c r="K43" s="145">
        <f>ROUND(I43*E44,0)</f>
        <v>512</v>
      </c>
      <c r="L43" s="145"/>
      <c r="M43" s="145">
        <f>K43*D7/E42</f>
        <v>12.5</v>
      </c>
      <c r="N43" s="145"/>
      <c r="O43" s="146">
        <f>K43*D7</f>
        <v>1250</v>
      </c>
      <c r="P43" s="147"/>
      <c r="Q43" s="136">
        <f>O43/M43</f>
        <v>100</v>
      </c>
    </row>
    <row r="44" spans="3:17">
      <c r="C44" s="116" t="s">
        <v>120</v>
      </c>
      <c r="D44" s="113"/>
      <c r="E44" s="117">
        <f>F37*E42/D7</f>
        <v>2.048</v>
      </c>
      <c r="F44" s="118" t="s">
        <v>121</v>
      </c>
      <c r="G44" s="119">
        <f>1/E44</f>
        <v>0.48828125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3:17">
      <c r="C45" s="120" t="s">
        <v>125</v>
      </c>
      <c r="D45" s="121"/>
      <c r="E45" s="122"/>
      <c r="F45" s="121">
        <f>F5/E44</f>
        <v>500</v>
      </c>
      <c r="G45" s="123" t="s">
        <v>123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3:17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</row>
    <row r="47" spans="3:17" s="95" customFormat="1"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3:17">
      <c r="C48" s="97" t="s">
        <v>94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</row>
    <row r="49" spans="1:17" ht="17.25" thickBot="1"/>
    <row r="50" spans="1:17" ht="17.25" thickTop="1">
      <c r="C50" s="93" t="s">
        <v>62</v>
      </c>
      <c r="D50" s="84" t="s">
        <v>0</v>
      </c>
      <c r="E50" s="82">
        <v>9400</v>
      </c>
      <c r="F50" s="84" t="s">
        <v>1</v>
      </c>
      <c r="G50" s="83" t="s">
        <v>40</v>
      </c>
      <c r="H50" s="63" t="s">
        <v>33</v>
      </c>
      <c r="I50" s="64"/>
      <c r="J50" s="64"/>
      <c r="K50" s="64"/>
      <c r="L50" s="64"/>
      <c r="M50" s="64"/>
      <c r="N50" s="64"/>
      <c r="O50" s="64"/>
      <c r="P50" s="64"/>
      <c r="Q50" s="65"/>
    </row>
    <row r="51" spans="1:17">
      <c r="C51" s="94" t="s">
        <v>63</v>
      </c>
      <c r="D51" s="85" t="s">
        <v>9</v>
      </c>
      <c r="E51" s="86">
        <v>330</v>
      </c>
      <c r="F51" s="85" t="s">
        <v>1</v>
      </c>
      <c r="G51" s="31">
        <f>(E51/(E50+E51))</f>
        <v>3.391572456320658E-2</v>
      </c>
      <c r="H51" s="3"/>
      <c r="I51" s="152" t="s">
        <v>30</v>
      </c>
      <c r="J51" s="152"/>
      <c r="K51" s="153" t="s">
        <v>39</v>
      </c>
      <c r="L51" s="153"/>
      <c r="M51" s="153" t="s">
        <v>2</v>
      </c>
      <c r="N51" s="153"/>
      <c r="O51" s="153" t="s">
        <v>41</v>
      </c>
      <c r="P51" s="153"/>
      <c r="Q51" s="54"/>
    </row>
    <row r="52" spans="1:17" ht="17.25" thickBot="1">
      <c r="C52" s="3"/>
      <c r="D52" s="85" t="s">
        <v>12</v>
      </c>
      <c r="E52" s="86">
        <v>0</v>
      </c>
      <c r="F52" s="85" t="s">
        <v>16</v>
      </c>
      <c r="G52" s="4"/>
      <c r="H52" s="20" t="s">
        <v>64</v>
      </c>
      <c r="I52" s="154">
        <v>24000</v>
      </c>
      <c r="J52" s="154"/>
      <c r="K52" s="152">
        <f>I52*E53</f>
        <v>333.40513874614601</v>
      </c>
      <c r="L52" s="152"/>
      <c r="M52" s="155">
        <f>ROUND(K52,0)</f>
        <v>333</v>
      </c>
      <c r="N52" s="155"/>
      <c r="O52" s="156">
        <f>I52*(E51/(E50+E51))</f>
        <v>813.97738951695794</v>
      </c>
      <c r="P52" s="156"/>
      <c r="Q52" s="54"/>
    </row>
    <row r="53" spans="1:17" ht="17.25" thickTop="1">
      <c r="C53" s="3" t="s">
        <v>28</v>
      </c>
      <c r="D53" s="25"/>
      <c r="E53" s="39">
        <f>1/($D$7/(E51/(E50+E51)))</f>
        <v>1.3891880781089416E-2</v>
      </c>
      <c r="F53" s="85"/>
      <c r="G53" s="4"/>
      <c r="H53" s="3"/>
      <c r="I53" s="148" t="s">
        <v>54</v>
      </c>
      <c r="J53" s="148"/>
      <c r="K53" s="84" t="s">
        <v>55</v>
      </c>
      <c r="L53" s="84"/>
      <c r="M53" s="84" t="s">
        <v>56</v>
      </c>
      <c r="N53" s="84"/>
      <c r="O53" s="84"/>
      <c r="P53" s="84"/>
      <c r="Q53" s="67"/>
    </row>
    <row r="54" spans="1:17" ht="17.25" thickBot="1">
      <c r="C54" s="17" t="s">
        <v>51</v>
      </c>
      <c r="D54" s="5"/>
      <c r="E54" s="5"/>
      <c r="F54" s="5">
        <f>$F$5/E53</f>
        <v>73712.121212121201</v>
      </c>
      <c r="G54" s="6" t="s">
        <v>7</v>
      </c>
      <c r="H54" s="55"/>
      <c r="I54" s="149">
        <v>1</v>
      </c>
      <c r="J54" s="149"/>
      <c r="K54" s="150">
        <f>I54*$D$7</f>
        <v>2.44140625</v>
      </c>
      <c r="L54" s="150"/>
      <c r="M54" s="151">
        <f>I54/E53</f>
        <v>71.98449337121211</v>
      </c>
      <c r="N54" s="151"/>
      <c r="O54" s="56">
        <f>M54*4</f>
        <v>287.93797348484844</v>
      </c>
      <c r="P54" s="56"/>
      <c r="Q54" s="57"/>
    </row>
    <row r="55" spans="1:17" ht="17.25" thickTop="1">
      <c r="A55" t="s">
        <v>10</v>
      </c>
    </row>
    <row r="56" spans="1:17">
      <c r="A56" t="s">
        <v>29</v>
      </c>
    </row>
    <row r="57" spans="1:17">
      <c r="A57" t="s">
        <v>38</v>
      </c>
    </row>
    <row r="58" spans="1:17">
      <c r="A58" t="s">
        <v>27</v>
      </c>
    </row>
    <row r="59" spans="1:17">
      <c r="A59" t="s">
        <v>27</v>
      </c>
    </row>
    <row r="60" spans="1:17">
      <c r="A60" t="s">
        <v>31</v>
      </c>
    </row>
    <row r="61" spans="1:17">
      <c r="A61" t="s">
        <v>32</v>
      </c>
    </row>
    <row r="62" spans="1:17">
      <c r="A62" t="s">
        <v>10</v>
      </c>
    </row>
  </sheetData>
  <mergeCells count="84">
    <mergeCell ref="I53:J53"/>
    <mergeCell ref="I54:J54"/>
    <mergeCell ref="K54:L54"/>
    <mergeCell ref="M54:N54"/>
    <mergeCell ref="I51:J51"/>
    <mergeCell ref="K51:L51"/>
    <mergeCell ref="M51:N51"/>
    <mergeCell ref="O51:P51"/>
    <mergeCell ref="I52:J52"/>
    <mergeCell ref="K52:L52"/>
    <mergeCell ref="M52:N52"/>
    <mergeCell ref="O52:P52"/>
    <mergeCell ref="I28:J28"/>
    <mergeCell ref="I29:J29"/>
    <mergeCell ref="K29:L29"/>
    <mergeCell ref="M29:N29"/>
    <mergeCell ref="I26:J26"/>
    <mergeCell ref="K26:L26"/>
    <mergeCell ref="M26:N26"/>
    <mergeCell ref="O26:P26"/>
    <mergeCell ref="I27:J27"/>
    <mergeCell ref="K27:L27"/>
    <mergeCell ref="M27:N27"/>
    <mergeCell ref="O27:P27"/>
    <mergeCell ref="I23:J23"/>
    <mergeCell ref="K13:L13"/>
    <mergeCell ref="K18:L18"/>
    <mergeCell ref="K23:L23"/>
    <mergeCell ref="M13:N13"/>
    <mergeCell ref="M18:N18"/>
    <mergeCell ref="M23:N23"/>
    <mergeCell ref="K21:L21"/>
    <mergeCell ref="M21:N21"/>
    <mergeCell ref="K20:L20"/>
    <mergeCell ref="M20:N20"/>
    <mergeCell ref="K15:L15"/>
    <mergeCell ref="M15:N15"/>
    <mergeCell ref="K16:L16"/>
    <mergeCell ref="M16:N16"/>
    <mergeCell ref="I12:J12"/>
    <mergeCell ref="I17:J17"/>
    <mergeCell ref="I22:J22"/>
    <mergeCell ref="I13:J13"/>
    <mergeCell ref="I18:J18"/>
    <mergeCell ref="I21:J21"/>
    <mergeCell ref="I20:J20"/>
    <mergeCell ref="I15:J15"/>
    <mergeCell ref="I16:J16"/>
    <mergeCell ref="I11:J11"/>
    <mergeCell ref="K11:L11"/>
    <mergeCell ref="M11:N11"/>
    <mergeCell ref="O11:P11"/>
    <mergeCell ref="I10:J10"/>
    <mergeCell ref="O20:P20"/>
    <mergeCell ref="O21:P21"/>
    <mergeCell ref="O15:P15"/>
    <mergeCell ref="O16:P16"/>
    <mergeCell ref="K10:L10"/>
    <mergeCell ref="M10:N10"/>
    <mergeCell ref="O10:P10"/>
    <mergeCell ref="I32:J32"/>
    <mergeCell ref="K32:L32"/>
    <mergeCell ref="M32:N32"/>
    <mergeCell ref="O32:P32"/>
    <mergeCell ref="I33:J33"/>
    <mergeCell ref="K33:L33"/>
    <mergeCell ref="M33:N33"/>
    <mergeCell ref="O33:P33"/>
    <mergeCell ref="I43:J43"/>
    <mergeCell ref="K43:L43"/>
    <mergeCell ref="M43:N43"/>
    <mergeCell ref="O43:P43"/>
    <mergeCell ref="I34:J34"/>
    <mergeCell ref="I35:J35"/>
    <mergeCell ref="K35:L35"/>
    <mergeCell ref="M35:N35"/>
    <mergeCell ref="I41:J41"/>
    <mergeCell ref="K41:L41"/>
    <mergeCell ref="M41:N41"/>
    <mergeCell ref="O41:P41"/>
    <mergeCell ref="I42:J42"/>
    <mergeCell ref="K42:L42"/>
    <mergeCell ref="M42:N42"/>
    <mergeCell ref="O42:P4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C2:P59"/>
  <sheetViews>
    <sheetView topLeftCell="A40" zoomScale="85" zoomScaleNormal="85" workbookViewId="0">
      <selection activeCell="M52" sqref="M52"/>
    </sheetView>
  </sheetViews>
  <sheetFormatPr defaultRowHeight="16.5"/>
  <cols>
    <col min="3" max="3" width="9.5" bestFit="1" customWidth="1"/>
    <col min="15" max="15" width="13.75" customWidth="1"/>
    <col min="16" max="16" width="11.625" customWidth="1"/>
  </cols>
  <sheetData>
    <row r="2" spans="3:16" ht="17.25" thickBot="1">
      <c r="C2" s="21"/>
    </row>
    <row r="3" spans="3:16" ht="17.25" thickTop="1">
      <c r="C3" s="76" t="s">
        <v>57</v>
      </c>
      <c r="D3" s="66"/>
      <c r="E3" s="66"/>
      <c r="F3" s="66"/>
      <c r="G3" s="2"/>
      <c r="H3" s="66"/>
      <c r="I3" s="66"/>
      <c r="J3" s="66"/>
      <c r="K3" s="66"/>
      <c r="L3" s="66"/>
      <c r="M3" s="66"/>
      <c r="N3" s="103"/>
      <c r="O3" s="98" t="s">
        <v>102</v>
      </c>
      <c r="P3" s="105" t="s">
        <v>103</v>
      </c>
    </row>
    <row r="4" spans="3:16" ht="17.25" thickBot="1">
      <c r="C4" s="3" t="s">
        <v>8</v>
      </c>
      <c r="D4" s="45" t="s">
        <v>17</v>
      </c>
      <c r="E4" s="71">
        <f>FA_FW設定值_New!E12</f>
        <v>2.5600000000000001E-2</v>
      </c>
      <c r="F4" s="45" t="s">
        <v>18</v>
      </c>
      <c r="G4" s="4"/>
      <c r="H4" s="45"/>
      <c r="I4" s="45"/>
      <c r="J4" s="45"/>
      <c r="K4" s="45"/>
      <c r="L4" s="45"/>
      <c r="M4" s="45"/>
      <c r="N4" s="17" t="s">
        <v>97</v>
      </c>
      <c r="O4" s="104" t="s">
        <v>100</v>
      </c>
      <c r="P4" s="6">
        <f>HEX2DEC(O4)</f>
        <v>614</v>
      </c>
    </row>
    <row r="5" spans="3:16" ht="17.25" thickTop="1">
      <c r="C5" s="157" t="s">
        <v>20</v>
      </c>
      <c r="D5" s="153"/>
      <c r="E5" s="44">
        <v>24000</v>
      </c>
      <c r="F5" s="45"/>
      <c r="G5" s="4"/>
      <c r="H5" s="158" t="s">
        <v>19</v>
      </c>
      <c r="I5" s="159"/>
      <c r="J5" s="72">
        <v>614</v>
      </c>
      <c r="K5" s="45"/>
      <c r="L5" s="37" t="s">
        <v>110</v>
      </c>
      <c r="M5" s="37"/>
      <c r="N5" s="37"/>
      <c r="O5" s="37"/>
      <c r="P5" s="4"/>
    </row>
    <row r="6" spans="3:16" ht="17.25" thickBot="1">
      <c r="C6" s="157" t="s">
        <v>26</v>
      </c>
      <c r="D6" s="153"/>
      <c r="E6" s="45">
        <f>ROUND(E5*E4,0)</f>
        <v>614</v>
      </c>
      <c r="F6" s="45"/>
      <c r="G6" s="4"/>
      <c r="H6" s="157" t="s">
        <v>21</v>
      </c>
      <c r="I6" s="153"/>
      <c r="J6" s="4">
        <f>ROUND(J5/E4,0)</f>
        <v>23984</v>
      </c>
      <c r="K6" s="45"/>
      <c r="L6" s="37" t="s">
        <v>111</v>
      </c>
      <c r="M6" s="37"/>
      <c r="N6" s="37"/>
      <c r="O6" s="37"/>
      <c r="P6" s="102"/>
    </row>
    <row r="7" spans="3:16">
      <c r="C7" s="157" t="s">
        <v>22</v>
      </c>
      <c r="D7" s="153"/>
      <c r="E7" s="44">
        <v>623</v>
      </c>
      <c r="F7" s="45"/>
      <c r="G7" s="4"/>
      <c r="H7" s="38" t="s">
        <v>44</v>
      </c>
      <c r="I7" s="8"/>
      <c r="J7" s="73"/>
      <c r="K7" s="75" t="s">
        <v>104</v>
      </c>
      <c r="L7" s="46"/>
      <c r="M7" s="32"/>
      <c r="N7" s="32"/>
      <c r="O7" s="32"/>
      <c r="P7" s="33"/>
    </row>
    <row r="8" spans="3:16" ht="17.25" thickBot="1">
      <c r="C8" s="157" t="s">
        <v>23</v>
      </c>
      <c r="D8" s="153"/>
      <c r="E8" s="45">
        <f>E7-E6</f>
        <v>9</v>
      </c>
      <c r="F8" s="45" t="s">
        <v>24</v>
      </c>
      <c r="G8" s="4"/>
      <c r="H8" s="36" t="str">
        <f>DEC2HEX(E8)</f>
        <v>9</v>
      </c>
      <c r="I8" s="37"/>
      <c r="J8" s="4"/>
      <c r="K8" s="47"/>
      <c r="L8" s="106" t="s">
        <v>107</v>
      </c>
      <c r="M8" s="106" t="s">
        <v>58</v>
      </c>
      <c r="N8" s="34"/>
      <c r="O8" s="34"/>
      <c r="P8" s="35"/>
    </row>
    <row r="9" spans="3:16" ht="17.25" thickBot="1">
      <c r="C9" s="3"/>
      <c r="D9" s="45"/>
      <c r="E9" s="45" t="s">
        <v>25</v>
      </c>
      <c r="F9" s="45"/>
      <c r="G9" s="4"/>
      <c r="H9" s="77" t="s">
        <v>43</v>
      </c>
      <c r="I9" s="45"/>
      <c r="J9" s="4"/>
    </row>
    <row r="10" spans="3:16" ht="17.25" thickTop="1">
      <c r="C10" s="76" t="s">
        <v>60</v>
      </c>
      <c r="D10" s="66"/>
      <c r="E10" s="66"/>
      <c r="F10" s="66"/>
      <c r="G10" s="2"/>
      <c r="H10" s="66"/>
      <c r="I10" s="66"/>
      <c r="J10" s="66"/>
      <c r="K10" s="66"/>
      <c r="L10" s="66"/>
      <c r="M10" s="66"/>
      <c r="N10" s="103"/>
      <c r="O10" s="98" t="s">
        <v>101</v>
      </c>
      <c r="P10" s="105" t="s">
        <v>103</v>
      </c>
    </row>
    <row r="11" spans="3:16" ht="17.25" thickBot="1">
      <c r="C11" s="3" t="s">
        <v>8</v>
      </c>
      <c r="D11" s="45" t="s">
        <v>17</v>
      </c>
      <c r="E11" s="71">
        <f>FA_FW設定值_New!E17</f>
        <v>1.7808695652173911E-2</v>
      </c>
      <c r="F11" s="45" t="s">
        <v>18</v>
      </c>
      <c r="G11" s="4"/>
      <c r="H11" s="45"/>
      <c r="I11" s="45"/>
      <c r="J11" s="45"/>
      <c r="K11" s="45"/>
      <c r="L11" s="45"/>
      <c r="M11" s="45"/>
      <c r="N11" s="17" t="s">
        <v>97</v>
      </c>
      <c r="O11" s="104" t="s">
        <v>98</v>
      </c>
      <c r="P11" s="6">
        <f>HEX2DEC(O11)</f>
        <v>641</v>
      </c>
    </row>
    <row r="12" spans="3:16" ht="17.25" thickTop="1">
      <c r="C12" s="157" t="s">
        <v>20</v>
      </c>
      <c r="D12" s="153"/>
      <c r="E12" s="44">
        <v>36000</v>
      </c>
      <c r="F12" s="45"/>
      <c r="G12" s="4"/>
      <c r="H12" s="158" t="s">
        <v>19</v>
      </c>
      <c r="I12" s="159"/>
      <c r="J12" s="72">
        <v>728</v>
      </c>
      <c r="K12" s="45"/>
      <c r="L12" s="37" t="s">
        <v>112</v>
      </c>
      <c r="M12" s="37"/>
      <c r="N12" s="37"/>
      <c r="O12" s="37"/>
      <c r="P12" s="4"/>
    </row>
    <row r="13" spans="3:16" ht="17.25" thickBot="1">
      <c r="C13" s="157" t="s">
        <v>26</v>
      </c>
      <c r="D13" s="153"/>
      <c r="E13" s="45">
        <f>ROUND(E12*E11,0)</f>
        <v>641</v>
      </c>
      <c r="F13" s="45"/>
      <c r="G13" s="4"/>
      <c r="H13" s="157" t="s">
        <v>21</v>
      </c>
      <c r="I13" s="153"/>
      <c r="J13" s="4">
        <f>ROUND(J12/E11,0)</f>
        <v>40879</v>
      </c>
      <c r="K13" s="45"/>
      <c r="L13" s="37" t="s">
        <v>113</v>
      </c>
      <c r="M13" s="37"/>
      <c r="N13" s="37"/>
      <c r="O13" s="37"/>
      <c r="P13" s="102"/>
    </row>
    <row r="14" spans="3:16">
      <c r="C14" s="157" t="s">
        <v>22</v>
      </c>
      <c r="D14" s="153"/>
      <c r="E14" s="44">
        <v>650</v>
      </c>
      <c r="F14" s="45"/>
      <c r="G14" s="4"/>
      <c r="H14" s="38" t="s">
        <v>44</v>
      </c>
      <c r="I14" s="8"/>
      <c r="J14" s="73"/>
      <c r="K14" s="75" t="s">
        <v>105</v>
      </c>
      <c r="L14" s="46"/>
      <c r="M14" s="32"/>
      <c r="N14" s="32"/>
      <c r="O14" s="32"/>
      <c r="P14" s="33"/>
    </row>
    <row r="15" spans="3:16" ht="17.25" thickBot="1">
      <c r="C15" s="157" t="s">
        <v>23</v>
      </c>
      <c r="D15" s="153"/>
      <c r="E15" s="45">
        <f>E14-E13</f>
        <v>9</v>
      </c>
      <c r="F15" s="45" t="s">
        <v>24</v>
      </c>
      <c r="G15" s="4"/>
      <c r="H15" s="36" t="str">
        <f>DEC2HEX(E15)</f>
        <v>9</v>
      </c>
      <c r="I15" s="37"/>
      <c r="J15" s="4"/>
      <c r="K15" s="47"/>
      <c r="L15" s="106" t="s">
        <v>108</v>
      </c>
      <c r="M15" s="106" t="s">
        <v>58</v>
      </c>
      <c r="N15" s="34"/>
      <c r="O15" s="34"/>
      <c r="P15" s="35"/>
    </row>
    <row r="16" spans="3:16" ht="17.25" thickBot="1">
      <c r="C16" s="3"/>
      <c r="D16" s="45"/>
      <c r="E16" s="45" t="s">
        <v>25</v>
      </c>
      <c r="F16" s="45"/>
      <c r="G16" s="4"/>
      <c r="H16" s="77" t="s">
        <v>43</v>
      </c>
      <c r="I16" s="45"/>
      <c r="J16" s="4"/>
    </row>
    <row r="17" spans="3:16" ht="17.25" thickTop="1">
      <c r="C17" s="76" t="s">
        <v>61</v>
      </c>
      <c r="D17" s="66"/>
      <c r="E17" s="66"/>
      <c r="F17" s="66"/>
      <c r="G17" s="2"/>
      <c r="H17" s="66"/>
      <c r="I17" s="66"/>
      <c r="J17" s="66"/>
      <c r="K17" s="66"/>
      <c r="L17" s="66"/>
      <c r="M17" s="66"/>
      <c r="N17" s="103"/>
      <c r="O17" s="98" t="s">
        <v>101</v>
      </c>
      <c r="P17" s="105" t="s">
        <v>103</v>
      </c>
    </row>
    <row r="18" spans="3:16" ht="17.25" thickBot="1">
      <c r="C18" s="3" t="s">
        <v>8</v>
      </c>
      <c r="D18" s="45" t="s">
        <v>17</v>
      </c>
      <c r="E18" s="71">
        <f>FA_FW設定值_New!E22</f>
        <v>1.3212903225806451E-2</v>
      </c>
      <c r="F18" s="45" t="s">
        <v>18</v>
      </c>
      <c r="G18" s="4"/>
      <c r="H18" s="45"/>
      <c r="I18" s="45"/>
      <c r="J18" s="45"/>
      <c r="K18" s="45"/>
      <c r="L18" s="45"/>
      <c r="M18" s="45"/>
      <c r="N18" s="17" t="s">
        <v>97</v>
      </c>
      <c r="O18" s="104" t="s">
        <v>99</v>
      </c>
      <c r="P18" s="6">
        <f>HEX2DEC(O18)</f>
        <v>634</v>
      </c>
    </row>
    <row r="19" spans="3:16" ht="17.25" thickTop="1">
      <c r="C19" s="157" t="s">
        <v>20</v>
      </c>
      <c r="D19" s="153"/>
      <c r="E19" s="44">
        <v>48000</v>
      </c>
      <c r="F19" s="45"/>
      <c r="G19" s="4"/>
      <c r="H19" s="158" t="s">
        <v>19</v>
      </c>
      <c r="I19" s="159"/>
      <c r="J19" s="72">
        <v>317</v>
      </c>
      <c r="K19" s="45"/>
      <c r="L19" s="37" t="s">
        <v>114</v>
      </c>
      <c r="M19" s="37"/>
      <c r="N19" s="37"/>
      <c r="O19" s="37"/>
      <c r="P19" s="4"/>
    </row>
    <row r="20" spans="3:16" ht="17.25" thickBot="1">
      <c r="C20" s="157" t="s">
        <v>26</v>
      </c>
      <c r="D20" s="153"/>
      <c r="E20" s="45">
        <f>ROUND(E19*E18,0)</f>
        <v>634</v>
      </c>
      <c r="F20" s="45"/>
      <c r="G20" s="4"/>
      <c r="H20" s="157" t="s">
        <v>21</v>
      </c>
      <c r="I20" s="153"/>
      <c r="J20" s="4">
        <f>ROUND(J19/E18,0)</f>
        <v>23992</v>
      </c>
      <c r="K20" s="45"/>
      <c r="L20" s="37" t="s">
        <v>115</v>
      </c>
      <c r="M20" s="37"/>
      <c r="N20" s="37"/>
      <c r="O20" s="37"/>
      <c r="P20" s="102"/>
    </row>
    <row r="21" spans="3:16">
      <c r="C21" s="157" t="s">
        <v>22</v>
      </c>
      <c r="D21" s="153"/>
      <c r="E21" s="44">
        <v>642</v>
      </c>
      <c r="F21" s="45"/>
      <c r="G21" s="4"/>
      <c r="H21" s="38" t="s">
        <v>44</v>
      </c>
      <c r="I21" s="8"/>
      <c r="J21" s="73"/>
      <c r="K21" s="75" t="s">
        <v>106</v>
      </c>
      <c r="L21" s="46"/>
      <c r="M21" s="32"/>
      <c r="N21" s="32"/>
      <c r="O21" s="32"/>
      <c r="P21" s="33"/>
    </row>
    <row r="22" spans="3:16" ht="17.25" thickBot="1">
      <c r="C22" s="157" t="s">
        <v>23</v>
      </c>
      <c r="D22" s="153"/>
      <c r="E22" s="45">
        <f>E21-E20</f>
        <v>8</v>
      </c>
      <c r="F22" s="45" t="s">
        <v>24</v>
      </c>
      <c r="G22" s="4"/>
      <c r="H22" s="36" t="str">
        <f>DEC2HEX(E22)</f>
        <v>8</v>
      </c>
      <c r="I22" s="37"/>
      <c r="J22" s="4"/>
      <c r="K22" s="47"/>
      <c r="L22" s="106" t="s">
        <v>109</v>
      </c>
      <c r="M22" s="106" t="s">
        <v>58</v>
      </c>
      <c r="N22" s="34"/>
      <c r="O22" s="34"/>
      <c r="P22" s="35"/>
    </row>
    <row r="23" spans="3:16" ht="17.25" thickBot="1">
      <c r="C23" s="17"/>
      <c r="D23" s="5"/>
      <c r="E23" s="5" t="s">
        <v>25</v>
      </c>
      <c r="F23" s="5"/>
      <c r="G23" s="6"/>
      <c r="H23" s="74" t="s">
        <v>43</v>
      </c>
      <c r="I23" s="5"/>
      <c r="J23" s="6"/>
    </row>
    <row r="24" spans="3:16" ht="17.25" thickTop="1"/>
    <row r="26" spans="3:16" s="107" customFormat="1" ht="17.25" thickBot="1"/>
    <row r="27" spans="3:16" ht="17.25" thickTop="1">
      <c r="C27" s="81" t="s">
        <v>141</v>
      </c>
      <c r="D27" s="80"/>
      <c r="E27" s="80"/>
      <c r="F27" s="80"/>
      <c r="G27" s="2"/>
      <c r="H27" s="80"/>
      <c r="I27" s="80"/>
      <c r="J27" s="80"/>
      <c r="K27" s="80"/>
      <c r="L27" s="80"/>
      <c r="M27" s="80"/>
      <c r="N27" s="80"/>
      <c r="O27" s="80"/>
      <c r="P27" s="2"/>
    </row>
    <row r="28" spans="3:16" ht="17.25" thickBot="1">
      <c r="C28" s="3" t="s">
        <v>8</v>
      </c>
      <c r="D28" s="79" t="s">
        <v>17</v>
      </c>
      <c r="E28" s="71">
        <f>FA_FW設定值_New!E28</f>
        <v>1.7808695652173911E-2</v>
      </c>
      <c r="F28" s="79" t="s">
        <v>18</v>
      </c>
      <c r="G28" s="4"/>
      <c r="H28" s="79"/>
      <c r="I28" s="79"/>
      <c r="J28" s="79"/>
      <c r="K28" s="79"/>
      <c r="L28" s="79"/>
      <c r="M28" s="79"/>
      <c r="N28" s="79"/>
      <c r="O28" s="79"/>
      <c r="P28" s="4"/>
    </row>
    <row r="29" spans="3:16" ht="17.25" thickTop="1">
      <c r="C29" s="157" t="s">
        <v>20</v>
      </c>
      <c r="D29" s="153"/>
      <c r="E29" s="78">
        <v>35000</v>
      </c>
      <c r="F29" s="79"/>
      <c r="G29" s="4"/>
      <c r="H29" s="158" t="s">
        <v>19</v>
      </c>
      <c r="I29" s="159"/>
      <c r="J29" s="72">
        <v>317</v>
      </c>
      <c r="K29" s="79"/>
      <c r="L29" s="79"/>
      <c r="M29" s="79"/>
      <c r="N29" s="79"/>
      <c r="O29" s="79"/>
      <c r="P29" s="4"/>
    </row>
    <row r="30" spans="3:16" ht="17.25" thickBot="1">
      <c r="C30" s="157" t="s">
        <v>26</v>
      </c>
      <c r="D30" s="153"/>
      <c r="E30" s="79">
        <f>ROUND(E29*E28,0)</f>
        <v>623</v>
      </c>
      <c r="F30" s="79"/>
      <c r="G30" s="4"/>
      <c r="H30" s="157" t="s">
        <v>21</v>
      </c>
      <c r="I30" s="153"/>
      <c r="J30" s="4">
        <f>ROUND(J29/E28,0)</f>
        <v>17800</v>
      </c>
      <c r="K30" s="79"/>
      <c r="L30" s="79"/>
      <c r="M30" s="79"/>
      <c r="N30" s="79"/>
      <c r="O30" s="79"/>
      <c r="P30" s="4"/>
    </row>
    <row r="31" spans="3:16">
      <c r="C31" s="157" t="s">
        <v>22</v>
      </c>
      <c r="D31" s="153"/>
      <c r="E31" s="78">
        <v>486</v>
      </c>
      <c r="F31" s="79"/>
      <c r="G31" s="4"/>
      <c r="H31" s="38" t="s">
        <v>44</v>
      </c>
      <c r="I31" s="8"/>
      <c r="J31" s="73"/>
      <c r="K31" s="75" t="s">
        <v>59</v>
      </c>
      <c r="L31" s="46"/>
      <c r="M31" s="32" t="s">
        <v>95</v>
      </c>
      <c r="N31" s="32"/>
      <c r="O31" s="32"/>
      <c r="P31" s="33"/>
    </row>
    <row r="32" spans="3:16" ht="17.25" thickBot="1">
      <c r="C32" s="157" t="s">
        <v>23</v>
      </c>
      <c r="D32" s="153"/>
      <c r="E32" s="79">
        <f>E31-E30</f>
        <v>-137</v>
      </c>
      <c r="F32" s="79" t="s">
        <v>24</v>
      </c>
      <c r="G32" s="4"/>
      <c r="H32" s="36" t="str">
        <f>DEC2HEX(E32)</f>
        <v>FFFFFFFF77</v>
      </c>
      <c r="I32" s="37"/>
      <c r="J32" s="4"/>
      <c r="K32" s="47"/>
      <c r="L32" s="34" t="s">
        <v>145</v>
      </c>
      <c r="M32" s="34" t="s">
        <v>96</v>
      </c>
      <c r="N32" s="34"/>
      <c r="O32" s="34"/>
      <c r="P32" s="35"/>
    </row>
    <row r="33" spans="3:16" ht="17.25" thickBot="1">
      <c r="C33" s="17"/>
      <c r="D33" s="5"/>
      <c r="E33" s="5" t="s">
        <v>25</v>
      </c>
      <c r="F33" s="5"/>
      <c r="G33" s="6"/>
      <c r="H33" s="74" t="s">
        <v>43</v>
      </c>
      <c r="I33" s="5"/>
      <c r="J33" s="6"/>
      <c r="K33" s="47"/>
      <c r="L33" s="34"/>
      <c r="M33" s="34"/>
      <c r="N33" s="34"/>
      <c r="O33" s="34"/>
      <c r="P33" s="35"/>
    </row>
    <row r="34" spans="3:16" ht="18" thickTop="1" thickBot="1"/>
    <row r="35" spans="3:16" ht="17.25" thickTop="1">
      <c r="C35" s="81" t="s">
        <v>140</v>
      </c>
      <c r="D35" s="101"/>
      <c r="E35" s="101"/>
      <c r="F35" s="101"/>
      <c r="G35" s="2"/>
      <c r="H35" s="101"/>
      <c r="I35" s="101"/>
      <c r="J35" s="101"/>
      <c r="K35" s="101"/>
      <c r="L35" s="101"/>
      <c r="M35" s="101"/>
      <c r="N35" s="101"/>
      <c r="O35" s="101"/>
      <c r="P35" s="2"/>
    </row>
    <row r="36" spans="3:16" ht="17.25" thickBot="1">
      <c r="C36" s="3" t="s">
        <v>8</v>
      </c>
      <c r="D36" s="100" t="s">
        <v>17</v>
      </c>
      <c r="E36" s="71">
        <f>FA_FW設定值_New!E34</f>
        <v>1.7808695652173911E-2</v>
      </c>
      <c r="F36" s="100" t="s">
        <v>18</v>
      </c>
      <c r="G36" s="4"/>
      <c r="H36" s="100"/>
      <c r="I36" s="100"/>
      <c r="J36" s="100"/>
      <c r="K36" s="100"/>
      <c r="L36" s="100"/>
      <c r="M36" s="100"/>
      <c r="N36" s="100"/>
      <c r="O36" s="100"/>
      <c r="P36" s="4"/>
    </row>
    <row r="37" spans="3:16" ht="17.25" thickTop="1">
      <c r="C37" s="157" t="s">
        <v>20</v>
      </c>
      <c r="D37" s="153"/>
      <c r="E37" s="99">
        <v>35000</v>
      </c>
      <c r="F37" s="100"/>
      <c r="G37" s="4"/>
      <c r="H37" s="158" t="s">
        <v>19</v>
      </c>
      <c r="I37" s="159"/>
      <c r="J37" s="72">
        <v>317</v>
      </c>
      <c r="K37" s="100"/>
      <c r="L37" s="100"/>
      <c r="M37" s="100"/>
      <c r="N37" s="100"/>
      <c r="O37" s="100"/>
      <c r="P37" s="4"/>
    </row>
    <row r="38" spans="3:16" ht="17.25" thickBot="1">
      <c r="C38" s="157" t="s">
        <v>26</v>
      </c>
      <c r="D38" s="153"/>
      <c r="E38" s="100">
        <f>ROUND(E37*E36,0)</f>
        <v>623</v>
      </c>
      <c r="F38" s="100"/>
      <c r="G38" s="4"/>
      <c r="H38" s="157" t="s">
        <v>21</v>
      </c>
      <c r="I38" s="153"/>
      <c r="J38" s="4">
        <f>ROUND(J37/E36,0)</f>
        <v>17800</v>
      </c>
      <c r="K38" s="100"/>
      <c r="L38" s="100"/>
      <c r="M38" s="100"/>
      <c r="N38" s="100"/>
      <c r="O38" s="100"/>
      <c r="P38" s="4"/>
    </row>
    <row r="39" spans="3:16">
      <c r="C39" s="157" t="s">
        <v>22</v>
      </c>
      <c r="D39" s="153"/>
      <c r="E39" s="99">
        <v>486</v>
      </c>
      <c r="F39" s="100"/>
      <c r="G39" s="4"/>
      <c r="H39" s="38" t="s">
        <v>44</v>
      </c>
      <c r="I39" s="8"/>
      <c r="J39" s="73"/>
      <c r="K39" s="75" t="s">
        <v>59</v>
      </c>
      <c r="L39" s="46"/>
      <c r="M39" s="32" t="s">
        <v>95</v>
      </c>
      <c r="N39" s="32"/>
      <c r="O39" s="32"/>
      <c r="P39" s="33"/>
    </row>
    <row r="40" spans="3:16" ht="17.25" thickBot="1">
      <c r="C40" s="157" t="s">
        <v>23</v>
      </c>
      <c r="D40" s="153"/>
      <c r="E40" s="100">
        <f>E39-E38</f>
        <v>-137</v>
      </c>
      <c r="F40" s="100" t="s">
        <v>24</v>
      </c>
      <c r="G40" s="4"/>
      <c r="H40" s="36" t="str">
        <f>DEC2HEX(E40)</f>
        <v>FFFFFFFF77</v>
      </c>
      <c r="I40" s="37"/>
      <c r="J40" s="4"/>
      <c r="K40" s="47"/>
      <c r="L40" s="34" t="s">
        <v>146</v>
      </c>
      <c r="M40" s="34" t="s">
        <v>144</v>
      </c>
      <c r="N40" s="34"/>
      <c r="O40" s="34"/>
      <c r="P40" s="35"/>
    </row>
    <row r="41" spans="3:16" ht="17.25" thickBot="1">
      <c r="C41" s="17"/>
      <c r="D41" s="5"/>
      <c r="E41" s="5" t="s">
        <v>25</v>
      </c>
      <c r="F41" s="5"/>
      <c r="G41" s="6"/>
      <c r="H41" s="74" t="s">
        <v>43</v>
      </c>
      <c r="I41" s="5"/>
      <c r="J41" s="6"/>
      <c r="K41" s="47"/>
      <c r="L41" s="34"/>
      <c r="M41" s="34"/>
      <c r="N41" s="34"/>
      <c r="O41" s="34"/>
      <c r="P41" s="35"/>
    </row>
    <row r="42" spans="3:16" ht="17.25" thickTop="1"/>
    <row r="43" spans="3:16" s="107" customFormat="1" ht="17.25" thickBot="1"/>
    <row r="44" spans="3:16" ht="17.25" thickTop="1">
      <c r="C44" s="81" t="s">
        <v>147</v>
      </c>
      <c r="D44" s="101"/>
      <c r="E44" s="101"/>
      <c r="F44" s="101"/>
      <c r="G44" s="2"/>
      <c r="H44" s="101"/>
      <c r="I44" s="101"/>
      <c r="J44" s="101"/>
      <c r="K44" s="101"/>
      <c r="L44" s="101"/>
      <c r="M44" s="101"/>
      <c r="N44" s="101"/>
      <c r="O44" s="101"/>
      <c r="P44" s="2"/>
    </row>
    <row r="45" spans="3:16" ht="17.25" thickBot="1">
      <c r="C45" s="3" t="s">
        <v>150</v>
      </c>
      <c r="D45" s="100" t="s">
        <v>17</v>
      </c>
      <c r="E45" s="71">
        <f>FA_FW設定值_New!E44</f>
        <v>2.048</v>
      </c>
      <c r="F45" s="100" t="s">
        <v>149</v>
      </c>
      <c r="G45" s="4"/>
      <c r="H45" s="100"/>
      <c r="I45" s="100"/>
      <c r="J45" s="100"/>
      <c r="K45" s="100"/>
      <c r="L45" s="100"/>
      <c r="M45" s="100"/>
      <c r="N45" s="100"/>
      <c r="O45" s="100"/>
      <c r="P45" s="4"/>
    </row>
    <row r="46" spans="3:16" ht="17.25" thickTop="1">
      <c r="C46" s="157" t="s">
        <v>155</v>
      </c>
      <c r="D46" s="153"/>
      <c r="E46" s="99">
        <v>500</v>
      </c>
      <c r="F46" s="100"/>
      <c r="G46" s="4"/>
      <c r="H46" s="158" t="s">
        <v>19</v>
      </c>
      <c r="I46" s="159"/>
      <c r="J46" s="72">
        <v>1024</v>
      </c>
      <c r="K46" s="100"/>
      <c r="L46" s="100"/>
      <c r="M46" s="100"/>
      <c r="N46" s="100"/>
      <c r="O46" s="100"/>
      <c r="P46" s="4"/>
    </row>
    <row r="47" spans="3:16" ht="17.25" thickBot="1">
      <c r="C47" s="157" t="s">
        <v>26</v>
      </c>
      <c r="D47" s="153"/>
      <c r="E47" s="100">
        <f>ROUND(E46*E45,0)</f>
        <v>1024</v>
      </c>
      <c r="F47" s="100"/>
      <c r="G47" s="4"/>
      <c r="H47" s="157" t="s">
        <v>152</v>
      </c>
      <c r="I47" s="153"/>
      <c r="J47" s="4">
        <f>ROUND(J46/E45,0)</f>
        <v>500</v>
      </c>
      <c r="K47" s="100"/>
      <c r="L47" s="100"/>
      <c r="M47" s="100"/>
      <c r="N47" s="100"/>
      <c r="O47" s="100"/>
      <c r="P47" s="4"/>
    </row>
    <row r="48" spans="3:16">
      <c r="C48" s="157" t="s">
        <v>22</v>
      </c>
      <c r="D48" s="153"/>
      <c r="E48" s="99">
        <v>486</v>
      </c>
      <c r="F48" s="100"/>
      <c r="G48" s="4"/>
      <c r="H48" s="38" t="s">
        <v>44</v>
      </c>
      <c r="I48" s="8"/>
      <c r="J48" s="73"/>
      <c r="K48" s="75" t="s">
        <v>59</v>
      </c>
      <c r="L48" s="46"/>
      <c r="M48" s="32" t="s">
        <v>95</v>
      </c>
      <c r="N48" s="32"/>
      <c r="O48" s="32"/>
      <c r="P48" s="33"/>
    </row>
    <row r="49" spans="3:16" ht="17.25" thickBot="1">
      <c r="C49" s="157" t="s">
        <v>23</v>
      </c>
      <c r="D49" s="153"/>
      <c r="E49" s="100">
        <f>E48-E47</f>
        <v>-538</v>
      </c>
      <c r="F49" s="100" t="s">
        <v>24</v>
      </c>
      <c r="G49" s="4"/>
      <c r="H49" s="36" t="str">
        <f>DEC2HEX(E49)</f>
        <v>FFFFFFFDE6</v>
      </c>
      <c r="I49" s="37"/>
      <c r="J49" s="4"/>
      <c r="K49" s="47"/>
      <c r="L49" s="34" t="s">
        <v>142</v>
      </c>
      <c r="M49" s="34" t="s">
        <v>153</v>
      </c>
      <c r="N49" s="34"/>
      <c r="O49" s="34"/>
      <c r="P49" s="35"/>
    </row>
    <row r="50" spans="3:16" ht="17.25" thickBot="1">
      <c r="C50" s="17"/>
      <c r="D50" s="5"/>
      <c r="E50" s="5" t="s">
        <v>25</v>
      </c>
      <c r="F50" s="5"/>
      <c r="G50" s="6"/>
      <c r="H50" s="74" t="s">
        <v>43</v>
      </c>
      <c r="I50" s="5"/>
      <c r="J50" s="6"/>
      <c r="K50" s="47"/>
      <c r="L50" s="34"/>
      <c r="M50" s="34"/>
      <c r="N50" s="34"/>
      <c r="O50" s="34"/>
      <c r="P50" s="35"/>
    </row>
    <row r="51" spans="3:16" ht="18" thickTop="1" thickBot="1"/>
    <row r="52" spans="3:16" ht="17.25" thickTop="1">
      <c r="C52" s="81" t="s">
        <v>148</v>
      </c>
      <c r="D52" s="101"/>
      <c r="E52" s="101"/>
      <c r="F52" s="101"/>
      <c r="G52" s="2"/>
      <c r="H52" s="101"/>
      <c r="I52" s="101"/>
      <c r="J52" s="101"/>
      <c r="K52" s="101"/>
      <c r="L52" s="101"/>
      <c r="M52" s="101"/>
      <c r="N52" s="101"/>
      <c r="O52" s="101"/>
      <c r="P52" s="2"/>
    </row>
    <row r="53" spans="3:16" ht="17.25" thickBot="1">
      <c r="C53" s="3" t="s">
        <v>151</v>
      </c>
      <c r="D53" s="100" t="s">
        <v>17</v>
      </c>
      <c r="E53" s="71">
        <f>FA_FW設定值_New!E40</f>
        <v>2.048</v>
      </c>
      <c r="F53" s="100" t="s">
        <v>149</v>
      </c>
      <c r="G53" s="4"/>
      <c r="H53" s="100"/>
      <c r="I53" s="100"/>
      <c r="J53" s="100"/>
      <c r="K53" s="100"/>
      <c r="L53" s="100"/>
      <c r="M53" s="100"/>
      <c r="N53" s="100"/>
      <c r="O53" s="100"/>
      <c r="P53" s="4"/>
    </row>
    <row r="54" spans="3:16" ht="17.25" thickTop="1">
      <c r="C54" s="157" t="s">
        <v>155</v>
      </c>
      <c r="D54" s="153"/>
      <c r="E54" s="99">
        <v>499</v>
      </c>
      <c r="F54" s="100"/>
      <c r="G54" s="4"/>
      <c r="H54" s="158" t="s">
        <v>19</v>
      </c>
      <c r="I54" s="159"/>
      <c r="J54" s="72">
        <v>1024</v>
      </c>
      <c r="K54" s="100"/>
      <c r="L54" s="100"/>
      <c r="M54" s="100"/>
      <c r="N54" s="100"/>
      <c r="O54" s="100"/>
      <c r="P54" s="4"/>
    </row>
    <row r="55" spans="3:16" ht="17.25" thickBot="1">
      <c r="C55" s="157" t="s">
        <v>26</v>
      </c>
      <c r="D55" s="153"/>
      <c r="E55" s="100">
        <f>ROUND(E54*E53,0)</f>
        <v>1022</v>
      </c>
      <c r="F55" s="100"/>
      <c r="G55" s="4"/>
      <c r="H55" s="157" t="s">
        <v>152</v>
      </c>
      <c r="I55" s="153"/>
      <c r="J55" s="4">
        <f>ROUND(J54/E53,0)</f>
        <v>500</v>
      </c>
      <c r="K55" s="100"/>
      <c r="L55" s="100"/>
      <c r="M55" s="100"/>
      <c r="N55" s="100"/>
      <c r="O55" s="100"/>
      <c r="P55" s="4"/>
    </row>
    <row r="56" spans="3:16">
      <c r="C56" s="157" t="s">
        <v>22</v>
      </c>
      <c r="D56" s="153"/>
      <c r="E56" s="99">
        <v>486</v>
      </c>
      <c r="F56" s="100"/>
      <c r="G56" s="4"/>
      <c r="H56" s="38" t="s">
        <v>44</v>
      </c>
      <c r="I56" s="8"/>
      <c r="J56" s="73"/>
      <c r="K56" s="75" t="s">
        <v>59</v>
      </c>
      <c r="L56" s="46"/>
      <c r="M56" s="32" t="s">
        <v>95</v>
      </c>
      <c r="N56" s="32"/>
      <c r="O56" s="32"/>
      <c r="P56" s="33"/>
    </row>
    <row r="57" spans="3:16" ht="17.25" thickBot="1">
      <c r="C57" s="157" t="s">
        <v>23</v>
      </c>
      <c r="D57" s="153"/>
      <c r="E57" s="100">
        <f>E56-E55</f>
        <v>-536</v>
      </c>
      <c r="F57" s="100" t="s">
        <v>24</v>
      </c>
      <c r="G57" s="4"/>
      <c r="H57" s="36" t="str">
        <f>DEC2HEX(E57)</f>
        <v>FFFFFFFDE8</v>
      </c>
      <c r="I57" s="37"/>
      <c r="J57" s="4"/>
      <c r="K57" s="47"/>
      <c r="L57" s="34" t="s">
        <v>143</v>
      </c>
      <c r="M57" s="34" t="s">
        <v>154</v>
      </c>
      <c r="N57" s="34"/>
      <c r="O57" s="34"/>
      <c r="P57" s="35"/>
    </row>
    <row r="58" spans="3:16" ht="17.25" thickBot="1">
      <c r="C58" s="17"/>
      <c r="D58" s="5"/>
      <c r="E58" s="5" t="s">
        <v>25</v>
      </c>
      <c r="F58" s="5"/>
      <c r="G58" s="6"/>
      <c r="H58" s="74" t="s">
        <v>43</v>
      </c>
      <c r="I58" s="5"/>
      <c r="J58" s="6"/>
      <c r="K58" s="47"/>
      <c r="L58" s="34"/>
      <c r="M58" s="34"/>
      <c r="N58" s="34"/>
      <c r="O58" s="34"/>
      <c r="P58" s="35"/>
    </row>
    <row r="59" spans="3:16" ht="17.25" thickTop="1"/>
  </sheetData>
  <mergeCells count="42">
    <mergeCell ref="C21:D21"/>
    <mergeCell ref="C22:D22"/>
    <mergeCell ref="C14:D14"/>
    <mergeCell ref="C15:D15"/>
    <mergeCell ref="C19:D19"/>
    <mergeCell ref="H19:I19"/>
    <mergeCell ref="C20:D20"/>
    <mergeCell ref="H20:I20"/>
    <mergeCell ref="C12:D12"/>
    <mergeCell ref="H12:I12"/>
    <mergeCell ref="C13:D13"/>
    <mergeCell ref="H13:I13"/>
    <mergeCell ref="C5:D5"/>
    <mergeCell ref="C6:D6"/>
    <mergeCell ref="C7:D7"/>
    <mergeCell ref="C8:D8"/>
    <mergeCell ref="H5:I5"/>
    <mergeCell ref="H6:I6"/>
    <mergeCell ref="C32:D32"/>
    <mergeCell ref="C29:D29"/>
    <mergeCell ref="H29:I29"/>
    <mergeCell ref="C30:D30"/>
    <mergeCell ref="H30:I30"/>
    <mergeCell ref="C31:D31"/>
    <mergeCell ref="C37:D37"/>
    <mergeCell ref="H37:I37"/>
    <mergeCell ref="C38:D38"/>
    <mergeCell ref="H38:I38"/>
    <mergeCell ref="C39:D39"/>
    <mergeCell ref="H54:I54"/>
    <mergeCell ref="C55:D55"/>
    <mergeCell ref="H55:I55"/>
    <mergeCell ref="C40:D40"/>
    <mergeCell ref="C46:D46"/>
    <mergeCell ref="H46:I46"/>
    <mergeCell ref="C47:D47"/>
    <mergeCell ref="H47:I47"/>
    <mergeCell ref="C56:D56"/>
    <mergeCell ref="C57:D57"/>
    <mergeCell ref="C48:D48"/>
    <mergeCell ref="C49:D49"/>
    <mergeCell ref="C54:D5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F12"/>
  <sheetViews>
    <sheetView topLeftCell="B1" workbookViewId="0">
      <selection activeCell="G4" sqref="G4"/>
    </sheetView>
  </sheetViews>
  <sheetFormatPr defaultRowHeight="16.5"/>
  <cols>
    <col min="2" max="2" width="6.375" customWidth="1"/>
    <col min="3" max="6" width="23.625" customWidth="1"/>
  </cols>
  <sheetData>
    <row r="2" spans="3:6" ht="17.25" thickBot="1"/>
    <row r="3" spans="3:6" ht="17.25" thickBot="1">
      <c r="C3" s="87" t="s">
        <v>65</v>
      </c>
      <c r="D3" s="88" t="s">
        <v>66</v>
      </c>
      <c r="E3" s="89" t="s">
        <v>67</v>
      </c>
      <c r="F3" s="87" t="s">
        <v>68</v>
      </c>
    </row>
    <row r="4" spans="3:6" ht="20.25" customHeight="1" thickBot="1">
      <c r="C4" s="160" t="s">
        <v>69</v>
      </c>
      <c r="D4" s="90" t="s">
        <v>70</v>
      </c>
      <c r="E4" s="90" t="s">
        <v>71</v>
      </c>
      <c r="F4" s="163" t="s">
        <v>72</v>
      </c>
    </row>
    <row r="5" spans="3:6" ht="20.25" customHeight="1" thickBot="1">
      <c r="C5" s="161"/>
      <c r="D5" s="90" t="s">
        <v>73</v>
      </c>
      <c r="E5" s="90" t="s">
        <v>74</v>
      </c>
      <c r="F5" s="164"/>
    </row>
    <row r="6" spans="3:6" ht="20.25" customHeight="1" thickBot="1">
      <c r="C6" s="162"/>
      <c r="D6" s="90" t="s">
        <v>75</v>
      </c>
      <c r="E6" s="90" t="s">
        <v>76</v>
      </c>
      <c r="F6" s="165"/>
    </row>
    <row r="7" spans="3:6" ht="20.25" customHeight="1" thickBot="1">
      <c r="C7" s="166" t="s">
        <v>77</v>
      </c>
      <c r="D7" s="91" t="s">
        <v>78</v>
      </c>
      <c r="E7" s="91" t="s">
        <v>79</v>
      </c>
      <c r="F7" s="169" t="s">
        <v>80</v>
      </c>
    </row>
    <row r="8" spans="3:6" ht="20.25" customHeight="1" thickBot="1">
      <c r="C8" s="167"/>
      <c r="D8" s="91" t="s">
        <v>81</v>
      </c>
      <c r="E8" s="91" t="s">
        <v>82</v>
      </c>
      <c r="F8" s="170"/>
    </row>
    <row r="9" spans="3:6" ht="20.25" customHeight="1" thickBot="1">
      <c r="C9" s="168"/>
      <c r="D9" s="91" t="s">
        <v>83</v>
      </c>
      <c r="E9" s="91" t="s">
        <v>84</v>
      </c>
      <c r="F9" s="171"/>
    </row>
    <row r="10" spans="3:6" ht="20.25" customHeight="1" thickBot="1">
      <c r="C10" s="172" t="s">
        <v>85</v>
      </c>
      <c r="D10" s="92" t="s">
        <v>86</v>
      </c>
      <c r="E10" s="92" t="s">
        <v>87</v>
      </c>
      <c r="F10" s="175" t="s">
        <v>88</v>
      </c>
    </row>
    <row r="11" spans="3:6" ht="20.25" customHeight="1" thickBot="1">
      <c r="C11" s="173"/>
      <c r="D11" s="92" t="s">
        <v>89</v>
      </c>
      <c r="E11" s="92" t="s">
        <v>90</v>
      </c>
      <c r="F11" s="176"/>
    </row>
    <row r="12" spans="3:6" ht="20.25" customHeight="1" thickBot="1">
      <c r="C12" s="174"/>
      <c r="D12" s="92" t="s">
        <v>91</v>
      </c>
      <c r="E12" s="92" t="s">
        <v>92</v>
      </c>
      <c r="F12" s="177"/>
    </row>
  </sheetData>
  <mergeCells count="6">
    <mergeCell ref="C4:C6"/>
    <mergeCell ref="F4:F6"/>
    <mergeCell ref="C7:C9"/>
    <mergeCell ref="F7:F9"/>
    <mergeCell ref="C10:C12"/>
    <mergeCell ref="F10:F12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6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E83"/>
  <sheetViews>
    <sheetView tabSelected="1" topLeftCell="A73" workbookViewId="0">
      <selection activeCell="D86" sqref="D86"/>
    </sheetView>
  </sheetViews>
  <sheetFormatPr defaultRowHeight="16.5"/>
  <cols>
    <col min="3" max="3" width="41.375" customWidth="1"/>
    <col min="4" max="4" width="40.875" customWidth="1"/>
    <col min="5" max="5" width="36.625" customWidth="1"/>
  </cols>
  <sheetData>
    <row r="2" spans="2:5" ht="17.25" thickBot="1"/>
    <row r="3" spans="2:5" ht="17.25" thickBot="1">
      <c r="B3" s="178" t="s">
        <v>156</v>
      </c>
      <c r="C3" s="179" t="s">
        <v>157</v>
      </c>
      <c r="D3" s="179" t="s">
        <v>188</v>
      </c>
      <c r="E3" s="179" t="s">
        <v>158</v>
      </c>
    </row>
    <row r="4" spans="2:5" ht="17.25" thickBot="1">
      <c r="B4" s="185" t="s">
        <v>167</v>
      </c>
      <c r="C4" s="186"/>
      <c r="D4" s="184"/>
      <c r="E4" s="182"/>
    </row>
    <row r="5" spans="2:5" ht="16.5" customHeight="1" thickBot="1">
      <c r="B5" s="180" t="s">
        <v>159</v>
      </c>
      <c r="C5" s="181" t="s">
        <v>163</v>
      </c>
      <c r="D5" s="182"/>
      <c r="E5" s="182"/>
    </row>
    <row r="6" spans="2:5" ht="16.5" customHeight="1" thickBot="1">
      <c r="B6" s="180" t="s">
        <v>160</v>
      </c>
      <c r="C6" s="181" t="s">
        <v>164</v>
      </c>
      <c r="D6" s="182"/>
      <c r="E6" s="182"/>
    </row>
    <row r="7" spans="2:5" ht="16.5" customHeight="1" thickBot="1">
      <c r="B7" s="180" t="s">
        <v>161</v>
      </c>
      <c r="C7" s="181" t="s">
        <v>165</v>
      </c>
      <c r="D7" s="182"/>
      <c r="E7" s="182"/>
    </row>
    <row r="8" spans="2:5" ht="16.5" customHeight="1" thickBot="1">
      <c r="B8" s="180" t="s">
        <v>162</v>
      </c>
      <c r="C8" s="181" t="s">
        <v>166</v>
      </c>
      <c r="D8" s="182"/>
      <c r="E8" s="182"/>
    </row>
    <row r="9" spans="2:5" ht="16.5" customHeight="1" thickBot="1">
      <c r="B9" s="180"/>
      <c r="C9" s="181"/>
      <c r="D9" s="182"/>
      <c r="E9" s="182"/>
    </row>
    <row r="10" spans="2:5" ht="16.5" customHeight="1" thickBot="1">
      <c r="B10" s="180" t="s">
        <v>168</v>
      </c>
      <c r="C10" s="181" t="s">
        <v>178</v>
      </c>
      <c r="D10" s="182"/>
      <c r="E10" s="182"/>
    </row>
    <row r="11" spans="2:5" ht="16.5" customHeight="1" thickBot="1">
      <c r="B11" s="180" t="s">
        <v>169</v>
      </c>
      <c r="C11" s="181" t="s">
        <v>179</v>
      </c>
      <c r="D11" s="182"/>
      <c r="E11" s="182"/>
    </row>
    <row r="12" spans="2:5" ht="16.5" customHeight="1" thickBot="1">
      <c r="B12" s="180" t="s">
        <v>170</v>
      </c>
      <c r="C12" s="181" t="s">
        <v>180</v>
      </c>
      <c r="D12" s="182"/>
      <c r="E12" s="182"/>
    </row>
    <row r="13" spans="2:5" ht="16.5" customHeight="1" thickBot="1">
      <c r="B13" s="180" t="s">
        <v>171</v>
      </c>
      <c r="C13" s="181" t="s">
        <v>181</v>
      </c>
      <c r="D13" s="182"/>
      <c r="E13" s="182"/>
    </row>
    <row r="14" spans="2:5" ht="16.5" customHeight="1" thickBot="1">
      <c r="B14" s="180" t="s">
        <v>172</v>
      </c>
      <c r="C14" s="181" t="s">
        <v>182</v>
      </c>
      <c r="D14" s="182"/>
      <c r="E14" s="182"/>
    </row>
    <row r="15" spans="2:5" ht="16.5" customHeight="1" thickBot="1">
      <c r="B15" s="180" t="s">
        <v>173</v>
      </c>
      <c r="C15" s="181" t="s">
        <v>183</v>
      </c>
      <c r="D15" s="182"/>
      <c r="E15" s="182"/>
    </row>
    <row r="16" spans="2:5" ht="16.5" customHeight="1" thickBot="1">
      <c r="B16" s="180" t="s">
        <v>174</v>
      </c>
      <c r="C16" s="181" t="s">
        <v>184</v>
      </c>
      <c r="D16" s="182"/>
      <c r="E16" s="182"/>
    </row>
    <row r="17" spans="2:5" ht="16.5" customHeight="1" thickBot="1">
      <c r="B17" s="180" t="s">
        <v>175</v>
      </c>
      <c r="C17" s="181" t="s">
        <v>185</v>
      </c>
      <c r="D17" s="182"/>
      <c r="E17" s="182"/>
    </row>
    <row r="18" spans="2:5" ht="16.5" customHeight="1" thickBot="1">
      <c r="B18" s="180" t="s">
        <v>176</v>
      </c>
      <c r="C18" s="181" t="s">
        <v>186</v>
      </c>
      <c r="D18" s="182"/>
      <c r="E18" s="182" t="s">
        <v>189</v>
      </c>
    </row>
    <row r="19" spans="2:5" ht="16.5" customHeight="1" thickBot="1">
      <c r="B19" s="180" t="s">
        <v>177</v>
      </c>
      <c r="C19" s="181" t="s">
        <v>187</v>
      </c>
      <c r="D19" s="182"/>
      <c r="E19" s="182" t="s">
        <v>189</v>
      </c>
    </row>
    <row r="20" spans="2:5" ht="16.5" customHeight="1" thickBot="1">
      <c r="B20" s="180"/>
      <c r="C20" s="181"/>
      <c r="D20" s="182"/>
      <c r="E20" s="182"/>
    </row>
    <row r="21" spans="2:5" ht="16.5" customHeight="1" thickBot="1">
      <c r="B21" s="187" t="s">
        <v>190</v>
      </c>
      <c r="C21" s="188"/>
      <c r="D21" s="182"/>
      <c r="E21" s="182"/>
    </row>
    <row r="22" spans="2:5" ht="16.5" customHeight="1" thickBot="1">
      <c r="B22" s="180" t="s">
        <v>191</v>
      </c>
      <c r="C22" s="181" t="s">
        <v>197</v>
      </c>
      <c r="D22" s="182"/>
      <c r="E22" s="182"/>
    </row>
    <row r="23" spans="2:5" ht="16.5" customHeight="1" thickBot="1">
      <c r="B23" s="180" t="s">
        <v>192</v>
      </c>
      <c r="C23" s="181" t="s">
        <v>198</v>
      </c>
      <c r="D23" s="182"/>
      <c r="E23" s="182"/>
    </row>
    <row r="24" spans="2:5" ht="16.5" customHeight="1" thickBot="1">
      <c r="B24" s="180" t="s">
        <v>193</v>
      </c>
      <c r="C24" s="181" t="s">
        <v>199</v>
      </c>
      <c r="D24" s="182"/>
      <c r="E24" s="181"/>
    </row>
    <row r="25" spans="2:5" ht="16.5" customHeight="1" thickBot="1">
      <c r="B25" s="180" t="s">
        <v>194</v>
      </c>
      <c r="C25" s="181" t="s">
        <v>200</v>
      </c>
      <c r="D25" s="182"/>
      <c r="E25" s="182"/>
    </row>
    <row r="26" spans="2:5" ht="16.5" customHeight="1" thickBot="1">
      <c r="B26" s="180" t="s">
        <v>195</v>
      </c>
      <c r="C26" s="181" t="s">
        <v>201</v>
      </c>
      <c r="D26" s="182"/>
      <c r="E26" s="182"/>
    </row>
    <row r="27" spans="2:5" ht="16.5" customHeight="1" thickBot="1">
      <c r="B27" s="180" t="s">
        <v>196</v>
      </c>
      <c r="C27" s="181" t="s">
        <v>202</v>
      </c>
      <c r="D27" s="182"/>
      <c r="E27" s="182"/>
    </row>
    <row r="28" spans="2:5" ht="16.5" customHeight="1" thickBot="1">
      <c r="B28" s="180"/>
      <c r="C28" s="181"/>
      <c r="D28" s="182"/>
      <c r="E28" s="181"/>
    </row>
    <row r="29" spans="2:5" ht="16.5" customHeight="1" thickBot="1">
      <c r="B29" s="187" t="s">
        <v>203</v>
      </c>
      <c r="C29" s="188"/>
      <c r="D29" s="182"/>
      <c r="E29" s="182"/>
    </row>
    <row r="30" spans="2:5" ht="16.5" customHeight="1" thickBot="1">
      <c r="B30" s="180" t="s">
        <v>204</v>
      </c>
      <c r="C30" s="181" t="s">
        <v>213</v>
      </c>
      <c r="D30" s="182" t="s">
        <v>222</v>
      </c>
      <c r="E30" s="182"/>
    </row>
    <row r="31" spans="2:5" ht="16.5" customHeight="1" thickBot="1">
      <c r="B31" s="180" t="s">
        <v>205</v>
      </c>
      <c r="C31" s="181" t="s">
        <v>214</v>
      </c>
      <c r="D31" s="182" t="s">
        <v>222</v>
      </c>
      <c r="E31" s="182"/>
    </row>
    <row r="32" spans="2:5" ht="16.5" customHeight="1" thickBot="1">
      <c r="B32" s="180" t="s">
        <v>206</v>
      </c>
      <c r="C32" s="181" t="s">
        <v>215</v>
      </c>
      <c r="D32" s="182" t="s">
        <v>222</v>
      </c>
      <c r="E32" s="181"/>
    </row>
    <row r="33" spans="2:5" ht="16.5" customHeight="1" thickBot="1">
      <c r="B33" s="180" t="s">
        <v>207</v>
      </c>
      <c r="C33" s="181" t="s">
        <v>216</v>
      </c>
      <c r="D33" s="182" t="s">
        <v>223</v>
      </c>
      <c r="E33" s="182"/>
    </row>
    <row r="34" spans="2:5" ht="16.5" customHeight="1" thickBot="1">
      <c r="B34" s="180" t="s">
        <v>208</v>
      </c>
      <c r="C34" s="181" t="s">
        <v>217</v>
      </c>
      <c r="D34" s="182" t="s">
        <v>223</v>
      </c>
      <c r="E34" s="182"/>
    </row>
    <row r="35" spans="2:5" ht="16.5" customHeight="1" thickBot="1">
      <c r="B35" s="180" t="s">
        <v>209</v>
      </c>
      <c r="C35" s="181" t="s">
        <v>218</v>
      </c>
      <c r="D35" s="182" t="s">
        <v>223</v>
      </c>
      <c r="E35" s="182"/>
    </row>
    <row r="36" spans="2:5" ht="16.5" customHeight="1" thickBot="1">
      <c r="B36" s="180"/>
      <c r="C36" s="181"/>
      <c r="D36" s="182"/>
      <c r="E36" s="182"/>
    </row>
    <row r="37" spans="2:5" ht="16.5" customHeight="1" thickBot="1">
      <c r="B37" s="180" t="s">
        <v>210</v>
      </c>
      <c r="C37" s="181" t="s">
        <v>219</v>
      </c>
      <c r="D37" s="182" t="s">
        <v>224</v>
      </c>
      <c r="E37" s="181"/>
    </row>
    <row r="38" spans="2:5" ht="16.5" customHeight="1" thickBot="1">
      <c r="B38" s="180" t="s">
        <v>211</v>
      </c>
      <c r="C38" s="181" t="s">
        <v>220</v>
      </c>
      <c r="D38" s="182" t="s">
        <v>224</v>
      </c>
      <c r="E38" s="182"/>
    </row>
    <row r="39" spans="2:5" ht="16.5" customHeight="1" thickBot="1">
      <c r="B39" s="180" t="s">
        <v>212</v>
      </c>
      <c r="C39" s="181" t="s">
        <v>221</v>
      </c>
      <c r="D39" s="182" t="s">
        <v>224</v>
      </c>
      <c r="E39" s="181"/>
    </row>
    <row r="40" spans="2:5" ht="16.5" customHeight="1" thickBot="1">
      <c r="B40" s="180" t="s">
        <v>225</v>
      </c>
      <c r="C40" s="181" t="s">
        <v>230</v>
      </c>
      <c r="D40" s="182" t="s">
        <v>235</v>
      </c>
      <c r="E40" s="182"/>
    </row>
    <row r="41" spans="2:5" ht="16.5" customHeight="1" thickBot="1">
      <c r="B41" s="180" t="s">
        <v>226</v>
      </c>
      <c r="C41" s="181" t="s">
        <v>231</v>
      </c>
      <c r="D41" s="182"/>
      <c r="E41" s="182" t="s">
        <v>189</v>
      </c>
    </row>
    <row r="42" spans="2:5" ht="16.5" customHeight="1" thickBot="1">
      <c r="B42" s="180" t="s">
        <v>227</v>
      </c>
      <c r="C42" s="181" t="s">
        <v>232</v>
      </c>
      <c r="D42" s="182"/>
      <c r="E42" s="182" t="s">
        <v>189</v>
      </c>
    </row>
    <row r="43" spans="2:5" ht="16.5" customHeight="1" thickBot="1">
      <c r="B43" s="180" t="s">
        <v>228</v>
      </c>
      <c r="C43" s="181" t="s">
        <v>233</v>
      </c>
      <c r="D43" s="182"/>
      <c r="E43" s="182" t="s">
        <v>189</v>
      </c>
    </row>
    <row r="44" spans="2:5" ht="16.5" customHeight="1" thickBot="1">
      <c r="B44" s="180" t="s">
        <v>229</v>
      </c>
      <c r="C44" s="181" t="s">
        <v>234</v>
      </c>
      <c r="D44" s="182"/>
      <c r="E44" s="182" t="s">
        <v>189</v>
      </c>
    </row>
    <row r="45" spans="2:5" ht="16.5" customHeight="1" thickBot="1">
      <c r="B45" s="180"/>
      <c r="C45" s="181"/>
      <c r="D45" s="182"/>
      <c r="E45" s="181"/>
    </row>
    <row r="46" spans="2:5" ht="16.5" customHeight="1" thickBot="1">
      <c r="B46" s="187" t="s">
        <v>236</v>
      </c>
      <c r="C46" s="188"/>
      <c r="D46" s="182"/>
      <c r="E46" s="182"/>
    </row>
    <row r="47" spans="2:5" ht="16.5" customHeight="1" thickBot="1">
      <c r="B47" s="180" t="s">
        <v>237</v>
      </c>
      <c r="C47" s="181" t="s">
        <v>248</v>
      </c>
      <c r="D47" s="182"/>
      <c r="E47" s="182"/>
    </row>
    <row r="48" spans="2:5" ht="16.5" customHeight="1" thickBot="1">
      <c r="B48" s="180" t="s">
        <v>238</v>
      </c>
      <c r="C48" s="181" t="s">
        <v>249</v>
      </c>
      <c r="D48" s="182"/>
      <c r="E48" s="182"/>
    </row>
    <row r="49" spans="2:5" ht="16.5" customHeight="1" thickBot="1">
      <c r="B49" s="180" t="s">
        <v>239</v>
      </c>
      <c r="C49" s="181" t="s">
        <v>250</v>
      </c>
      <c r="D49" s="182"/>
      <c r="E49" s="181"/>
    </row>
    <row r="50" spans="2:5" ht="16.5" customHeight="1" thickBot="1">
      <c r="B50" s="180" t="s">
        <v>240</v>
      </c>
      <c r="C50" s="181" t="s">
        <v>251</v>
      </c>
      <c r="D50" s="182"/>
      <c r="E50" s="182"/>
    </row>
    <row r="51" spans="2:5" ht="16.5" customHeight="1" thickBot="1">
      <c r="B51" s="180" t="s">
        <v>241</v>
      </c>
      <c r="C51" s="181" t="s">
        <v>252</v>
      </c>
      <c r="D51" s="182"/>
      <c r="E51" s="181"/>
    </row>
    <row r="52" spans="2:5" ht="16.5" customHeight="1" thickBot="1">
      <c r="B52" s="180" t="s">
        <v>242</v>
      </c>
      <c r="C52" s="181" t="s">
        <v>253</v>
      </c>
      <c r="D52" s="182"/>
      <c r="E52" s="182"/>
    </row>
    <row r="53" spans="2:5" ht="16.5" customHeight="1" thickBot="1">
      <c r="B53" s="180" t="s">
        <v>243</v>
      </c>
      <c r="C53" s="181" t="s">
        <v>254</v>
      </c>
      <c r="D53" s="182"/>
      <c r="E53" s="182"/>
    </row>
    <row r="54" spans="2:5" ht="16.5" customHeight="1" thickBot="1">
      <c r="B54" s="180" t="s">
        <v>244</v>
      </c>
      <c r="C54" s="181" t="s">
        <v>255</v>
      </c>
      <c r="D54" s="182"/>
      <c r="E54" s="182"/>
    </row>
    <row r="55" spans="2:5" ht="16.5" customHeight="1" thickBot="1">
      <c r="B55" s="180" t="s">
        <v>245</v>
      </c>
      <c r="C55" s="181" t="s">
        <v>256</v>
      </c>
      <c r="D55" s="182"/>
      <c r="E55" s="182"/>
    </row>
    <row r="56" spans="2:5" ht="16.5" customHeight="1" thickBot="1">
      <c r="B56" s="180" t="s">
        <v>246</v>
      </c>
      <c r="C56" s="181" t="s">
        <v>257</v>
      </c>
      <c r="D56" s="182"/>
      <c r="E56" s="182"/>
    </row>
    <row r="57" spans="2:5" ht="16.5" customHeight="1" thickBot="1">
      <c r="B57" s="180" t="s">
        <v>247</v>
      </c>
      <c r="C57" s="181" t="s">
        <v>258</v>
      </c>
      <c r="D57" s="182"/>
      <c r="E57" s="182"/>
    </row>
    <row r="58" spans="2:5" ht="16.5" customHeight="1" thickBot="1">
      <c r="B58" s="180"/>
      <c r="C58" s="181"/>
      <c r="D58" s="182"/>
      <c r="E58" s="181"/>
    </row>
    <row r="59" spans="2:5" ht="16.5" customHeight="1" thickBot="1">
      <c r="B59" s="187" t="s">
        <v>259</v>
      </c>
      <c r="C59" s="188"/>
      <c r="D59" s="182"/>
      <c r="E59" s="182"/>
    </row>
    <row r="60" spans="2:5" ht="16.5" customHeight="1" thickBot="1">
      <c r="B60" s="180" t="s">
        <v>270</v>
      </c>
      <c r="C60" s="181" t="s">
        <v>260</v>
      </c>
      <c r="D60" s="182"/>
      <c r="E60" s="181"/>
    </row>
    <row r="61" spans="2:5" ht="16.5" customHeight="1" thickBot="1">
      <c r="B61" s="180" t="s">
        <v>271</v>
      </c>
      <c r="C61" s="181" t="s">
        <v>261</v>
      </c>
      <c r="D61" s="182"/>
      <c r="E61" s="182"/>
    </row>
    <row r="62" spans="2:5" ht="16.5" customHeight="1" thickBot="1">
      <c r="B62" s="180" t="s">
        <v>272</v>
      </c>
      <c r="C62" s="181" t="s">
        <v>262</v>
      </c>
      <c r="D62" s="182"/>
      <c r="E62" s="182"/>
    </row>
    <row r="63" spans="2:5" ht="16.5" customHeight="1" thickBot="1">
      <c r="B63" s="180" t="s">
        <v>273</v>
      </c>
      <c r="C63" s="181" t="s">
        <v>263</v>
      </c>
      <c r="D63" s="182"/>
      <c r="E63" s="182"/>
    </row>
    <row r="64" spans="2:5" ht="16.5" customHeight="1" thickBot="1">
      <c r="B64" s="180" t="s">
        <v>274</v>
      </c>
      <c r="C64" s="181" t="s">
        <v>264</v>
      </c>
      <c r="D64" s="182"/>
      <c r="E64" s="181"/>
    </row>
    <row r="65" spans="2:5" ht="16.5" customHeight="1" thickBot="1">
      <c r="B65" s="180" t="s">
        <v>275</v>
      </c>
      <c r="C65" s="181" t="s">
        <v>265</v>
      </c>
      <c r="D65" s="182"/>
      <c r="E65" s="182"/>
    </row>
    <row r="66" spans="2:5" ht="16.5" customHeight="1" thickBot="1">
      <c r="B66" s="180" t="s">
        <v>276</v>
      </c>
      <c r="C66" s="181" t="s">
        <v>266</v>
      </c>
      <c r="D66" s="182"/>
      <c r="E66" s="181"/>
    </row>
    <row r="67" spans="2:5" ht="16.5" customHeight="1" thickBot="1">
      <c r="B67" s="180" t="s">
        <v>277</v>
      </c>
      <c r="C67" s="181" t="s">
        <v>267</v>
      </c>
      <c r="D67" s="182"/>
      <c r="E67" s="182"/>
    </row>
    <row r="68" spans="2:5" ht="16.5" customHeight="1" thickBot="1">
      <c r="B68" s="180" t="s">
        <v>278</v>
      </c>
      <c r="C68" s="181" t="s">
        <v>268</v>
      </c>
      <c r="D68" s="182"/>
      <c r="E68" s="182"/>
    </row>
    <row r="69" spans="2:5" ht="16.5" customHeight="1" thickBot="1">
      <c r="B69" s="180" t="s">
        <v>279</v>
      </c>
      <c r="C69" s="181" t="s">
        <v>269</v>
      </c>
      <c r="D69" s="182"/>
      <c r="E69" s="182"/>
    </row>
    <row r="70" spans="2:5" ht="16.5" customHeight="1" thickBot="1">
      <c r="B70" s="180"/>
      <c r="C70" s="181"/>
      <c r="D70" s="182"/>
      <c r="E70" s="181"/>
    </row>
    <row r="71" spans="2:5" ht="16.5" customHeight="1" thickBot="1">
      <c r="B71" s="187" t="s">
        <v>280</v>
      </c>
      <c r="C71" s="188"/>
      <c r="D71" s="182"/>
      <c r="E71" s="182"/>
    </row>
    <row r="72" spans="2:5" ht="16.5" customHeight="1" thickBot="1">
      <c r="B72" s="180" t="s">
        <v>287</v>
      </c>
      <c r="C72" s="181" t="s">
        <v>281</v>
      </c>
      <c r="D72" s="182"/>
      <c r="E72" s="181"/>
    </row>
    <row r="73" spans="2:5" ht="16.5" customHeight="1" thickBot="1">
      <c r="B73" s="180" t="s">
        <v>288</v>
      </c>
      <c r="C73" s="181" t="s">
        <v>282</v>
      </c>
      <c r="D73" s="182"/>
      <c r="E73" s="182"/>
    </row>
    <row r="74" spans="2:5" ht="16.5" customHeight="1" thickBot="1">
      <c r="B74" s="180" t="s">
        <v>289</v>
      </c>
      <c r="C74" s="181" t="s">
        <v>283</v>
      </c>
      <c r="D74" s="182"/>
      <c r="E74" s="182"/>
    </row>
    <row r="75" spans="2:5" ht="16.5" customHeight="1" thickBot="1">
      <c r="B75" s="180" t="s">
        <v>290</v>
      </c>
      <c r="C75" s="181" t="s">
        <v>284</v>
      </c>
      <c r="D75" s="182"/>
      <c r="E75" s="182"/>
    </row>
    <row r="76" spans="2:5" ht="16.5" customHeight="1" thickBot="1">
      <c r="B76" s="180" t="s">
        <v>291</v>
      </c>
      <c r="C76" s="181" t="s">
        <v>285</v>
      </c>
      <c r="D76" s="182"/>
      <c r="E76" s="181"/>
    </row>
    <row r="77" spans="2:5" ht="16.5" customHeight="1" thickBot="1">
      <c r="B77" s="180" t="s">
        <v>292</v>
      </c>
      <c r="C77" s="181" t="s">
        <v>286</v>
      </c>
      <c r="D77" s="182"/>
      <c r="E77" s="182"/>
    </row>
    <row r="78" spans="2:5" ht="16.5" customHeight="1" thickBot="1">
      <c r="B78" s="180"/>
      <c r="C78" s="181"/>
      <c r="D78" s="182"/>
      <c r="E78" s="181"/>
    </row>
    <row r="79" spans="2:5" ht="16.5" customHeight="1" thickBot="1">
      <c r="B79" s="180"/>
      <c r="C79" s="181"/>
      <c r="D79" s="182"/>
      <c r="E79" s="182"/>
    </row>
    <row r="80" spans="2:5" ht="16.5" customHeight="1" thickBot="1">
      <c r="B80" s="180"/>
      <c r="C80" s="181"/>
      <c r="D80" s="182"/>
      <c r="E80" s="182"/>
    </row>
    <row r="81" spans="2:5" ht="16.5" customHeight="1" thickBot="1">
      <c r="B81" s="180"/>
      <c r="C81" s="181"/>
      <c r="D81" s="182"/>
      <c r="E81" s="182"/>
    </row>
    <row r="82" spans="2:5" ht="16.5" customHeight="1" thickBot="1">
      <c r="B82" s="180"/>
      <c r="C82" s="181"/>
      <c r="D82" s="182"/>
      <c r="E82" s="181"/>
    </row>
    <row r="83" spans="2:5" ht="16.5" customHeight="1" thickBot="1">
      <c r="B83" s="180"/>
      <c r="C83" s="182"/>
      <c r="D83" s="181"/>
      <c r="E83" s="183"/>
    </row>
  </sheetData>
  <mergeCells count="6">
    <mergeCell ref="B21:C21"/>
    <mergeCell ref="B29:C29"/>
    <mergeCell ref="B46:C46"/>
    <mergeCell ref="B59:C59"/>
    <mergeCell ref="B71:C71"/>
    <mergeCell ref="B4:C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FA_FW設定值_New</vt:lpstr>
      <vt:lpstr>Voltage校正用</vt:lpstr>
      <vt:lpstr>Sheet1</vt:lpstr>
      <vt:lpstr>Sheet2</vt:lpstr>
      <vt:lpstr>usb通訊命令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2014-08-19T08:14:01Z</dcterms:modified>
</cp:coreProperties>
</file>