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olas Wolfe\Documents\LTI\Fall 2013\Speech Recognition and Understanding\Homework 2\"/>
    </mc:Choice>
  </mc:AlternateContent>
  <bookViews>
    <workbookView xWindow="0" yWindow="0" windowWidth="17895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6" i="1"/>
  <c r="D11" i="1"/>
  <c r="F11" i="1"/>
  <c r="C11" i="1"/>
  <c r="E11" i="1"/>
  <c r="L13" i="1" l="1"/>
  <c r="F12" i="1"/>
  <c r="F26" i="1" s="1"/>
  <c r="E17" i="1"/>
  <c r="F25" i="1"/>
  <c r="F24" i="1"/>
  <c r="F10" i="1"/>
  <c r="E18" i="1" s="1"/>
  <c r="L12" i="1"/>
  <c r="K13" i="1" l="1"/>
  <c r="F28" i="1"/>
  <c r="E19" i="1"/>
  <c r="O16" i="1"/>
  <c r="K30" i="1"/>
  <c r="C10" i="1"/>
  <c r="C12" i="1"/>
  <c r="O15" i="1" s="1"/>
  <c r="L14" i="1"/>
  <c r="K12" i="1"/>
  <c r="E10" i="1"/>
  <c r="D17" i="1" s="1"/>
  <c r="D18" i="1"/>
  <c r="J14" i="1"/>
  <c r="E12" i="1"/>
  <c r="L15" i="1" s="1"/>
  <c r="D19" i="1"/>
  <c r="L11" i="1" l="1"/>
  <c r="E24" i="1"/>
  <c r="E28" i="1" s="1"/>
  <c r="L29" i="1"/>
  <c r="E26" i="1"/>
  <c r="J13" i="1"/>
  <c r="E25" i="1"/>
  <c r="O17" i="1"/>
  <c r="L16" i="1" l="1"/>
  <c r="L18" i="1"/>
  <c r="L20" i="1" l="1"/>
  <c r="L19" i="1"/>
  <c r="L24" i="1" s="1"/>
  <c r="L21" i="1"/>
  <c r="L22" i="1"/>
  <c r="L5" i="1"/>
  <c r="D12" i="1"/>
  <c r="K15" i="1" s="1"/>
  <c r="D10" i="1"/>
  <c r="D24" i="1" s="1"/>
  <c r="J12" i="1"/>
  <c r="C19" i="1" l="1"/>
  <c r="J15" i="1"/>
  <c r="D25" i="1"/>
  <c r="O14" i="1"/>
  <c r="K14" i="1"/>
  <c r="O13" i="1"/>
  <c r="O12" i="1"/>
  <c r="K31" i="1"/>
  <c r="D26" i="1"/>
  <c r="K11" i="1"/>
  <c r="C18" i="1"/>
  <c r="J11" i="1"/>
  <c r="C17" i="1"/>
  <c r="P15" i="1" l="1"/>
  <c r="P17" i="1"/>
  <c r="P12" i="1"/>
  <c r="P13" i="1"/>
  <c r="K33" i="1"/>
  <c r="L31" i="1"/>
  <c r="M31" i="1" s="1"/>
  <c r="P14" i="1"/>
  <c r="P16" i="1"/>
  <c r="O18" i="1"/>
  <c r="P18" i="1" s="1"/>
  <c r="L30" i="1"/>
  <c r="M30" i="1" s="1"/>
  <c r="K16" i="1"/>
  <c r="K18" i="1" s="1"/>
  <c r="C24" i="1"/>
  <c r="C26" i="1"/>
  <c r="J16" i="1"/>
  <c r="C25" i="1"/>
  <c r="D28" i="1"/>
  <c r="M29" i="1"/>
  <c r="L33" i="1" l="1"/>
  <c r="M33" i="1"/>
  <c r="J22" i="1"/>
  <c r="J21" i="1"/>
  <c r="J20" i="1"/>
  <c r="J19" i="1"/>
  <c r="J18" i="1"/>
  <c r="C28" i="1"/>
  <c r="I41" i="1"/>
  <c r="J41" i="1"/>
  <c r="D42" i="1"/>
  <c r="E42" i="1"/>
  <c r="I42" i="1"/>
  <c r="J42" i="1"/>
  <c r="E41" i="1"/>
  <c r="D41" i="1"/>
  <c r="K20" i="1"/>
  <c r="K19" i="1"/>
  <c r="K21" i="1"/>
  <c r="K22" i="1"/>
  <c r="J24" i="1" l="1"/>
  <c r="L42" i="1"/>
  <c r="C33" i="1"/>
  <c r="K24" i="1"/>
  <c r="C36" i="1"/>
  <c r="C34" i="1"/>
  <c r="L41" i="1"/>
  <c r="C35" i="1"/>
</calcChain>
</file>

<file path=xl/sharedStrings.xml><?xml version="1.0" encoding="utf-8"?>
<sst xmlns="http://schemas.openxmlformats.org/spreadsheetml/2006/main" count="59" uniqueCount="38">
  <si>
    <t>STATE 3 ( C )</t>
  </si>
  <si>
    <t>STATE 2 ( V )</t>
  </si>
  <si>
    <t>STATE 1 ( C )</t>
  </si>
  <si>
    <r>
      <t>Q</t>
    </r>
    <r>
      <rPr>
        <vertAlign val="subscript"/>
        <sz val="12"/>
        <color theme="1"/>
        <rFont val="Garamond"/>
        <family val="1"/>
      </rPr>
      <t xml:space="preserve">1 </t>
    </r>
    <r>
      <rPr>
        <sz val="12"/>
        <color theme="1"/>
        <rFont val="Garamond"/>
        <family val="1"/>
      </rPr>
      <t>Q</t>
    </r>
    <r>
      <rPr>
        <vertAlign val="subscript"/>
        <sz val="12"/>
        <color theme="1"/>
        <rFont val="Garamond"/>
        <family val="1"/>
      </rPr>
      <t xml:space="preserve">1 </t>
    </r>
    <r>
      <rPr>
        <sz val="12"/>
        <color theme="1"/>
        <rFont val="Garamond"/>
        <family val="1"/>
      </rPr>
      <t>Q</t>
    </r>
    <r>
      <rPr>
        <vertAlign val="subscript"/>
        <sz val="12"/>
        <color theme="1"/>
        <rFont val="Garamond"/>
        <family val="1"/>
      </rPr>
      <t xml:space="preserve">1 </t>
    </r>
    <r>
      <rPr>
        <sz val="12"/>
        <color theme="1"/>
        <rFont val="Garamond"/>
        <family val="1"/>
      </rPr>
      <t>Q</t>
    </r>
    <r>
      <rPr>
        <vertAlign val="subscript"/>
        <sz val="12"/>
        <color theme="1"/>
        <rFont val="Garamond"/>
        <family val="1"/>
      </rPr>
      <t>1</t>
    </r>
  </si>
  <si>
    <r>
      <t>Q</t>
    </r>
    <r>
      <rPr>
        <vertAlign val="subscript"/>
        <sz val="12"/>
        <color theme="1"/>
        <rFont val="Garamond"/>
        <family val="1"/>
      </rPr>
      <t xml:space="preserve">1 </t>
    </r>
    <r>
      <rPr>
        <sz val="12"/>
        <color theme="1"/>
        <rFont val="Garamond"/>
        <family val="1"/>
      </rPr>
      <t>Q</t>
    </r>
    <r>
      <rPr>
        <vertAlign val="subscript"/>
        <sz val="12"/>
        <color theme="1"/>
        <rFont val="Garamond"/>
        <family val="1"/>
      </rPr>
      <t xml:space="preserve">1 </t>
    </r>
    <r>
      <rPr>
        <sz val="12"/>
        <color theme="1"/>
        <rFont val="Garamond"/>
        <family val="1"/>
      </rPr>
      <t>Q</t>
    </r>
    <r>
      <rPr>
        <vertAlign val="subscript"/>
        <sz val="12"/>
        <color theme="1"/>
        <rFont val="Garamond"/>
        <family val="1"/>
      </rPr>
      <t xml:space="preserve">1 </t>
    </r>
    <r>
      <rPr>
        <sz val="12"/>
        <color theme="1"/>
        <rFont val="Garamond"/>
        <family val="1"/>
      </rPr>
      <t>Q</t>
    </r>
    <r>
      <rPr>
        <vertAlign val="subscript"/>
        <sz val="12"/>
        <color theme="1"/>
        <rFont val="Garamond"/>
        <family val="1"/>
      </rPr>
      <t>2</t>
    </r>
  </si>
  <si>
    <r>
      <t>Q</t>
    </r>
    <r>
      <rPr>
        <vertAlign val="subscript"/>
        <sz val="12"/>
        <color theme="1"/>
        <rFont val="Garamond"/>
        <family val="1"/>
      </rPr>
      <t xml:space="preserve">1 </t>
    </r>
    <r>
      <rPr>
        <sz val="12"/>
        <color theme="1"/>
        <rFont val="Garamond"/>
        <family val="1"/>
      </rPr>
      <t>Q</t>
    </r>
    <r>
      <rPr>
        <vertAlign val="subscript"/>
        <sz val="12"/>
        <color theme="1"/>
        <rFont val="Garamond"/>
        <family val="1"/>
      </rPr>
      <t xml:space="preserve">1 </t>
    </r>
    <r>
      <rPr>
        <sz val="12"/>
        <color theme="1"/>
        <rFont val="Garamond"/>
        <family val="1"/>
      </rPr>
      <t>Q</t>
    </r>
    <r>
      <rPr>
        <vertAlign val="subscript"/>
        <sz val="12"/>
        <color theme="1"/>
        <rFont val="Garamond"/>
        <family val="1"/>
      </rPr>
      <t xml:space="preserve">2 </t>
    </r>
    <r>
      <rPr>
        <sz val="12"/>
        <color theme="1"/>
        <rFont val="Garamond"/>
        <family val="1"/>
      </rPr>
      <t>Q</t>
    </r>
    <r>
      <rPr>
        <vertAlign val="subscript"/>
        <sz val="12"/>
        <color theme="1"/>
        <rFont val="Garamond"/>
        <family val="1"/>
      </rPr>
      <t>2</t>
    </r>
  </si>
  <si>
    <r>
      <t>Q</t>
    </r>
    <r>
      <rPr>
        <vertAlign val="subscript"/>
        <sz val="12"/>
        <color theme="1"/>
        <rFont val="Garamond"/>
        <family val="1"/>
      </rPr>
      <t xml:space="preserve">1 </t>
    </r>
    <r>
      <rPr>
        <sz val="12"/>
        <color theme="1"/>
        <rFont val="Garamond"/>
        <family val="1"/>
      </rPr>
      <t>Q</t>
    </r>
    <r>
      <rPr>
        <vertAlign val="subscript"/>
        <sz val="12"/>
        <color theme="1"/>
        <rFont val="Garamond"/>
        <family val="1"/>
      </rPr>
      <t xml:space="preserve">2 </t>
    </r>
    <r>
      <rPr>
        <sz val="12"/>
        <color theme="1"/>
        <rFont val="Garamond"/>
        <family val="1"/>
      </rPr>
      <t>Q</t>
    </r>
    <r>
      <rPr>
        <vertAlign val="subscript"/>
        <sz val="12"/>
        <color theme="1"/>
        <rFont val="Garamond"/>
        <family val="1"/>
      </rPr>
      <t xml:space="preserve">2 </t>
    </r>
    <r>
      <rPr>
        <sz val="12"/>
        <color theme="1"/>
        <rFont val="Garamond"/>
        <family val="1"/>
      </rPr>
      <t>Q</t>
    </r>
    <r>
      <rPr>
        <vertAlign val="subscript"/>
        <sz val="12"/>
        <color theme="1"/>
        <rFont val="Garamond"/>
        <family val="1"/>
      </rPr>
      <t>2</t>
    </r>
  </si>
  <si>
    <r>
      <t>Q</t>
    </r>
    <r>
      <rPr>
        <vertAlign val="subscript"/>
        <sz val="12"/>
        <color theme="1"/>
        <rFont val="Garamond"/>
        <family val="1"/>
      </rPr>
      <t xml:space="preserve">1 </t>
    </r>
    <r>
      <rPr>
        <sz val="12"/>
        <color theme="1"/>
        <rFont val="Garamond"/>
        <family val="1"/>
      </rPr>
      <t>Q</t>
    </r>
    <r>
      <rPr>
        <vertAlign val="subscript"/>
        <sz val="12"/>
        <color theme="1"/>
        <rFont val="Garamond"/>
        <family val="1"/>
      </rPr>
      <t xml:space="preserve">2 </t>
    </r>
    <r>
      <rPr>
        <sz val="12"/>
        <color theme="1"/>
        <rFont val="Garamond"/>
        <family val="1"/>
      </rPr>
      <t>Q</t>
    </r>
    <r>
      <rPr>
        <vertAlign val="subscript"/>
        <sz val="12"/>
        <color theme="1"/>
        <rFont val="Garamond"/>
        <family val="1"/>
      </rPr>
      <t xml:space="preserve">2 </t>
    </r>
    <r>
      <rPr>
        <sz val="12"/>
        <color theme="1"/>
        <rFont val="Garamond"/>
        <family val="1"/>
      </rPr>
      <t>Q</t>
    </r>
    <r>
      <rPr>
        <vertAlign val="subscript"/>
        <sz val="12"/>
        <color theme="1"/>
        <rFont val="Garamond"/>
        <family val="1"/>
      </rPr>
      <t>3</t>
    </r>
  </si>
  <si>
    <r>
      <t>Q</t>
    </r>
    <r>
      <rPr>
        <vertAlign val="subscript"/>
        <sz val="12"/>
        <color theme="1"/>
        <rFont val="Garamond"/>
        <family val="1"/>
      </rPr>
      <t xml:space="preserve">1 </t>
    </r>
    <r>
      <rPr>
        <sz val="12"/>
        <color theme="1"/>
        <rFont val="Garamond"/>
        <family val="1"/>
      </rPr>
      <t>Q</t>
    </r>
    <r>
      <rPr>
        <vertAlign val="subscript"/>
        <sz val="12"/>
        <color theme="1"/>
        <rFont val="Garamond"/>
        <family val="1"/>
      </rPr>
      <t xml:space="preserve">2 </t>
    </r>
    <r>
      <rPr>
        <sz val="12"/>
        <color theme="1"/>
        <rFont val="Garamond"/>
        <family val="1"/>
      </rPr>
      <t>Q</t>
    </r>
    <r>
      <rPr>
        <vertAlign val="subscript"/>
        <sz val="12"/>
        <color theme="1"/>
        <rFont val="Garamond"/>
        <family val="1"/>
      </rPr>
      <t xml:space="preserve">3 </t>
    </r>
    <r>
      <rPr>
        <sz val="12"/>
        <color theme="1"/>
        <rFont val="Garamond"/>
        <family val="1"/>
      </rPr>
      <t>Q</t>
    </r>
    <r>
      <rPr>
        <vertAlign val="subscript"/>
        <sz val="12"/>
        <color theme="1"/>
        <rFont val="Garamond"/>
        <family val="1"/>
      </rPr>
      <t>3</t>
    </r>
  </si>
  <si>
    <t xml:space="preserve">Sum: </t>
  </si>
  <si>
    <t>Q Sequence</t>
  </si>
  <si>
    <t>Probability</t>
  </si>
  <si>
    <t>0.15 (-)</t>
  </si>
  <si>
    <t>0.07 (-)</t>
  </si>
  <si>
    <t>0.05 (-)</t>
  </si>
  <si>
    <t>MAX:</t>
  </si>
  <si>
    <t>Delta</t>
  </si>
  <si>
    <t>Alpha</t>
  </si>
  <si>
    <t>Beta</t>
  </si>
  <si>
    <t>Gamma</t>
  </si>
  <si>
    <t>STATE 3 &gt; 3</t>
  </si>
  <si>
    <t>STATE 2 &gt; 3</t>
  </si>
  <si>
    <t>STATE 2 &gt; 2</t>
  </si>
  <si>
    <t>STATE 1 &gt; 2</t>
  </si>
  <si>
    <t>STATE 1 &gt; 1</t>
  </si>
  <si>
    <t>Observation</t>
  </si>
  <si>
    <t>SUM:</t>
  </si>
  <si>
    <t>SUM</t>
  </si>
  <si>
    <t>Ksi</t>
  </si>
  <si>
    <t>P(C,stay)</t>
  </si>
  <si>
    <t>P(V,stay)</t>
  </si>
  <si>
    <t>P(C,leave)</t>
  </si>
  <si>
    <t>P(V,leave)</t>
  </si>
  <si>
    <t>P(x|C)</t>
  </si>
  <si>
    <t>P(x|V)</t>
  </si>
  <si>
    <t>Hidden Markov Models</t>
  </si>
  <si>
    <t>Adjusted Transition</t>
  </si>
  <si>
    <t>Adjusted 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</si>
</sst>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"/>
    <numFmt numFmtId="172" formatCode="0.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2"/>
      <color theme="1"/>
      <name val="Garamond"/>
      <family val="1"/>
    </font>
    <font>
      <vertAlign val="subscript"/>
      <sz val="12"/>
      <color theme="1"/>
      <name val="Garamond"/>
      <family val="1"/>
    </font>
    <font>
      <b/>
      <sz val="11"/>
      <color theme="1"/>
      <name val="Garamond"/>
      <family val="1"/>
    </font>
    <font>
      <b/>
      <sz val="18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1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5" fillId="0" borderId="0" xfId="0" applyFont="1"/>
    <xf numFmtId="169" fontId="2" fillId="0" borderId="0" xfId="0" applyNumberFormat="1" applyFont="1"/>
    <xf numFmtId="172" fontId="2" fillId="0" borderId="0" xfId="0" applyNumberFormat="1" applyFont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"/>
  <sheetViews>
    <sheetView tabSelected="1" zoomScale="130" zoomScaleNormal="130" workbookViewId="0">
      <selection activeCell="C6" sqref="C6"/>
    </sheetView>
  </sheetViews>
  <sheetFormatPr defaultColWidth="14.5703125" defaultRowHeight="15" x14ac:dyDescent="0.25"/>
  <cols>
    <col min="1" max="16384" width="14.5703125" style="5"/>
  </cols>
  <sheetData>
    <row r="2" spans="2:16" ht="23.25" x14ac:dyDescent="0.35">
      <c r="B2" s="11" t="s">
        <v>35</v>
      </c>
    </row>
    <row r="4" spans="2:16" x14ac:dyDescent="0.25">
      <c r="B4" s="6" t="s">
        <v>25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7" t="s">
        <v>27</v>
      </c>
    </row>
    <row r="5" spans="2:16" x14ac:dyDescent="0.25">
      <c r="B5" s="6" t="s">
        <v>33</v>
      </c>
      <c r="C5" s="5">
        <v>0.2</v>
      </c>
      <c r="D5" s="5">
        <v>0.17</v>
      </c>
      <c r="E5" s="5">
        <v>0.15</v>
      </c>
      <c r="F5" s="5">
        <v>0.13</v>
      </c>
      <c r="G5" s="5">
        <v>0.11</v>
      </c>
      <c r="H5" s="5">
        <v>0.09</v>
      </c>
      <c r="I5" s="5">
        <v>7.0000000000000007E-2</v>
      </c>
      <c r="K5" s="5">
        <f t="shared" ref="D5:K5" si="0">K41</f>
        <v>0</v>
      </c>
      <c r="L5" s="7">
        <f>SUM(C5:K5)</f>
        <v>0.91999999999999993</v>
      </c>
    </row>
    <row r="6" spans="2:16" x14ac:dyDescent="0.25">
      <c r="B6" s="6" t="s">
        <v>34</v>
      </c>
      <c r="D6" s="5">
        <v>0.05</v>
      </c>
      <c r="E6" s="5">
        <v>7.0000000000000007E-2</v>
      </c>
      <c r="F6" s="5">
        <v>0.09</v>
      </c>
      <c r="G6" s="5">
        <v>0.11</v>
      </c>
      <c r="H6" s="5">
        <v>0.13</v>
      </c>
      <c r="I6" s="5">
        <v>0.15</v>
      </c>
      <c r="J6" s="5">
        <v>0.17</v>
      </c>
      <c r="K6" s="5">
        <v>0.2</v>
      </c>
      <c r="L6" s="7">
        <f>SUM(C6:K6)</f>
        <v>0.97</v>
      </c>
    </row>
    <row r="8" spans="2:16" x14ac:dyDescent="0.25">
      <c r="B8" s="8" t="s">
        <v>17</v>
      </c>
    </row>
    <row r="9" spans="2:16" x14ac:dyDescent="0.25">
      <c r="I9" s="8" t="s">
        <v>28</v>
      </c>
    </row>
    <row r="10" spans="2:16" x14ac:dyDescent="0.25">
      <c r="B10" s="6" t="s">
        <v>0</v>
      </c>
      <c r="C10" s="5">
        <f>E5</f>
        <v>0.15</v>
      </c>
      <c r="D10" s="5">
        <f>J5</f>
        <v>0</v>
      </c>
      <c r="E10" s="5">
        <f>I5</f>
        <v>7.0000000000000007E-2</v>
      </c>
      <c r="F10" s="5">
        <f>D5</f>
        <v>0.17</v>
      </c>
    </row>
    <row r="11" spans="2:16" x14ac:dyDescent="0.25">
      <c r="B11" s="6" t="s">
        <v>1</v>
      </c>
      <c r="C11" s="5">
        <f>E6</f>
        <v>7.0000000000000007E-2</v>
      </c>
      <c r="D11" s="5">
        <f>J6</f>
        <v>0.17</v>
      </c>
      <c r="E11" s="5">
        <f>I6</f>
        <v>0.15</v>
      </c>
      <c r="F11" s="5">
        <f>D6</f>
        <v>0.05</v>
      </c>
      <c r="I11" s="6" t="s">
        <v>20</v>
      </c>
      <c r="J11" s="5">
        <f>0.5*C10*D10*D17</f>
        <v>0</v>
      </c>
      <c r="K11" s="5">
        <f>0.5*D10*E10*E17</f>
        <v>0</v>
      </c>
      <c r="L11" s="5">
        <f>0.5*E10*F10*F17</f>
        <v>5.9500000000000013E-3</v>
      </c>
      <c r="N11" s="1" t="s">
        <v>10</v>
      </c>
      <c r="O11" s="1" t="s">
        <v>11</v>
      </c>
    </row>
    <row r="12" spans="2:16" ht="18.75" x14ac:dyDescent="0.25">
      <c r="B12" s="6" t="s">
        <v>2</v>
      </c>
      <c r="C12" s="5">
        <f>E5</f>
        <v>0.15</v>
      </c>
      <c r="D12" s="5">
        <f>J5</f>
        <v>0</v>
      </c>
      <c r="E12" s="5">
        <f>I5</f>
        <v>7.0000000000000007E-2</v>
      </c>
      <c r="F12" s="5">
        <f>D5</f>
        <v>0.17</v>
      </c>
      <c r="I12" s="6" t="s">
        <v>21</v>
      </c>
      <c r="J12" s="5">
        <f>0.5*C11*D10*D17</f>
        <v>0</v>
      </c>
      <c r="K12" s="5">
        <f>0.5*D11*E10*E17</f>
        <v>5.0575000000000012E-4</v>
      </c>
      <c r="L12" s="5">
        <f>0.5*E11*F10*F17</f>
        <v>1.2750000000000001E-2</v>
      </c>
      <c r="N12" s="2" t="s">
        <v>3</v>
      </c>
      <c r="O12" s="3">
        <f>C12*0.5*D12*0.5*E12*0.5*F12</f>
        <v>0</v>
      </c>
      <c r="P12" s="5" t="str">
        <f>IF(MAX($O$12:$O$17)=$O12,"MAX!","")</f>
        <v/>
      </c>
    </row>
    <row r="13" spans="2:16" ht="18.75" x14ac:dyDescent="0.25">
      <c r="C13" s="6">
        <v>3</v>
      </c>
      <c r="D13" s="6">
        <v>8</v>
      </c>
      <c r="E13" s="6">
        <v>7</v>
      </c>
      <c r="F13" s="6">
        <v>2</v>
      </c>
      <c r="I13" s="6" t="s">
        <v>22</v>
      </c>
      <c r="J13" s="5">
        <f>0.5*C11*D11*D18</f>
        <v>6.6788750000000024E-5</v>
      </c>
      <c r="K13" s="5">
        <f>D11*0.5*E11*E18</f>
        <v>1.4025000000000003E-3</v>
      </c>
      <c r="L13" s="5">
        <f>0.5*E11*F11*F18</f>
        <v>3.7499999999999999E-3</v>
      </c>
      <c r="N13" s="2" t="s">
        <v>4</v>
      </c>
      <c r="O13" s="3">
        <f>C12*0.5*D12*0.5*E12*0.5*F11</f>
        <v>0</v>
      </c>
      <c r="P13" s="5" t="str">
        <f>IF(MAX($O$12:$O$17)=$O13,"MAX!","")</f>
        <v/>
      </c>
    </row>
    <row r="14" spans="2:16" ht="18.75" x14ac:dyDescent="0.25">
      <c r="I14" s="6" t="s">
        <v>23</v>
      </c>
      <c r="J14" s="5">
        <f>0.5*C12*D11*D18</f>
        <v>1.4311875000000001E-4</v>
      </c>
      <c r="K14" s="5">
        <f>0.5*D12*E11*E18</f>
        <v>0</v>
      </c>
      <c r="L14" s="5">
        <f>0.5*E12*F11*F18</f>
        <v>1.7500000000000003E-3</v>
      </c>
      <c r="N14" s="2" t="s">
        <v>5</v>
      </c>
      <c r="O14" s="3">
        <f>C12*0.5*D12*0.5*E11*0.5*F11</f>
        <v>0</v>
      </c>
      <c r="P14" s="5" t="str">
        <f>IF(MAX($O$12:$O$17)=$O14,"MAX!","")</f>
        <v/>
      </c>
    </row>
    <row r="15" spans="2:16" ht="18.75" x14ac:dyDescent="0.25">
      <c r="B15" s="8" t="s">
        <v>18</v>
      </c>
      <c r="I15" s="6" t="s">
        <v>24</v>
      </c>
      <c r="J15" s="5">
        <f>C12*0.5*D12*D19</f>
        <v>0</v>
      </c>
      <c r="K15" s="5">
        <f>0.5*D12*E12*E19</f>
        <v>0</v>
      </c>
      <c r="L15" s="5">
        <f>0.5*E12*F12*F19</f>
        <v>5.9500000000000013E-3</v>
      </c>
      <c r="N15" s="2" t="s">
        <v>6</v>
      </c>
      <c r="O15" s="3">
        <f>C12*0.5*D11*0.5*E11*0.5*F11</f>
        <v>2.3906250000000002E-5</v>
      </c>
      <c r="P15" s="5" t="str">
        <f>IF(MAX($O$12:$O$17)=$O15,"MAX!","")</f>
        <v/>
      </c>
    </row>
    <row r="16" spans="2:16" ht="18.75" x14ac:dyDescent="0.25">
      <c r="I16" s="6" t="s">
        <v>27</v>
      </c>
      <c r="J16" s="5">
        <f>SUM(J11:J15)</f>
        <v>2.0990750000000002E-4</v>
      </c>
      <c r="K16" s="5">
        <f>SUM(K11:K15)</f>
        <v>1.9082500000000004E-3</v>
      </c>
      <c r="L16" s="5">
        <f>SUM(L11:L15)</f>
        <v>3.0150000000000003E-2</v>
      </c>
      <c r="N16" s="2" t="s">
        <v>7</v>
      </c>
      <c r="O16" s="3">
        <f>C12*0.5*D11*0.5*E11*0.5*F10</f>
        <v>8.1281250000000014E-5</v>
      </c>
      <c r="P16" s="5" t="str">
        <f>IF(MAX($O$12:$O$17)=$O16,"MAX!","")</f>
        <v>MAX!</v>
      </c>
    </row>
    <row r="17" spans="2:16" ht="18.75" x14ac:dyDescent="0.35">
      <c r="B17" s="6" t="s">
        <v>0</v>
      </c>
      <c r="C17" s="5">
        <f>0.5*D17*D10</f>
        <v>0</v>
      </c>
      <c r="D17" s="5">
        <f>0.5*E10*E17</f>
        <v>2.9750000000000006E-3</v>
      </c>
      <c r="E17" s="5">
        <f>0.5*F10*F17</f>
        <v>8.5000000000000006E-2</v>
      </c>
      <c r="F17" s="5">
        <v>1</v>
      </c>
      <c r="N17" s="4" t="s">
        <v>8</v>
      </c>
      <c r="O17" s="3">
        <f>C12*0.5*D11*0.5*E10*0.5*F10</f>
        <v>3.7931250000000011E-5</v>
      </c>
      <c r="P17" s="5" t="str">
        <f>IF(MAX($O$12:$O$17)=$O17,"MAX!","")</f>
        <v/>
      </c>
    </row>
    <row r="18" spans="2:16" ht="15.75" x14ac:dyDescent="0.25">
      <c r="B18" s="6" t="s">
        <v>1</v>
      </c>
      <c r="C18" s="5">
        <f>0.5*D18*D11+0.5*D17*D10</f>
        <v>9.5412500000000011E-4</v>
      </c>
      <c r="D18" s="5">
        <f>0.5*E11*E18+0.5*E10*E17</f>
        <v>1.1225000000000001E-2</v>
      </c>
      <c r="E18" s="5">
        <f>0.5*F10*F17 +0.5*F11*F18</f>
        <v>0.11000000000000001</v>
      </c>
      <c r="F18" s="5">
        <v>1</v>
      </c>
      <c r="I18" s="6" t="s">
        <v>20</v>
      </c>
      <c r="J18" s="9">
        <f>J11/J$16</f>
        <v>0</v>
      </c>
      <c r="K18" s="9">
        <f>K11/K$16</f>
        <v>0</v>
      </c>
      <c r="L18" s="9">
        <f>L11/L$16</f>
        <v>0.19734660033167498</v>
      </c>
      <c r="N18" s="2" t="s">
        <v>9</v>
      </c>
      <c r="O18" s="3">
        <f>SUM(O12:O17)</f>
        <v>1.4311875000000003E-4</v>
      </c>
      <c r="P18" s="5">
        <f>LOG(O18)</f>
        <v>-3.8443034655546651</v>
      </c>
    </row>
    <row r="19" spans="2:16" x14ac:dyDescent="0.25">
      <c r="B19" s="6" t="s">
        <v>2</v>
      </c>
      <c r="C19" s="5">
        <f>0.5*D18*D11+0.5*D19*D12</f>
        <v>9.5412500000000011E-4</v>
      </c>
      <c r="D19" s="5">
        <f>E18*E11*0.5+0.5*E19*E12</f>
        <v>1.2100000000000001E-2</v>
      </c>
      <c r="E19" s="5">
        <f>0.5*F18*F11+0.5*F12*F19</f>
        <v>0.11000000000000001</v>
      </c>
      <c r="F19" s="5">
        <v>1</v>
      </c>
      <c r="I19" s="6" t="s">
        <v>21</v>
      </c>
      <c r="J19" s="9">
        <f>J12/J$16</f>
        <v>0</v>
      </c>
      <c r="K19" s="9">
        <f>K12/K$16</f>
        <v>0.26503340757238308</v>
      </c>
      <c r="L19" s="9">
        <f>L12/L$16</f>
        <v>0.42288557213930345</v>
      </c>
    </row>
    <row r="20" spans="2:16" x14ac:dyDescent="0.25">
      <c r="C20" s="6">
        <v>3</v>
      </c>
      <c r="D20" s="6">
        <v>8</v>
      </c>
      <c r="E20" s="6">
        <v>7</v>
      </c>
      <c r="F20" s="6">
        <v>2</v>
      </c>
      <c r="I20" s="6" t="s">
        <v>22</v>
      </c>
      <c r="J20" s="9">
        <f>J13/J$16</f>
        <v>0.31818181818181829</v>
      </c>
      <c r="K20" s="9">
        <f>K13/K$16</f>
        <v>0.73496659242761697</v>
      </c>
      <c r="L20" s="9">
        <f t="shared" ref="L20:L22" si="1">L13/L$16</f>
        <v>0.12437810945273631</v>
      </c>
    </row>
    <row r="21" spans="2:16" x14ac:dyDescent="0.25">
      <c r="I21" s="6" t="s">
        <v>23</v>
      </c>
      <c r="J21" s="9">
        <f>J14/J$16</f>
        <v>0.68181818181818177</v>
      </c>
      <c r="K21" s="9">
        <f>K14/K$16</f>
        <v>0</v>
      </c>
      <c r="L21" s="9">
        <f t="shared" si="1"/>
        <v>5.8043117744610281E-2</v>
      </c>
    </row>
    <row r="22" spans="2:16" x14ac:dyDescent="0.25">
      <c r="B22" s="8" t="s">
        <v>19</v>
      </c>
      <c r="I22" s="6" t="s">
        <v>24</v>
      </c>
      <c r="J22" s="9">
        <f>J15/J$16</f>
        <v>0</v>
      </c>
      <c r="K22" s="9">
        <f>K15/K$16</f>
        <v>0</v>
      </c>
      <c r="L22" s="9">
        <f t="shared" si="1"/>
        <v>0.19734660033167498</v>
      </c>
    </row>
    <row r="23" spans="2:16" x14ac:dyDescent="0.25">
      <c r="I23" s="6"/>
      <c r="J23" s="6">
        <v>3</v>
      </c>
      <c r="K23" s="6">
        <v>8</v>
      </c>
      <c r="L23" s="6">
        <v>7</v>
      </c>
      <c r="M23" s="6">
        <v>2</v>
      </c>
    </row>
    <row r="24" spans="2:16" x14ac:dyDescent="0.25">
      <c r="B24" s="6" t="s">
        <v>0</v>
      </c>
      <c r="C24" s="5">
        <f>(C17*C10)/SUM(C$10*C$17,C$11*C$18,C$12*C$19)</f>
        <v>0</v>
      </c>
      <c r="D24" s="5">
        <f>(D17*D10)/SUM(D$10*D$17,D$11*D$18,D$12*D$19)</f>
        <v>0</v>
      </c>
      <c r="E24" s="5">
        <f>(E10*E17)/SUM(E$10*E$17,E$11*E$18,E$12*E$19)</f>
        <v>0.19734660033167498</v>
      </c>
      <c r="F24" s="5">
        <f>(F10*F17)/SUM(F$10*F$17,F$11*F$18,F$12*F$19)</f>
        <v>0.4358974358974359</v>
      </c>
      <c r="I24" s="6" t="s">
        <v>27</v>
      </c>
      <c r="J24" s="6">
        <f>SUM(J18:J22)</f>
        <v>1</v>
      </c>
      <c r="K24" s="6">
        <f>SUM(K18:K22)</f>
        <v>1</v>
      </c>
      <c r="L24" s="6">
        <f>SUM(L18:L22)</f>
        <v>0.99999999999999989</v>
      </c>
      <c r="M24" s="6"/>
    </row>
    <row r="25" spans="2:16" x14ac:dyDescent="0.25">
      <c r="B25" s="6" t="s">
        <v>1</v>
      </c>
      <c r="C25" s="5">
        <f>(C18*C11)/SUM(C$10*C$17,C$11*C$18,C$12*C$19)</f>
        <v>0.31818181818181823</v>
      </c>
      <c r="D25" s="5">
        <f>(D18*D11)/SUM(D$10*D$17,D$11*D$18,D$12*D$19)</f>
        <v>1</v>
      </c>
      <c r="E25" s="5">
        <f t="shared" ref="E25:F26" si="2">(E11*E18)/SUM(E$10*E$17,E$11*E$18,E$12*E$19)</f>
        <v>0.54726368159203975</v>
      </c>
      <c r="F25" s="5">
        <f t="shared" si="2"/>
        <v>0.12820512820512822</v>
      </c>
    </row>
    <row r="26" spans="2:16" x14ac:dyDescent="0.25">
      <c r="B26" s="6" t="s">
        <v>2</v>
      </c>
      <c r="C26" s="5">
        <f>(C19*C12)/SUM(C$10*C$17,C$11*C$18,C$12*C$19)</f>
        <v>0.68181818181818177</v>
      </c>
      <c r="D26" s="5">
        <f>(D19*D12)/SUM(D$10*D$17,D$11*D$18,D$12*D$19)</f>
        <v>0</v>
      </c>
      <c r="E26" s="5">
        <f t="shared" si="2"/>
        <v>0.2553897180762853</v>
      </c>
      <c r="F26" s="5">
        <f t="shared" si="2"/>
        <v>0.4358974358974359</v>
      </c>
    </row>
    <row r="27" spans="2:16" x14ac:dyDescent="0.25">
      <c r="B27" s="6"/>
      <c r="C27" s="6">
        <v>3</v>
      </c>
      <c r="D27" s="6">
        <v>8</v>
      </c>
      <c r="E27" s="6">
        <v>7</v>
      </c>
      <c r="F27" s="6">
        <v>2</v>
      </c>
      <c r="I27" s="8" t="s">
        <v>16</v>
      </c>
    </row>
    <row r="28" spans="2:16" x14ac:dyDescent="0.25">
      <c r="B28" s="6" t="s">
        <v>26</v>
      </c>
      <c r="C28" s="6">
        <f>SUM(C24:C26)</f>
        <v>1</v>
      </c>
      <c r="D28" s="6">
        <f>SUM(D24:D26)</f>
        <v>1</v>
      </c>
      <c r="E28" s="6">
        <f>SUM(E24:E26)</f>
        <v>1</v>
      </c>
      <c r="F28" s="6">
        <f>SUM(F24:F26)</f>
        <v>1</v>
      </c>
    </row>
    <row r="29" spans="2:16" x14ac:dyDescent="0.25">
      <c r="I29" s="6" t="s">
        <v>0</v>
      </c>
      <c r="J29" s="5" t="s">
        <v>12</v>
      </c>
      <c r="K29" s="5" t="s">
        <v>14</v>
      </c>
      <c r="L29" s="5">
        <f>MAX(K30)*0.5*E10</f>
        <v>4.4625000000000009E-4</v>
      </c>
      <c r="M29" s="8">
        <f>MAX(L30,L29)*0.5*F10</f>
        <v>8.1281250000000014E-5</v>
      </c>
    </row>
    <row r="30" spans="2:16" x14ac:dyDescent="0.25">
      <c r="I30" s="6" t="s">
        <v>1</v>
      </c>
      <c r="J30" s="5" t="s">
        <v>13</v>
      </c>
      <c r="K30" s="8">
        <f>MAX(C12)*0.5*D11</f>
        <v>1.2750000000000001E-2</v>
      </c>
      <c r="L30" s="8">
        <f>MAX(K30,K31)*0.5*E11</f>
        <v>9.5625000000000007E-4</v>
      </c>
      <c r="M30" s="5">
        <f>MAX(L30,L31)*F11*0.5</f>
        <v>2.3906250000000002E-5</v>
      </c>
    </row>
    <row r="31" spans="2:16" x14ac:dyDescent="0.25">
      <c r="B31" s="8" t="s">
        <v>36</v>
      </c>
      <c r="I31" s="6" t="s">
        <v>2</v>
      </c>
      <c r="J31" s="8" t="s">
        <v>12</v>
      </c>
      <c r="K31" s="5">
        <f>C12*0.5*D12</f>
        <v>0</v>
      </c>
      <c r="L31" s="5">
        <f>MAX(K31)*0.5*E12</f>
        <v>0</v>
      </c>
      <c r="M31" s="5">
        <f>MAX(L31)*0.5*F12</f>
        <v>0</v>
      </c>
    </row>
    <row r="32" spans="2:16" x14ac:dyDescent="0.25">
      <c r="J32" s="6">
        <v>3</v>
      </c>
      <c r="K32" s="6">
        <v>8</v>
      </c>
      <c r="L32" s="6">
        <v>7</v>
      </c>
      <c r="M32" s="6">
        <v>2</v>
      </c>
    </row>
    <row r="33" spans="2:13" x14ac:dyDescent="0.25">
      <c r="B33" s="6" t="s">
        <v>29</v>
      </c>
      <c r="C33" s="10">
        <f>SUM(J22,K22,L22,J18,K18,L18)/SUM(C26,D26,E26,C24,D24,E24)</f>
        <v>0.34788386153743939</v>
      </c>
      <c r="J33" s="5" t="s">
        <v>15</v>
      </c>
      <c r="K33" s="5">
        <f>MAX(K30:K31)</f>
        <v>1.2750000000000001E-2</v>
      </c>
      <c r="L33" s="5">
        <f>MAX(L29:L31)</f>
        <v>9.5625000000000007E-4</v>
      </c>
      <c r="M33" s="5">
        <f>MAX(M29:M31)</f>
        <v>8.1281250000000014E-5</v>
      </c>
    </row>
    <row r="34" spans="2:13" x14ac:dyDescent="0.25">
      <c r="B34" s="6" t="s">
        <v>30</v>
      </c>
      <c r="C34" s="5">
        <f>SUM(J20,K20,L20)/SUM(C25,D25,E25)</f>
        <v>0.63123072756878684</v>
      </c>
    </row>
    <row r="35" spans="2:13" x14ac:dyDescent="0.25">
      <c r="B35" s="6" t="s">
        <v>31</v>
      </c>
      <c r="C35" s="5">
        <f>SUM(J21,K21,L21)/SUM(C26,D26,E26)</f>
        <v>0.78943135204697168</v>
      </c>
    </row>
    <row r="36" spans="2:13" x14ac:dyDescent="0.25">
      <c r="B36" s="6" t="s">
        <v>32</v>
      </c>
      <c r="C36" s="5">
        <f>SUM(J19,K19,L19)/SUM(C25,D25,E25)</f>
        <v>0.36876927243121316</v>
      </c>
      <c r="D36" s="10"/>
    </row>
    <row r="38" spans="2:13" x14ac:dyDescent="0.25">
      <c r="B38" s="8" t="s">
        <v>37</v>
      </c>
    </row>
    <row r="40" spans="2:13" x14ac:dyDescent="0.25">
      <c r="B40" s="6" t="s">
        <v>25</v>
      </c>
      <c r="C40" s="6">
        <v>1</v>
      </c>
      <c r="D40" s="6">
        <v>2</v>
      </c>
      <c r="E40" s="6">
        <v>3</v>
      </c>
      <c r="F40" s="6">
        <v>4</v>
      </c>
      <c r="G40" s="6">
        <v>5</v>
      </c>
      <c r="H40" s="6">
        <v>6</v>
      </c>
      <c r="I40" s="6">
        <v>7</v>
      </c>
      <c r="J40" s="6">
        <v>8</v>
      </c>
      <c r="K40" s="6">
        <v>9</v>
      </c>
      <c r="L40" s="7" t="s">
        <v>27</v>
      </c>
    </row>
    <row r="41" spans="2:13" x14ac:dyDescent="0.25">
      <c r="B41" s="6" t="s">
        <v>33</v>
      </c>
      <c r="C41" s="5">
        <v>0</v>
      </c>
      <c r="D41" s="5">
        <f>SUM(F24,F26)/SUM(C26,D26,E26,F26,C24,D24,E24,F24)</f>
        <v>0.43451797775215234</v>
      </c>
      <c r="E41" s="5">
        <f>SUM(C26,C24)/SUM(C26,D26,E26,F26,C24,D24,E24,F24)</f>
        <v>0.33983023661097472</v>
      </c>
      <c r="F41" s="5">
        <v>0</v>
      </c>
      <c r="G41" s="5">
        <v>0</v>
      </c>
      <c r="H41" s="5">
        <v>0</v>
      </c>
      <c r="I41" s="5">
        <f>SUM(E26,E24)/SUM(C24,D24,E24,F24,C26,D26,E26,F26)</f>
        <v>0.2256517856368728</v>
      </c>
      <c r="J41" s="5">
        <f>SUM(D26,D24)/SUM(C24,D24,E24,F24,F26,E26,D26,C26)</f>
        <v>0</v>
      </c>
      <c r="K41" s="5">
        <v>0</v>
      </c>
      <c r="L41" s="7">
        <f>SUM(C41:K41)</f>
        <v>0.99999999999999989</v>
      </c>
    </row>
    <row r="42" spans="2:13" x14ac:dyDescent="0.25">
      <c r="B42" s="6" t="s">
        <v>34</v>
      </c>
      <c r="C42" s="5">
        <v>0</v>
      </c>
      <c r="D42" s="5">
        <f>SUM(F25)/SUM(C25:F25)</f>
        <v>6.4306717739754118E-2</v>
      </c>
      <c r="E42" s="5">
        <f>SUM(C25)/SUM(C25:F25)</f>
        <v>0.15959758129957161</v>
      </c>
      <c r="F42" s="5">
        <v>0</v>
      </c>
      <c r="G42" s="5">
        <v>0</v>
      </c>
      <c r="H42" s="5">
        <v>0</v>
      </c>
      <c r="I42" s="5">
        <f>SUM(E25)/SUM(C25,D25,E25,F25)</f>
        <v>0.27450330259059214</v>
      </c>
      <c r="J42" s="5">
        <f>SUM(D25)/SUM(C25:F25)</f>
        <v>0.50159239837008207</v>
      </c>
      <c r="K42" s="5">
        <v>0</v>
      </c>
      <c r="L42" s="7">
        <f>SUM(C42:K42)</f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Wolfe</dc:creator>
  <cp:lastModifiedBy>Nikolas Wolfe</cp:lastModifiedBy>
  <dcterms:created xsi:type="dcterms:W3CDTF">2013-10-18T05:51:41Z</dcterms:created>
  <dcterms:modified xsi:type="dcterms:W3CDTF">2013-10-20T02:52:49Z</dcterms:modified>
</cp:coreProperties>
</file>