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27795" windowHeight="12525" activeTab="2"/>
  </bookViews>
  <sheets>
    <sheet name="Overview" sheetId="1" r:id="rId1"/>
    <sheet name="EPD worksheet" sheetId="2" r:id="rId2"/>
    <sheet name="Proposed Space Type 2004" sheetId="3" r:id="rId3"/>
  </sheets>
  <calcPr calcId="145621"/>
</workbook>
</file>

<file path=xl/calcChain.xml><?xml version="1.0" encoding="utf-8"?>
<calcChain xmlns="http://schemas.openxmlformats.org/spreadsheetml/2006/main">
  <c r="N26" i="3" l="1"/>
  <c r="E41" i="3"/>
  <c r="D41" i="3"/>
  <c r="D43" i="3"/>
  <c r="R11" i="3"/>
  <c r="N25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R20" i="3"/>
  <c r="R19" i="3"/>
  <c r="R18" i="3"/>
  <c r="R17" i="3"/>
  <c r="R16" i="3"/>
  <c r="R15" i="3"/>
  <c r="R14" i="3"/>
  <c r="R13" i="3"/>
  <c r="R12" i="3"/>
  <c r="R10" i="3"/>
  <c r="R9" i="3"/>
  <c r="R8" i="3"/>
  <c r="Q8" i="3"/>
  <c r="Q20" i="3"/>
  <c r="Q19" i="3"/>
  <c r="Q18" i="3"/>
  <c r="Q17" i="3"/>
  <c r="Q16" i="3"/>
  <c r="Q15" i="3"/>
  <c r="Q14" i="3"/>
  <c r="Q13" i="3"/>
  <c r="Q12" i="3"/>
  <c r="Q11" i="3"/>
  <c r="Q10" i="3"/>
  <c r="Q9" i="3"/>
  <c r="H21" i="2"/>
  <c r="H20" i="2"/>
  <c r="H12" i="2"/>
  <c r="H11" i="2"/>
  <c r="H9" i="2"/>
  <c r="H8" i="2"/>
  <c r="H7" i="2"/>
  <c r="H6" i="2"/>
  <c r="H22" i="2"/>
  <c r="H19" i="2"/>
  <c r="H18" i="2"/>
  <c r="H17" i="2"/>
  <c r="H16" i="2"/>
  <c r="H15" i="2"/>
  <c r="H14" i="2"/>
  <c r="H13" i="2"/>
  <c r="H10" i="2"/>
  <c r="H5" i="2"/>
  <c r="B22" i="3"/>
  <c r="B84" i="1"/>
  <c r="B62" i="1"/>
  <c r="B40" i="1"/>
  <c r="C19" i="1"/>
  <c r="C40" i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2" i="2"/>
  <c r="D20" i="2"/>
  <c r="D19" i="2"/>
  <c r="D18" i="2"/>
  <c r="D17" i="2"/>
  <c r="D16" i="2"/>
  <c r="D15" i="2"/>
  <c r="D14" i="2"/>
  <c r="D13" i="2"/>
  <c r="D11" i="2"/>
  <c r="D10" i="2"/>
  <c r="D8" i="2"/>
  <c r="D6" i="2"/>
  <c r="D5" i="2"/>
  <c r="B19" i="1"/>
  <c r="E43" i="3" l="1"/>
  <c r="P22" i="3"/>
  <c r="G22" i="3" s="1"/>
  <c r="N22" i="3"/>
  <c r="N24" i="3" s="1"/>
  <c r="O22" i="3"/>
  <c r="F22" i="3" s="1"/>
  <c r="M22" i="3"/>
  <c r="C22" i="3" s="1"/>
  <c r="Q22" i="3"/>
  <c r="C41" i="3" s="1"/>
  <c r="R22" i="3"/>
  <c r="C42" i="3" s="1"/>
  <c r="D45" i="2"/>
  <c r="D24" i="2"/>
  <c r="C43" i="3" l="1"/>
  <c r="C5" i="3"/>
  <c r="I22" i="3"/>
  <c r="H22" i="3" l="1"/>
</calcChain>
</file>

<file path=xl/sharedStrings.xml><?xml version="1.0" encoding="utf-8"?>
<sst xmlns="http://schemas.openxmlformats.org/spreadsheetml/2006/main" count="257" uniqueCount="111">
  <si>
    <t>Office Space Type breakdown in TSD documents.</t>
  </si>
  <si>
    <t>Small and Medium office were made by PNNL, and the large office was made by NREL. There is no large office AEDG.</t>
  </si>
  <si>
    <t>Space Type</t>
  </si>
  <si>
    <t>LPD</t>
  </si>
  <si>
    <t>EPD</t>
  </si>
  <si>
    <t>Open Office</t>
  </si>
  <si>
    <t>Private Office</t>
  </si>
  <si>
    <t>Conference</t>
  </si>
  <si>
    <t>Corridor</t>
  </si>
  <si>
    <t>Storage</t>
  </si>
  <si>
    <t>Restrooms</t>
  </si>
  <si>
    <t>Lounge</t>
  </si>
  <si>
    <t>Stairs</t>
  </si>
  <si>
    <t>Lobby</t>
  </si>
  <si>
    <t>whole building</t>
  </si>
  <si>
    <t>% of total area</t>
  </si>
  <si>
    <t>LPD (W/ft^2)</t>
  </si>
  <si>
    <t>EPD  (W/ft^2)</t>
  </si>
  <si>
    <t>Inventory</t>
  </si>
  <si>
    <t>Quantity</t>
  </si>
  <si>
    <t>Computers - Servers</t>
  </si>
  <si>
    <t>Computers - deskto</t>
  </si>
  <si>
    <t>Computers - laptop</t>
  </si>
  <si>
    <t>Monitors - desktop - LCD</t>
  </si>
  <si>
    <t>Monitors - servers - LCD</t>
  </si>
  <si>
    <t>Laser printer - network</t>
  </si>
  <si>
    <t>Copy machine</t>
  </si>
  <si>
    <t>Fax machine</t>
  </si>
  <si>
    <t>Water cooler</t>
  </si>
  <si>
    <t>Refrigerator</t>
  </si>
  <si>
    <t>Vending machine</t>
  </si>
  <si>
    <t>Coffee maker</t>
  </si>
  <si>
    <t>Portable HVAC (heaters, fans)</t>
  </si>
  <si>
    <t>other small appliances</t>
  </si>
  <si>
    <t>Total plug load</t>
  </si>
  <si>
    <t>Total W</t>
  </si>
  <si>
    <t>Load each W/each</t>
  </si>
  <si>
    <t>people pe 1000 sqft</t>
  </si>
  <si>
    <t>Elec/MechRoom</t>
  </si>
  <si>
    <t>Storage/Print/Copy</t>
  </si>
  <si>
    <t>CFM per sqft</t>
  </si>
  <si>
    <t>CFM per person</t>
  </si>
  <si>
    <t xml:space="preserve">Ventilation </t>
  </si>
  <si>
    <t xml:space="preserve"> - Restroom requires exhast only, no separate outside air</t>
  </si>
  <si>
    <t xml:space="preserve"> - TSD has 268 people in 54,000sqft building. They take 50% of building as open and closed office and 100sqft per person. This should result in a value of 5 people per 1000 sqft</t>
  </si>
  <si>
    <t xml:space="preserve"> - TSD has 88 people in 20,000sqft building. They take 44% of building as open and closed office and 100sqft per person. This should result in a value of 8.8 people per 1000 sqft, but in table 3.1 for ventilation it results in 8.05</t>
  </si>
  <si>
    <t>Small Office (total people, total sqft)</t>
  </si>
  <si>
    <t>Medium Office (total people, total sqft)</t>
  </si>
  <si>
    <t>Baseline should match the 2004 vintage of our templates. Use this as a relative load distribution guide for other vintages in our templates</t>
  </si>
  <si>
    <t>Large Office - Low Rise (total people, total sqft)</t>
  </si>
  <si>
    <t>Elevator</t>
  </si>
  <si>
    <t>Office</t>
  </si>
  <si>
    <t>Large Office - High Rise (total people, total sqft)</t>
  </si>
  <si>
    <t>Lounge/Break</t>
  </si>
  <si>
    <t>Infiltration (ft^3/min*ft^2 ext)</t>
  </si>
  <si>
    <t>Infiltration Sch</t>
  </si>
  <si>
    <t>Ref Bldg - sm office</t>
  </si>
  <si>
    <t>Ref Bldg - md office</t>
  </si>
  <si>
    <t>Ref Bldg - lg office</t>
  </si>
  <si>
    <t xml:space="preserve"> - TSD has 3494 people. 7.42x460.8 = 3419</t>
  </si>
  <si>
    <t>3419*</t>
  </si>
  <si>
    <t xml:space="preserve"> - TSD has 3453 people. 7.19x460.8 = 3313</t>
  </si>
  <si>
    <t>*Portable HVAC (heaters, fans)</t>
  </si>
  <si>
    <t>* interesting that number of portable HVAC was same as small office. Not sure if that was error, or if it is assumed HVAC will be better</t>
  </si>
  <si>
    <t>Space Type Area</t>
  </si>
  <si>
    <t>EPW contribution</t>
  </si>
  <si>
    <t>Break</t>
  </si>
  <si>
    <t>Vending</t>
  </si>
  <si>
    <t>IT</t>
  </si>
  <si>
    <t>Stair</t>
  </si>
  <si>
    <t>Print Room</t>
  </si>
  <si>
    <t>Computers - desktop</t>
  </si>
  <si>
    <t>Proposed Space Type assignments for plug loads</t>
  </si>
  <si>
    <t>cfm/area</t>
  </si>
  <si>
    <t>total</t>
  </si>
  <si>
    <t>total CFM</t>
  </si>
  <si>
    <t>cfm/person</t>
  </si>
  <si>
    <t>light w</t>
  </si>
  <si>
    <t>equip w</t>
  </si>
  <si>
    <t xml:space="preserve">This does seem really high, but if they are good design values for the other spaces, then </t>
  </si>
  <si>
    <t>Peak Occupancy Sch Value</t>
  </si>
  <si>
    <t>Peak schedule values</t>
  </si>
  <si>
    <t>People</t>
  </si>
  <si>
    <t>Ref Building</t>
  </si>
  <si>
    <t>Proposed</t>
  </si>
  <si>
    <t>Total ventilation worksheet</t>
  </si>
  <si>
    <t>Total calculations (based on 20k sqft building)</t>
  </si>
  <si>
    <t>TSD for small has 88 people</t>
  </si>
  <si>
    <t>see table above</t>
  </si>
  <si>
    <t>Multi-Space Type</t>
  </si>
  <si>
    <t>md/lg ref Bldg</t>
  </si>
  <si>
    <t xml:space="preserve"> sml Ref Bldg</t>
  </si>
  <si>
    <t>sch adj. people</t>
  </si>
  <si>
    <t>design.peop</t>
  </si>
  <si>
    <t>(schedule adjusted peak people - multi-space)</t>
  </si>
  <si>
    <t>Restroom</t>
  </si>
  <si>
    <t>Office Misc Occ</t>
  </si>
  <si>
    <t>Office Work Occ</t>
  </si>
  <si>
    <t>PrintRoom</t>
  </si>
  <si>
    <t>IT_Room</t>
  </si>
  <si>
    <t>BreakRoom</t>
  </si>
  <si>
    <t>OfficePrivate</t>
  </si>
  <si>
    <t>OfficeClosed</t>
  </si>
  <si>
    <t>note: I'm currently using0.96 cfm/sqft (TSD's use exhaust instead and have no ventilation)</t>
  </si>
  <si>
    <t>It seems like small and medium office should have different occupancy and load densities from each other</t>
  </si>
  <si>
    <t>Should Elevator be a space type, and if so what should it look like</t>
  </si>
  <si>
    <t>cfm person total</t>
  </si>
  <si>
    <t>cfm area total</t>
  </si>
  <si>
    <t>(ref sm office schedule adjusted peak people - ref)</t>
  </si>
  <si>
    <t>(TSD sm office schedule adjusted peak people - ref)</t>
  </si>
  <si>
    <t>Office Infil Quarter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</si>
</sst>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0" fontId="0" fillId="0" borderId="0" xfId="0" quotePrefix="1"/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0" fillId="0" borderId="1" xfId="0" applyBorder="1"/>
    <xf numFmtId="9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3" xfId="0" applyNumberFormat="1" applyBorder="1" applyAlignment="1">
      <alignment horizontal="right"/>
    </xf>
    <xf numFmtId="0" fontId="7" fillId="0" borderId="0" xfId="0" applyFont="1"/>
    <xf numFmtId="170" fontId="2" fillId="0" borderId="0" xfId="0" applyNumberFormat="1" applyFont="1" applyAlignment="1">
      <alignment horizontal="right"/>
    </xf>
    <xf numFmtId="170" fontId="4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/>
    <xf numFmtId="9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9" fontId="1" fillId="0" borderId="3" xfId="0" applyNumberFormat="1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9" fontId="1" fillId="0" borderId="0" xfId="0" applyNumberFormat="1" applyFont="1" applyBorder="1"/>
    <xf numFmtId="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0" fontId="0" fillId="0" borderId="0" xfId="0" applyNumberFormat="1" applyAlignment="1">
      <alignment horizontal="right"/>
    </xf>
    <xf numFmtId="10" fontId="1" fillId="0" borderId="2" xfId="0" applyNumberFormat="1" applyFont="1" applyBorder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/>
    <xf numFmtId="1" fontId="2" fillId="0" borderId="0" xfId="0" applyNumberFormat="1" applyFont="1" applyAlignment="1">
      <alignment horizontal="right" wrapText="1"/>
    </xf>
    <xf numFmtId="2" fontId="0" fillId="4" borderId="0" xfId="0" applyNumberFormat="1" applyFill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7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7" fillId="0" borderId="0" xfId="0" applyFont="1" applyBorder="1"/>
    <xf numFmtId="0" fontId="7" fillId="0" borderId="10" xfId="0" applyFont="1" applyBorder="1"/>
    <xf numFmtId="2" fontId="0" fillId="5" borderId="0" xfId="0" applyNumberFormat="1" applyFill="1" applyAlignment="1">
      <alignment horizontal="right"/>
    </xf>
    <xf numFmtId="0" fontId="0" fillId="5" borderId="0" xfId="0" applyFill="1"/>
    <xf numFmtId="0" fontId="0" fillId="0" borderId="10" xfId="0" applyBorder="1" applyAlignment="1">
      <alignment horizontal="center"/>
    </xf>
    <xf numFmtId="0" fontId="0" fillId="6" borderId="0" xfId="0" applyFill="1"/>
    <xf numFmtId="0" fontId="0" fillId="3" borderId="0" xfId="0" applyFill="1"/>
    <xf numFmtId="2" fontId="0" fillId="0" borderId="0" xfId="0" applyNumberFormat="1" applyBorder="1"/>
    <xf numFmtId="2" fontId="0" fillId="0" borderId="8" xfId="0" applyNumberFormat="1" applyBorder="1"/>
    <xf numFmtId="2" fontId="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53" workbookViewId="0">
      <selection activeCell="D24" sqref="D24"/>
    </sheetView>
  </sheetViews>
  <sheetFormatPr defaultRowHeight="15" x14ac:dyDescent="0.25"/>
  <cols>
    <col min="1" max="1" width="21.140625" customWidth="1"/>
    <col min="2" max="2" width="21.140625" style="3" customWidth="1"/>
    <col min="3" max="3" width="21.140625" style="7" customWidth="1"/>
    <col min="4" max="6" width="21.140625" style="4" customWidth="1"/>
    <col min="7" max="7" width="17.140625" style="10" customWidth="1"/>
    <col min="8" max="8" width="21.85546875" style="10" customWidth="1"/>
    <col min="9" max="9" width="21.85546875" customWidth="1"/>
    <col min="12" max="12" width="19.28515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48</v>
      </c>
    </row>
    <row r="5" spans="1:13" x14ac:dyDescent="0.25">
      <c r="A5" s="16" t="s">
        <v>46</v>
      </c>
      <c r="B5" s="17"/>
      <c r="C5" s="18">
        <v>88</v>
      </c>
      <c r="D5" s="19">
        <v>20000</v>
      </c>
      <c r="F5" s="4" t="s">
        <v>42</v>
      </c>
      <c r="G5" s="9" t="s">
        <v>42</v>
      </c>
      <c r="H5" s="9"/>
    </row>
    <row r="7" spans="1:13" s="1" customFormat="1" ht="30" x14ac:dyDescent="0.25">
      <c r="A7" s="1" t="s">
        <v>2</v>
      </c>
      <c r="B7" s="5" t="s">
        <v>15</v>
      </c>
      <c r="C7" s="8" t="s">
        <v>37</v>
      </c>
      <c r="D7" s="6" t="s">
        <v>16</v>
      </c>
      <c r="E7" s="6" t="s">
        <v>17</v>
      </c>
      <c r="F7" s="6" t="s">
        <v>41</v>
      </c>
      <c r="G7" s="11" t="s">
        <v>40</v>
      </c>
      <c r="H7" s="28" t="s">
        <v>54</v>
      </c>
      <c r="I7" s="29" t="s">
        <v>55</v>
      </c>
      <c r="J7" s="20"/>
      <c r="L7" s="45"/>
    </row>
    <row r="8" spans="1:13" x14ac:dyDescent="0.25">
      <c r="A8" t="s">
        <v>5</v>
      </c>
      <c r="B8" s="3">
        <v>0.2</v>
      </c>
      <c r="C8" s="9">
        <v>5</v>
      </c>
      <c r="D8" s="9">
        <v>1.1000000000000001</v>
      </c>
      <c r="E8" s="9"/>
      <c r="F8" s="9">
        <v>5</v>
      </c>
      <c r="G8" s="9">
        <v>0.06</v>
      </c>
      <c r="H8" s="9"/>
      <c r="J8" s="21"/>
      <c r="L8" s="41"/>
    </row>
    <row r="9" spans="1:13" x14ac:dyDescent="0.25">
      <c r="A9" t="s">
        <v>6</v>
      </c>
      <c r="B9" s="3">
        <v>0.28999999999999998</v>
      </c>
      <c r="C9" s="9">
        <v>5</v>
      </c>
      <c r="D9" s="9">
        <v>1.1000000000000001</v>
      </c>
      <c r="E9" s="9"/>
      <c r="F9" s="9">
        <v>5</v>
      </c>
      <c r="G9" s="9">
        <v>0.06</v>
      </c>
      <c r="H9" s="9"/>
      <c r="J9" s="21"/>
      <c r="L9" s="41"/>
      <c r="M9" s="41"/>
    </row>
    <row r="10" spans="1:13" x14ac:dyDescent="0.25">
      <c r="A10" t="s">
        <v>7</v>
      </c>
      <c r="B10" s="3">
        <v>0.08</v>
      </c>
      <c r="C10" s="9">
        <v>50</v>
      </c>
      <c r="D10" s="9">
        <v>1.3</v>
      </c>
      <c r="E10" s="9"/>
      <c r="F10" s="9">
        <v>20</v>
      </c>
      <c r="G10" s="9">
        <v>0.06</v>
      </c>
      <c r="H10" s="9"/>
      <c r="J10" s="21"/>
      <c r="L10" s="41"/>
      <c r="M10" s="41"/>
    </row>
    <row r="11" spans="1:13" x14ac:dyDescent="0.25">
      <c r="A11" t="s">
        <v>8</v>
      </c>
      <c r="B11" s="3">
        <v>0.12</v>
      </c>
      <c r="C11" s="9">
        <v>0</v>
      </c>
      <c r="D11" s="9">
        <v>0.5</v>
      </c>
      <c r="E11" s="9"/>
      <c r="F11" s="9">
        <v>0</v>
      </c>
      <c r="G11" s="10">
        <v>0.06</v>
      </c>
      <c r="J11" s="21"/>
      <c r="L11" s="41"/>
      <c r="M11" s="41"/>
    </row>
    <row r="12" spans="1:13" x14ac:dyDescent="0.25">
      <c r="A12" t="s">
        <v>39</v>
      </c>
      <c r="B12" s="3">
        <v>0.14000000000000001</v>
      </c>
      <c r="C12" s="9">
        <v>0</v>
      </c>
      <c r="D12" s="9">
        <v>0.8</v>
      </c>
      <c r="E12" s="9"/>
      <c r="F12" s="9">
        <v>0</v>
      </c>
      <c r="G12" s="10">
        <v>0.12</v>
      </c>
      <c r="J12" s="21"/>
      <c r="L12" s="41"/>
      <c r="M12" s="41"/>
    </row>
    <row r="13" spans="1:13" x14ac:dyDescent="0.25">
      <c r="A13" t="s">
        <v>10</v>
      </c>
      <c r="B13" s="3">
        <v>0.04</v>
      </c>
      <c r="C13" s="9">
        <v>0</v>
      </c>
      <c r="D13" s="9">
        <v>0.8</v>
      </c>
      <c r="E13" s="9"/>
      <c r="F13" s="9">
        <v>0</v>
      </c>
      <c r="G13" s="10">
        <v>0</v>
      </c>
      <c r="J13" s="21"/>
      <c r="L13" s="41"/>
      <c r="M13" s="41"/>
    </row>
    <row r="14" spans="1:13" x14ac:dyDescent="0.25">
      <c r="A14" t="s">
        <v>11</v>
      </c>
      <c r="B14" s="3">
        <v>0.02</v>
      </c>
      <c r="C14" s="9">
        <v>50</v>
      </c>
      <c r="D14" s="9">
        <v>1.2</v>
      </c>
      <c r="E14" s="9"/>
      <c r="F14" s="9">
        <v>5</v>
      </c>
      <c r="G14" s="10">
        <v>0.06</v>
      </c>
      <c r="J14" s="21"/>
      <c r="L14" s="41"/>
      <c r="M14" s="41"/>
    </row>
    <row r="15" spans="1:13" x14ac:dyDescent="0.25">
      <c r="A15" t="s">
        <v>38</v>
      </c>
      <c r="B15" s="3">
        <v>0.02</v>
      </c>
      <c r="C15" s="9">
        <v>0</v>
      </c>
      <c r="D15" s="9">
        <v>1.5</v>
      </c>
      <c r="E15" s="9"/>
      <c r="F15" s="9">
        <v>0</v>
      </c>
      <c r="G15" s="10">
        <v>0</v>
      </c>
      <c r="J15" s="21"/>
      <c r="L15" s="41"/>
      <c r="M15" s="41"/>
    </row>
    <row r="16" spans="1:13" x14ac:dyDescent="0.25">
      <c r="A16" t="s">
        <v>12</v>
      </c>
      <c r="B16" s="3">
        <v>0.03</v>
      </c>
      <c r="C16" s="9">
        <v>0</v>
      </c>
      <c r="D16" s="9">
        <v>0.6</v>
      </c>
      <c r="E16" s="9"/>
      <c r="F16" s="9">
        <v>0</v>
      </c>
      <c r="G16" s="10">
        <v>0.06</v>
      </c>
      <c r="J16" s="21"/>
      <c r="L16" s="41"/>
      <c r="M16" s="41"/>
    </row>
    <row r="17" spans="1:13" x14ac:dyDescent="0.25">
      <c r="A17" t="s">
        <v>13</v>
      </c>
      <c r="B17" s="3">
        <v>0.06</v>
      </c>
      <c r="C17" s="9">
        <v>10</v>
      </c>
      <c r="D17" s="9">
        <v>1.3</v>
      </c>
      <c r="E17" s="9"/>
      <c r="F17" s="9">
        <v>3</v>
      </c>
      <c r="G17" s="10">
        <v>0.06</v>
      </c>
      <c r="J17" s="21"/>
      <c r="L17" s="41"/>
      <c r="M17" s="41"/>
    </row>
    <row r="18" spans="1:13" x14ac:dyDescent="0.25">
      <c r="C18" s="9"/>
      <c r="D18" s="9"/>
      <c r="E18" s="9"/>
      <c r="F18" s="9"/>
      <c r="J18" s="21"/>
      <c r="L18" s="41"/>
    </row>
    <row r="19" spans="1:13" x14ac:dyDescent="0.25">
      <c r="A19" t="s">
        <v>14</v>
      </c>
      <c r="B19" s="3">
        <f>SUM(B8:B17)</f>
        <v>1</v>
      </c>
      <c r="C19" s="9">
        <f>C5/(D5/1000)</f>
        <v>4.4000000000000004</v>
      </c>
      <c r="D19" s="9">
        <v>1</v>
      </c>
      <c r="E19" s="9">
        <v>0.75</v>
      </c>
      <c r="F19" s="9"/>
      <c r="I19" s="2"/>
      <c r="J19" s="20"/>
      <c r="L19" s="41"/>
    </row>
    <row r="20" spans="1:13" x14ac:dyDescent="0.25">
      <c r="A20" s="30" t="s">
        <v>56</v>
      </c>
      <c r="B20" s="31">
        <v>1</v>
      </c>
      <c r="C20" s="32">
        <v>5</v>
      </c>
      <c r="D20" s="32">
        <v>1</v>
      </c>
      <c r="E20" s="32">
        <v>1</v>
      </c>
      <c r="F20" s="32">
        <v>21.86</v>
      </c>
      <c r="G20" s="33"/>
      <c r="H20" s="33">
        <v>5.94487E-2</v>
      </c>
      <c r="I20" s="34">
        <v>0.25</v>
      </c>
      <c r="J20" s="20"/>
    </row>
    <row r="21" spans="1:13" x14ac:dyDescent="0.25">
      <c r="J21" s="21"/>
    </row>
    <row r="22" spans="1:13" x14ac:dyDescent="0.25">
      <c r="A22" s="12" t="s">
        <v>45</v>
      </c>
      <c r="J22" s="21"/>
    </row>
    <row r="23" spans="1:13" x14ac:dyDescent="0.25">
      <c r="A23" s="12" t="s">
        <v>43</v>
      </c>
      <c r="J23" s="21"/>
    </row>
    <row r="24" spans="1:13" x14ac:dyDescent="0.25">
      <c r="J24" s="21"/>
    </row>
    <row r="25" spans="1:13" x14ac:dyDescent="0.25">
      <c r="J25" s="21"/>
    </row>
    <row r="26" spans="1:13" x14ac:dyDescent="0.25">
      <c r="A26" s="16" t="s">
        <v>47</v>
      </c>
      <c r="B26" s="17"/>
      <c r="C26" s="18">
        <v>268</v>
      </c>
      <c r="D26" s="19">
        <v>54000</v>
      </c>
      <c r="F26" s="4" t="s">
        <v>42</v>
      </c>
      <c r="G26" s="9" t="s">
        <v>42</v>
      </c>
      <c r="H26" s="9"/>
      <c r="J26" s="21"/>
    </row>
    <row r="27" spans="1:13" x14ac:dyDescent="0.25">
      <c r="J27" s="21"/>
    </row>
    <row r="28" spans="1:13" ht="30" x14ac:dyDescent="0.25">
      <c r="A28" s="1" t="s">
        <v>2</v>
      </c>
      <c r="B28" s="5" t="s">
        <v>15</v>
      </c>
      <c r="C28" s="8" t="s">
        <v>37</v>
      </c>
      <c r="D28" s="6" t="s">
        <v>16</v>
      </c>
      <c r="E28" s="6" t="s">
        <v>17</v>
      </c>
      <c r="F28" s="6" t="s">
        <v>41</v>
      </c>
      <c r="G28" s="11" t="s">
        <v>40</v>
      </c>
      <c r="H28" s="28" t="s">
        <v>54</v>
      </c>
      <c r="I28" s="29" t="s">
        <v>55</v>
      </c>
      <c r="J28" s="21"/>
    </row>
    <row r="29" spans="1:13" x14ac:dyDescent="0.25">
      <c r="A29" t="s">
        <v>5</v>
      </c>
      <c r="B29" s="13">
        <v>0.22</v>
      </c>
      <c r="C29" s="14"/>
      <c r="D29" s="9">
        <v>1.1000000000000001</v>
      </c>
      <c r="E29" s="14"/>
      <c r="F29" s="9">
        <v>5</v>
      </c>
      <c r="G29" s="9">
        <v>0.06</v>
      </c>
      <c r="H29" s="9"/>
      <c r="J29" s="21"/>
    </row>
    <row r="30" spans="1:13" x14ac:dyDescent="0.25">
      <c r="A30" t="s">
        <v>6</v>
      </c>
      <c r="B30" s="13">
        <v>0.25</v>
      </c>
      <c r="C30" s="14"/>
      <c r="D30" s="9">
        <v>1.1000000000000001</v>
      </c>
      <c r="E30" s="14"/>
      <c r="F30" s="9">
        <v>5</v>
      </c>
      <c r="G30" s="9">
        <v>0.06</v>
      </c>
      <c r="H30" s="9"/>
      <c r="J30" s="21"/>
    </row>
    <row r="31" spans="1:13" x14ac:dyDescent="0.25">
      <c r="A31" t="s">
        <v>7</v>
      </c>
      <c r="B31" s="13">
        <v>0.1</v>
      </c>
      <c r="C31" s="14"/>
      <c r="D31" s="9">
        <v>1.3</v>
      </c>
      <c r="E31" s="14"/>
      <c r="F31" s="9">
        <v>5</v>
      </c>
      <c r="G31" s="9">
        <v>0.06</v>
      </c>
      <c r="H31" s="9"/>
      <c r="J31" s="21"/>
    </row>
    <row r="32" spans="1:13" x14ac:dyDescent="0.25">
      <c r="A32" t="s">
        <v>8</v>
      </c>
      <c r="B32" s="13">
        <v>0.1</v>
      </c>
      <c r="C32" s="14"/>
      <c r="D32" s="9">
        <v>0.5</v>
      </c>
      <c r="E32" s="14"/>
      <c r="F32" s="9">
        <v>5</v>
      </c>
      <c r="G32" s="9">
        <v>0.06</v>
      </c>
      <c r="H32" s="9"/>
      <c r="J32" s="21"/>
    </row>
    <row r="33" spans="1:10" x14ac:dyDescent="0.25">
      <c r="A33" t="s">
        <v>39</v>
      </c>
      <c r="B33" s="13">
        <v>0.15</v>
      </c>
      <c r="C33" s="14"/>
      <c r="D33" s="9">
        <v>0.8</v>
      </c>
      <c r="E33" s="14"/>
      <c r="F33" s="9">
        <v>5</v>
      </c>
      <c r="G33" s="9">
        <v>0.06</v>
      </c>
      <c r="H33" s="9"/>
      <c r="J33" s="21"/>
    </row>
    <row r="34" spans="1:10" x14ac:dyDescent="0.25">
      <c r="A34" t="s">
        <v>10</v>
      </c>
      <c r="B34" s="13">
        <v>0.04</v>
      </c>
      <c r="C34" s="14"/>
      <c r="D34" s="9">
        <v>0.8</v>
      </c>
      <c r="E34" s="14"/>
      <c r="F34" s="9">
        <v>5</v>
      </c>
      <c r="G34" s="9">
        <v>0.06</v>
      </c>
      <c r="H34" s="9"/>
      <c r="J34" s="21"/>
    </row>
    <row r="35" spans="1:10" x14ac:dyDescent="0.25">
      <c r="A35" t="s">
        <v>11</v>
      </c>
      <c r="B35" s="13">
        <v>0.03</v>
      </c>
      <c r="C35" s="14"/>
      <c r="D35" s="9">
        <v>1.2</v>
      </c>
      <c r="E35" s="14"/>
      <c r="F35" s="9">
        <v>5</v>
      </c>
      <c r="G35" s="9">
        <v>0.06</v>
      </c>
      <c r="H35" s="9"/>
      <c r="J35" s="21"/>
    </row>
    <row r="36" spans="1:10" x14ac:dyDescent="0.25">
      <c r="A36" t="s">
        <v>38</v>
      </c>
      <c r="B36" s="13">
        <v>0.03</v>
      </c>
      <c r="C36" s="14"/>
      <c r="D36" s="9">
        <v>1.5</v>
      </c>
      <c r="E36" s="14"/>
      <c r="F36" s="9">
        <v>5</v>
      </c>
      <c r="G36" s="9">
        <v>0.06</v>
      </c>
      <c r="H36" s="9"/>
      <c r="J36" s="21"/>
    </row>
    <row r="37" spans="1:10" x14ac:dyDescent="0.25">
      <c r="A37" t="s">
        <v>12</v>
      </c>
      <c r="B37" s="13">
        <v>0.02</v>
      </c>
      <c r="C37" s="14"/>
      <c r="D37" s="9">
        <v>0.6</v>
      </c>
      <c r="E37" s="14"/>
      <c r="F37" s="9">
        <v>5</v>
      </c>
      <c r="G37" s="9">
        <v>0.06</v>
      </c>
      <c r="H37" s="9"/>
      <c r="J37" s="21"/>
    </row>
    <row r="38" spans="1:10" x14ac:dyDescent="0.25">
      <c r="A38" t="s">
        <v>13</v>
      </c>
      <c r="B38" s="13">
        <v>0.06</v>
      </c>
      <c r="C38" s="14"/>
      <c r="D38" s="9">
        <v>1.3</v>
      </c>
      <c r="E38" s="14"/>
      <c r="F38" s="9">
        <v>5</v>
      </c>
      <c r="G38" s="9">
        <v>0.06</v>
      </c>
      <c r="H38" s="9"/>
      <c r="J38" s="21"/>
    </row>
    <row r="39" spans="1:10" x14ac:dyDescent="0.25">
      <c r="B39" s="13"/>
      <c r="C39" s="14"/>
      <c r="D39" s="14"/>
      <c r="E39" s="14"/>
      <c r="F39" s="14"/>
      <c r="G39" s="15"/>
      <c r="H39" s="15"/>
      <c r="J39" s="21"/>
    </row>
    <row r="40" spans="1:10" x14ac:dyDescent="0.25">
      <c r="A40" t="s">
        <v>14</v>
      </c>
      <c r="B40" s="3">
        <f>SUM(B29:B38)</f>
        <v>1</v>
      </c>
      <c r="C40" s="9">
        <f>C26/(D26/1000)</f>
        <v>4.9629629629629628</v>
      </c>
      <c r="D40" s="9">
        <v>1</v>
      </c>
      <c r="E40" s="14">
        <v>0.75</v>
      </c>
      <c r="F40" s="9">
        <v>5</v>
      </c>
      <c r="G40" s="9">
        <v>0.06</v>
      </c>
      <c r="H40" s="9"/>
      <c r="J40" s="20"/>
    </row>
    <row r="41" spans="1:10" x14ac:dyDescent="0.25">
      <c r="A41" s="30" t="s">
        <v>57</v>
      </c>
      <c r="B41" s="31">
        <v>1</v>
      </c>
      <c r="C41" s="32">
        <v>5</v>
      </c>
      <c r="D41" s="32">
        <v>1</v>
      </c>
      <c r="E41" s="32">
        <v>1</v>
      </c>
      <c r="F41" s="32">
        <v>26.48</v>
      </c>
      <c r="G41" s="33"/>
      <c r="H41" s="33">
        <v>5.94487E-2</v>
      </c>
      <c r="I41" s="34">
        <v>0.25</v>
      </c>
      <c r="J41" s="20"/>
    </row>
    <row r="43" spans="1:10" x14ac:dyDescent="0.25">
      <c r="A43" s="12" t="s">
        <v>44</v>
      </c>
    </row>
    <row r="46" spans="1:10" x14ac:dyDescent="0.25">
      <c r="A46" s="16" t="s">
        <v>49</v>
      </c>
      <c r="B46" s="17"/>
      <c r="C46" s="18" t="s">
        <v>60</v>
      </c>
      <c r="D46" s="22">
        <v>460800</v>
      </c>
      <c r="F46" s="4" t="s">
        <v>42</v>
      </c>
      <c r="G46" s="9" t="s">
        <v>42</v>
      </c>
      <c r="H46" s="9"/>
      <c r="J46" s="21"/>
    </row>
    <row r="47" spans="1:10" x14ac:dyDescent="0.25">
      <c r="J47" s="21"/>
    </row>
    <row r="48" spans="1:10" ht="30" x14ac:dyDescent="0.25">
      <c r="A48" s="1" t="s">
        <v>2</v>
      </c>
      <c r="B48" s="24" t="s">
        <v>15</v>
      </c>
      <c r="C48" s="8" t="s">
        <v>37</v>
      </c>
      <c r="D48" s="6" t="s">
        <v>16</v>
      </c>
      <c r="E48" s="6" t="s">
        <v>17</v>
      </c>
      <c r="F48" s="6" t="s">
        <v>41</v>
      </c>
      <c r="G48" s="11" t="s">
        <v>40</v>
      </c>
      <c r="H48" s="28" t="s">
        <v>54</v>
      </c>
      <c r="I48" s="29" t="s">
        <v>55</v>
      </c>
      <c r="J48" s="21"/>
    </row>
    <row r="49" spans="1:10" x14ac:dyDescent="0.25">
      <c r="A49" t="s">
        <v>5</v>
      </c>
      <c r="B49" s="25"/>
      <c r="C49" s="14"/>
      <c r="D49" s="9"/>
      <c r="E49" s="14"/>
      <c r="F49" s="9"/>
      <c r="G49" s="9"/>
      <c r="H49" s="9"/>
      <c r="J49" s="21"/>
    </row>
    <row r="50" spans="1:10" x14ac:dyDescent="0.25">
      <c r="A50" t="s">
        <v>6</v>
      </c>
      <c r="B50" s="25"/>
      <c r="C50" s="14"/>
      <c r="D50" s="9"/>
      <c r="E50" s="14"/>
      <c r="F50" s="9"/>
      <c r="G50" s="9"/>
      <c r="H50" s="9"/>
      <c r="J50" s="21"/>
    </row>
    <row r="51" spans="1:10" x14ac:dyDescent="0.25">
      <c r="A51" s="23" t="s">
        <v>51</v>
      </c>
      <c r="B51" s="25">
        <v>0.85399999999999998</v>
      </c>
      <c r="C51" s="14">
        <v>5</v>
      </c>
      <c r="D51" s="9">
        <v>1.1000000000000001</v>
      </c>
      <c r="E51" s="14">
        <v>0.4</v>
      </c>
      <c r="F51" s="9">
        <v>5</v>
      </c>
      <c r="G51" s="9">
        <v>0.06</v>
      </c>
      <c r="H51" s="9"/>
      <c r="J51" s="21"/>
    </row>
    <row r="52" spans="1:10" x14ac:dyDescent="0.25">
      <c r="A52" t="s">
        <v>7</v>
      </c>
      <c r="B52" s="25">
        <v>3.9E-2</v>
      </c>
      <c r="C52" s="14">
        <v>50</v>
      </c>
      <c r="D52" s="9">
        <v>1.3</v>
      </c>
      <c r="E52" s="14">
        <v>0.4</v>
      </c>
      <c r="F52" s="9">
        <v>5</v>
      </c>
      <c r="G52" s="9">
        <v>0.06</v>
      </c>
      <c r="H52" s="9"/>
      <c r="J52" s="21"/>
    </row>
    <row r="53" spans="1:10" x14ac:dyDescent="0.25">
      <c r="A53" t="s">
        <v>8</v>
      </c>
      <c r="B53" s="25"/>
      <c r="C53" s="14"/>
      <c r="D53" s="9"/>
      <c r="E53" s="14"/>
      <c r="F53" s="9"/>
      <c r="G53" s="9"/>
      <c r="H53" s="9"/>
      <c r="J53" s="21"/>
    </row>
    <row r="54" spans="1:10" x14ac:dyDescent="0.25">
      <c r="A54" t="s">
        <v>39</v>
      </c>
      <c r="B54" s="25"/>
      <c r="C54" s="14"/>
      <c r="D54" s="9"/>
      <c r="E54" s="14"/>
      <c r="F54" s="9"/>
      <c r="G54" s="9"/>
      <c r="H54" s="9"/>
      <c r="J54" s="21"/>
    </row>
    <row r="55" spans="1:10" x14ac:dyDescent="0.25">
      <c r="A55" t="s">
        <v>10</v>
      </c>
      <c r="B55" s="25">
        <v>2.4E-2</v>
      </c>
      <c r="C55" s="14">
        <v>5</v>
      </c>
      <c r="D55" s="9">
        <v>0.9</v>
      </c>
      <c r="E55" s="14">
        <v>0.1</v>
      </c>
      <c r="F55" s="9"/>
      <c r="G55" s="9">
        <v>1.04</v>
      </c>
      <c r="H55" s="9"/>
      <c r="J55" s="21"/>
    </row>
    <row r="56" spans="1:10" x14ac:dyDescent="0.25">
      <c r="A56" t="s">
        <v>53</v>
      </c>
      <c r="B56" s="25">
        <v>1.4999999999999999E-2</v>
      </c>
      <c r="C56" s="14">
        <v>70</v>
      </c>
      <c r="D56" s="9">
        <v>0.9</v>
      </c>
      <c r="E56" s="14">
        <v>2.6</v>
      </c>
      <c r="F56" s="9">
        <v>7.5</v>
      </c>
      <c r="G56" s="9">
        <v>0.18</v>
      </c>
      <c r="H56" s="9"/>
      <c r="J56" s="21"/>
    </row>
    <row r="57" spans="1:10" x14ac:dyDescent="0.25">
      <c r="A57" t="s">
        <v>38</v>
      </c>
      <c r="B57" s="25">
        <v>3.5999999999999997E-2</v>
      </c>
      <c r="C57" s="14"/>
      <c r="D57" s="9">
        <v>1.5</v>
      </c>
      <c r="E57" s="14">
        <v>0</v>
      </c>
      <c r="F57" s="9"/>
      <c r="G57" s="9"/>
      <c r="H57" s="9"/>
      <c r="J57" s="21"/>
    </row>
    <row r="58" spans="1:10" x14ac:dyDescent="0.25">
      <c r="A58" t="s">
        <v>12</v>
      </c>
      <c r="B58" s="25">
        <v>1.7000000000000001E-2</v>
      </c>
      <c r="C58" s="14"/>
      <c r="D58" s="9">
        <v>0.6</v>
      </c>
      <c r="E58" s="14">
        <v>0</v>
      </c>
      <c r="F58" s="9"/>
      <c r="G58" s="9"/>
      <c r="H58" s="9"/>
      <c r="J58" s="21"/>
    </row>
    <row r="59" spans="1:10" x14ac:dyDescent="0.25">
      <c r="A59" t="s">
        <v>13</v>
      </c>
      <c r="B59" s="25"/>
      <c r="C59" s="14"/>
      <c r="D59" s="9"/>
      <c r="E59" s="14"/>
      <c r="F59" s="9"/>
      <c r="G59" s="9"/>
      <c r="H59" s="9"/>
      <c r="J59" s="21"/>
    </row>
    <row r="60" spans="1:10" x14ac:dyDescent="0.25">
      <c r="A60" s="23" t="s">
        <v>50</v>
      </c>
      <c r="B60" s="25">
        <v>1.4999999999999999E-2</v>
      </c>
      <c r="C60" s="14"/>
      <c r="D60" s="9">
        <v>0</v>
      </c>
      <c r="E60" s="14">
        <v>0</v>
      </c>
      <c r="F60" s="9"/>
      <c r="G60" s="9"/>
      <c r="H60" s="9"/>
      <c r="J60" s="21"/>
    </row>
    <row r="61" spans="1:10" x14ac:dyDescent="0.25">
      <c r="B61" s="26"/>
      <c r="C61" s="14"/>
      <c r="D61" s="14"/>
      <c r="E61" s="14"/>
      <c r="F61" s="14"/>
      <c r="G61" s="15"/>
      <c r="H61" s="15"/>
      <c r="J61" s="21"/>
    </row>
    <row r="62" spans="1:10" x14ac:dyDescent="0.25">
      <c r="A62" t="s">
        <v>14</v>
      </c>
      <c r="B62" s="27">
        <f>SUM(B49:B60)</f>
        <v>1</v>
      </c>
      <c r="C62" s="9">
        <v>7.42</v>
      </c>
      <c r="D62" s="9">
        <v>1.0900000000000001</v>
      </c>
      <c r="E62" s="14">
        <v>0.4</v>
      </c>
      <c r="F62" s="14"/>
      <c r="G62" s="15"/>
      <c r="H62" s="15"/>
      <c r="J62" s="20"/>
    </row>
    <row r="63" spans="1:10" x14ac:dyDescent="0.25">
      <c r="A63" s="30" t="s">
        <v>58</v>
      </c>
      <c r="B63" s="31">
        <v>1</v>
      </c>
      <c r="C63" s="32">
        <v>5</v>
      </c>
      <c r="D63" s="32">
        <v>1</v>
      </c>
      <c r="E63" s="32">
        <v>1</v>
      </c>
      <c r="F63" s="32">
        <v>26.48</v>
      </c>
      <c r="G63" s="33"/>
      <c r="H63" s="33">
        <v>5.94487E-2</v>
      </c>
      <c r="I63" s="34">
        <v>0.25</v>
      </c>
      <c r="J63" s="20"/>
    </row>
    <row r="64" spans="1:10" x14ac:dyDescent="0.25">
      <c r="A64" s="35"/>
      <c r="B64" s="36"/>
      <c r="C64" s="37"/>
      <c r="D64" s="37"/>
      <c r="E64" s="37"/>
      <c r="F64" s="37"/>
      <c r="G64" s="38"/>
      <c r="H64" s="38"/>
      <c r="I64" s="39"/>
      <c r="J64" s="20"/>
    </row>
    <row r="65" spans="1:10" x14ac:dyDescent="0.25">
      <c r="A65" s="12" t="s">
        <v>59</v>
      </c>
      <c r="B65" s="36"/>
      <c r="C65" s="37"/>
      <c r="D65" s="37"/>
      <c r="E65" s="37"/>
      <c r="F65" s="37"/>
      <c r="G65" s="38"/>
      <c r="H65" s="38"/>
      <c r="I65" s="39"/>
      <c r="J65" s="20"/>
    </row>
    <row r="66" spans="1:10" x14ac:dyDescent="0.25">
      <c r="A66" s="35"/>
      <c r="B66" s="36"/>
      <c r="C66" s="37"/>
      <c r="D66" s="37"/>
      <c r="E66" s="37"/>
      <c r="F66" s="37"/>
      <c r="G66" s="38"/>
      <c r="H66" s="38"/>
      <c r="I66" s="39"/>
      <c r="J66" s="20"/>
    </row>
    <row r="68" spans="1:10" x14ac:dyDescent="0.25">
      <c r="A68" s="16" t="s">
        <v>52</v>
      </c>
      <c r="B68" s="17"/>
      <c r="C68" s="18">
        <v>3313</v>
      </c>
      <c r="D68" s="22">
        <v>460800</v>
      </c>
      <c r="F68" s="4" t="s">
        <v>42</v>
      </c>
      <c r="G68" s="9" t="s">
        <v>42</v>
      </c>
      <c r="H68" s="9"/>
      <c r="J68" s="21"/>
    </row>
    <row r="69" spans="1:10" x14ac:dyDescent="0.25">
      <c r="J69" s="21"/>
    </row>
    <row r="70" spans="1:10" ht="30" x14ac:dyDescent="0.25">
      <c r="A70" s="1" t="s">
        <v>2</v>
      </c>
      <c r="B70" s="24" t="s">
        <v>15</v>
      </c>
      <c r="C70" s="8" t="s">
        <v>37</v>
      </c>
      <c r="D70" s="6" t="s">
        <v>16</v>
      </c>
      <c r="E70" s="6" t="s">
        <v>17</v>
      </c>
      <c r="F70" s="6" t="s">
        <v>41</v>
      </c>
      <c r="G70" s="11" t="s">
        <v>40</v>
      </c>
      <c r="H70" s="28" t="s">
        <v>54</v>
      </c>
      <c r="I70" s="29" t="s">
        <v>55</v>
      </c>
      <c r="J70" s="21"/>
    </row>
    <row r="71" spans="1:10" x14ac:dyDescent="0.25">
      <c r="A71" t="s">
        <v>5</v>
      </c>
      <c r="B71" s="25"/>
      <c r="C71" s="14"/>
      <c r="D71" s="9"/>
      <c r="E71" s="14"/>
      <c r="F71" s="9"/>
      <c r="G71" s="9"/>
      <c r="H71" s="9"/>
      <c r="J71" s="21"/>
    </row>
    <row r="72" spans="1:10" x14ac:dyDescent="0.25">
      <c r="A72" t="s">
        <v>6</v>
      </c>
      <c r="B72" s="25"/>
      <c r="C72" s="14"/>
      <c r="D72" s="9"/>
      <c r="E72" s="14"/>
      <c r="F72" s="9"/>
      <c r="G72" s="9"/>
      <c r="H72" s="9"/>
      <c r="J72" s="21"/>
    </row>
    <row r="73" spans="1:10" x14ac:dyDescent="0.25">
      <c r="A73" s="23" t="s">
        <v>51</v>
      </c>
      <c r="B73" s="25">
        <v>0.82599999999999996</v>
      </c>
      <c r="C73" s="14">
        <v>5</v>
      </c>
      <c r="D73" s="9">
        <v>1.1000000000000001</v>
      </c>
      <c r="E73" s="14">
        <v>0.4</v>
      </c>
      <c r="F73" s="9">
        <v>5</v>
      </c>
      <c r="G73" s="9">
        <v>0.06</v>
      </c>
      <c r="H73" s="9"/>
      <c r="J73" s="21"/>
    </row>
    <row r="74" spans="1:10" x14ac:dyDescent="0.25">
      <c r="A74" t="s">
        <v>7</v>
      </c>
      <c r="B74" s="25">
        <v>3.7999999999999999E-2</v>
      </c>
      <c r="C74" s="14">
        <v>50</v>
      </c>
      <c r="D74" s="9">
        <v>1.3</v>
      </c>
      <c r="E74" s="14">
        <v>0.4</v>
      </c>
      <c r="F74" s="9">
        <v>5</v>
      </c>
      <c r="G74" s="9">
        <v>0.06</v>
      </c>
      <c r="H74" s="9"/>
      <c r="J74" s="21"/>
    </row>
    <row r="75" spans="1:10" x14ac:dyDescent="0.25">
      <c r="A75" t="s">
        <v>8</v>
      </c>
      <c r="B75" s="25"/>
      <c r="C75" s="14"/>
      <c r="D75" s="9"/>
      <c r="E75" s="14"/>
      <c r="F75" s="9"/>
      <c r="G75" s="9"/>
      <c r="H75" s="9"/>
      <c r="J75" s="21"/>
    </row>
    <row r="76" spans="1:10" x14ac:dyDescent="0.25">
      <c r="A76" t="s">
        <v>39</v>
      </c>
      <c r="B76" s="25"/>
      <c r="C76" s="14"/>
      <c r="D76" s="9"/>
      <c r="E76" s="14"/>
      <c r="F76" s="9"/>
      <c r="G76" s="9"/>
      <c r="H76" s="9"/>
      <c r="J76" s="21"/>
    </row>
    <row r="77" spans="1:10" x14ac:dyDescent="0.25">
      <c r="A77" t="s">
        <v>10</v>
      </c>
      <c r="B77" s="25">
        <v>2.4E-2</v>
      </c>
      <c r="C77" s="14">
        <v>5</v>
      </c>
      <c r="D77" s="9">
        <v>0.9</v>
      </c>
      <c r="E77" s="14">
        <v>0.1</v>
      </c>
      <c r="F77" s="9"/>
      <c r="G77" s="9">
        <v>1.04</v>
      </c>
      <c r="H77" s="9"/>
      <c r="J77" s="21"/>
    </row>
    <row r="78" spans="1:10" x14ac:dyDescent="0.25">
      <c r="A78" t="s">
        <v>53</v>
      </c>
      <c r="B78" s="25">
        <v>1.4999999999999999E-2</v>
      </c>
      <c r="C78" s="14">
        <v>70</v>
      </c>
      <c r="D78" s="9">
        <v>0.9</v>
      </c>
      <c r="E78" s="14">
        <v>2.6</v>
      </c>
      <c r="F78" s="9">
        <v>7.5</v>
      </c>
      <c r="G78" s="9">
        <v>0.18</v>
      </c>
      <c r="H78" s="9"/>
      <c r="J78" s="21"/>
    </row>
    <row r="79" spans="1:10" x14ac:dyDescent="0.25">
      <c r="A79" t="s">
        <v>38</v>
      </c>
      <c r="B79" s="25">
        <v>3.5999999999999997E-2</v>
      </c>
      <c r="C79" s="14"/>
      <c r="D79" s="9">
        <v>1.5</v>
      </c>
      <c r="E79" s="14">
        <v>0</v>
      </c>
      <c r="F79" s="9"/>
      <c r="G79" s="9"/>
      <c r="H79" s="9"/>
      <c r="J79" s="21"/>
    </row>
    <row r="80" spans="1:10" x14ac:dyDescent="0.25">
      <c r="A80" t="s">
        <v>12</v>
      </c>
      <c r="B80" s="25">
        <v>1.7000000000000001E-2</v>
      </c>
      <c r="C80" s="14"/>
      <c r="D80" s="9">
        <v>0.6</v>
      </c>
      <c r="E80" s="14">
        <v>0</v>
      </c>
      <c r="F80" s="9"/>
      <c r="G80" s="9"/>
      <c r="H80" s="9"/>
      <c r="J80" s="21"/>
    </row>
    <row r="81" spans="1:10" x14ac:dyDescent="0.25">
      <c r="A81" t="s">
        <v>13</v>
      </c>
      <c r="B81" s="25"/>
      <c r="C81" s="14"/>
      <c r="D81" s="9"/>
      <c r="E81" s="14"/>
      <c r="F81" s="9"/>
      <c r="G81" s="9"/>
      <c r="H81" s="9"/>
      <c r="J81" s="21"/>
    </row>
    <row r="82" spans="1:10" x14ac:dyDescent="0.25">
      <c r="A82" s="23" t="s">
        <v>50</v>
      </c>
      <c r="B82" s="25">
        <v>4.3999999999999997E-2</v>
      </c>
      <c r="C82" s="14"/>
      <c r="D82" s="9">
        <v>0</v>
      </c>
      <c r="E82" s="14">
        <v>0</v>
      </c>
      <c r="F82" s="9"/>
      <c r="G82" s="9"/>
      <c r="H82" s="9"/>
      <c r="J82" s="21"/>
    </row>
    <row r="83" spans="1:10" x14ac:dyDescent="0.25">
      <c r="B83" s="26"/>
      <c r="C83" s="14"/>
      <c r="D83" s="14"/>
      <c r="E83" s="14"/>
      <c r="F83" s="14"/>
      <c r="G83" s="15"/>
      <c r="H83" s="15"/>
      <c r="J83" s="21"/>
    </row>
    <row r="84" spans="1:10" x14ac:dyDescent="0.25">
      <c r="A84" t="s">
        <v>14</v>
      </c>
      <c r="B84" s="27">
        <f>SUM(B71:B82)</f>
        <v>1</v>
      </c>
      <c r="C84" s="9">
        <v>7.19</v>
      </c>
      <c r="D84" s="9">
        <v>1.06</v>
      </c>
      <c r="E84" s="14">
        <v>0.39</v>
      </c>
      <c r="F84" s="14"/>
      <c r="G84" s="15"/>
      <c r="H84" s="15"/>
      <c r="J84" s="20"/>
    </row>
    <row r="85" spans="1:10" x14ac:dyDescent="0.25">
      <c r="A85" s="30" t="s">
        <v>58</v>
      </c>
      <c r="B85" s="31">
        <v>1</v>
      </c>
      <c r="C85" s="32">
        <v>5</v>
      </c>
      <c r="D85" s="32">
        <v>1</v>
      </c>
      <c r="E85" s="32">
        <v>1</v>
      </c>
      <c r="F85" s="32">
        <v>26.48</v>
      </c>
      <c r="G85" s="33"/>
      <c r="H85" s="33">
        <v>5.94487E-2</v>
      </c>
      <c r="I85" s="34">
        <v>0.25</v>
      </c>
      <c r="J85" s="20"/>
    </row>
    <row r="87" spans="1:10" x14ac:dyDescent="0.25">
      <c r="A87" s="12" t="s">
        <v>61</v>
      </c>
      <c r="B87" s="36"/>
      <c r="C87" s="37"/>
      <c r="D87" s="37"/>
      <c r="E87" s="37"/>
      <c r="F87" s="37"/>
      <c r="G87" s="38"/>
      <c r="H87" s="38"/>
      <c r="I87" s="39"/>
      <c r="J87" s="20"/>
    </row>
  </sheetData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25" sqref="G25"/>
    </sheetView>
  </sheetViews>
  <sheetFormatPr defaultRowHeight="15" x14ac:dyDescent="0.25"/>
  <cols>
    <col min="1" max="1" width="39.5703125" customWidth="1"/>
    <col min="2" max="4" width="24" customWidth="1"/>
    <col min="5" max="5" width="13.42578125" customWidth="1"/>
    <col min="6" max="6" width="41.28515625" customWidth="1"/>
    <col min="7" max="8" width="25.5703125" customWidth="1"/>
  </cols>
  <sheetData>
    <row r="1" spans="1:8" s="41" customFormat="1" x14ac:dyDescent="0.25"/>
    <row r="2" spans="1:8" x14ac:dyDescent="0.25">
      <c r="A2" s="16" t="s">
        <v>46</v>
      </c>
      <c r="B2" s="17"/>
      <c r="C2" s="18">
        <v>88</v>
      </c>
      <c r="D2" s="19">
        <v>20000</v>
      </c>
      <c r="F2" s="52" t="s">
        <v>72</v>
      </c>
      <c r="G2" s="53"/>
      <c r="H2" s="54"/>
    </row>
    <row r="3" spans="1:8" s="41" customFormat="1" x14ac:dyDescent="0.25">
      <c r="A3" s="43"/>
      <c r="B3" s="40"/>
      <c r="C3" s="47"/>
      <c r="D3" s="48"/>
      <c r="F3" s="55"/>
      <c r="G3" s="43"/>
      <c r="H3" s="56"/>
    </row>
    <row r="4" spans="1:8" s="1" customFormat="1" x14ac:dyDescent="0.25">
      <c r="A4" s="1" t="s">
        <v>18</v>
      </c>
      <c r="B4" s="1" t="s">
        <v>19</v>
      </c>
      <c r="C4" s="1" t="s">
        <v>36</v>
      </c>
      <c r="D4" s="1" t="s">
        <v>35</v>
      </c>
      <c r="F4" s="57" t="s">
        <v>2</v>
      </c>
      <c r="G4" s="58" t="s">
        <v>64</v>
      </c>
      <c r="H4" s="59" t="s">
        <v>65</v>
      </c>
    </row>
    <row r="5" spans="1:8" x14ac:dyDescent="0.25">
      <c r="A5" t="s">
        <v>20</v>
      </c>
      <c r="B5">
        <v>2</v>
      </c>
      <c r="C5">
        <v>65</v>
      </c>
      <c r="D5">
        <f>B5*C5</f>
        <v>130</v>
      </c>
      <c r="F5" s="55" t="s">
        <v>68</v>
      </c>
      <c r="G5" s="43">
        <v>100</v>
      </c>
      <c r="H5" s="56">
        <f>D5/G5</f>
        <v>1.3</v>
      </c>
    </row>
    <row r="6" spans="1:8" x14ac:dyDescent="0.25">
      <c r="A6" t="s">
        <v>71</v>
      </c>
      <c r="B6">
        <v>44</v>
      </c>
      <c r="C6">
        <v>65</v>
      </c>
      <c r="D6">
        <f t="shared" ref="D6:D22" si="0">B6*C6</f>
        <v>2860</v>
      </c>
      <c r="F6" s="55" t="s">
        <v>5</v>
      </c>
      <c r="G6" s="43">
        <v>3000</v>
      </c>
      <c r="H6" s="56">
        <f>D6*(G6/(G6+G7))/G6</f>
        <v>0.32499999999999996</v>
      </c>
    </row>
    <row r="7" spans="1:8" s="41" customFormat="1" x14ac:dyDescent="0.25">
      <c r="F7" s="55" t="s">
        <v>6</v>
      </c>
      <c r="G7" s="43">
        <v>5800</v>
      </c>
      <c r="H7" s="56">
        <f>D6*(G7/(G6+G7))/G7</f>
        <v>0.32500000000000001</v>
      </c>
    </row>
    <row r="8" spans="1:8" x14ac:dyDescent="0.25">
      <c r="A8" t="s">
        <v>22</v>
      </c>
      <c r="B8">
        <v>44</v>
      </c>
      <c r="C8">
        <v>19</v>
      </c>
      <c r="D8">
        <f t="shared" si="0"/>
        <v>836</v>
      </c>
      <c r="F8" s="55" t="s">
        <v>5</v>
      </c>
      <c r="G8" s="43">
        <v>3000</v>
      </c>
      <c r="H8" s="56">
        <f>D8*(G8/(G8+G9))/G8</f>
        <v>9.5000000000000001E-2</v>
      </c>
    </row>
    <row r="9" spans="1:8" s="41" customFormat="1" x14ac:dyDescent="0.25">
      <c r="F9" s="55" t="s">
        <v>6</v>
      </c>
      <c r="G9" s="43">
        <v>5800</v>
      </c>
      <c r="H9" s="56">
        <f>D8*(G9/(G8+G9))/G9</f>
        <v>9.5000000000000001E-2</v>
      </c>
    </row>
    <row r="10" spans="1:8" x14ac:dyDescent="0.25">
      <c r="A10" t="s">
        <v>24</v>
      </c>
      <c r="B10">
        <v>2</v>
      </c>
      <c r="C10">
        <v>35</v>
      </c>
      <c r="D10">
        <f t="shared" si="0"/>
        <v>70</v>
      </c>
      <c r="F10" s="55" t="s">
        <v>68</v>
      </c>
      <c r="G10" s="43">
        <v>100</v>
      </c>
      <c r="H10" s="56">
        <f t="shared" ref="H10:H22" si="1">D10/G10</f>
        <v>0.7</v>
      </c>
    </row>
    <row r="11" spans="1:8" x14ac:dyDescent="0.25">
      <c r="A11" t="s">
        <v>23</v>
      </c>
      <c r="B11">
        <v>88</v>
      </c>
      <c r="C11">
        <v>35</v>
      </c>
      <c r="D11">
        <f t="shared" si="0"/>
        <v>3080</v>
      </c>
      <c r="F11" s="55" t="s">
        <v>5</v>
      </c>
      <c r="G11" s="43">
        <v>3000</v>
      </c>
      <c r="H11" s="56">
        <f>D11*(G11/(G11+G12))/G11</f>
        <v>0.35</v>
      </c>
    </row>
    <row r="12" spans="1:8" s="41" customFormat="1" x14ac:dyDescent="0.25">
      <c r="F12" s="55" t="s">
        <v>6</v>
      </c>
      <c r="G12" s="43">
        <v>5800</v>
      </c>
      <c r="H12" s="56">
        <f>D11*(G12/(G11+G12))/G12</f>
        <v>0.35</v>
      </c>
    </row>
    <row r="13" spans="1:8" x14ac:dyDescent="0.25">
      <c r="A13" t="s">
        <v>25</v>
      </c>
      <c r="B13">
        <v>2</v>
      </c>
      <c r="C13">
        <v>215</v>
      </c>
      <c r="D13">
        <f t="shared" si="0"/>
        <v>430</v>
      </c>
      <c r="F13" s="55" t="s">
        <v>70</v>
      </c>
      <c r="G13" s="43">
        <v>400</v>
      </c>
      <c r="H13" s="56">
        <f t="shared" si="1"/>
        <v>1.075</v>
      </c>
    </row>
    <row r="14" spans="1:8" x14ac:dyDescent="0.25">
      <c r="A14" t="s">
        <v>26</v>
      </c>
      <c r="B14">
        <v>2</v>
      </c>
      <c r="C14">
        <v>1100</v>
      </c>
      <c r="D14">
        <f t="shared" si="0"/>
        <v>2200</v>
      </c>
      <c r="F14" s="55" t="s">
        <v>70</v>
      </c>
      <c r="G14" s="43">
        <v>400</v>
      </c>
      <c r="H14" s="56">
        <f t="shared" si="1"/>
        <v>5.5</v>
      </c>
    </row>
    <row r="15" spans="1:8" x14ac:dyDescent="0.25">
      <c r="A15" t="s">
        <v>27</v>
      </c>
      <c r="B15">
        <v>2</v>
      </c>
      <c r="C15">
        <v>35</v>
      </c>
      <c r="D15">
        <f t="shared" si="0"/>
        <v>70</v>
      </c>
      <c r="F15" s="55" t="s">
        <v>70</v>
      </c>
      <c r="G15" s="43">
        <v>400</v>
      </c>
      <c r="H15" s="56">
        <f t="shared" si="1"/>
        <v>0.17499999999999999</v>
      </c>
    </row>
    <row r="16" spans="1:8" x14ac:dyDescent="0.25">
      <c r="A16" t="s">
        <v>28</v>
      </c>
      <c r="B16">
        <v>2</v>
      </c>
      <c r="C16">
        <v>350</v>
      </c>
      <c r="D16">
        <f t="shared" si="0"/>
        <v>700</v>
      </c>
      <c r="F16" s="55" t="s">
        <v>66</v>
      </c>
      <c r="G16" s="43">
        <v>400</v>
      </c>
      <c r="H16" s="56">
        <f t="shared" si="1"/>
        <v>1.75</v>
      </c>
    </row>
    <row r="17" spans="1:8" x14ac:dyDescent="0.25">
      <c r="A17" t="s">
        <v>29</v>
      </c>
      <c r="B17">
        <v>2</v>
      </c>
      <c r="C17">
        <v>76</v>
      </c>
      <c r="D17">
        <f t="shared" si="0"/>
        <v>152</v>
      </c>
      <c r="F17" s="55" t="s">
        <v>66</v>
      </c>
      <c r="G17" s="43">
        <v>400</v>
      </c>
      <c r="H17" s="56">
        <f t="shared" si="1"/>
        <v>0.38</v>
      </c>
    </row>
    <row r="18" spans="1:8" x14ac:dyDescent="0.25">
      <c r="A18" t="s">
        <v>30</v>
      </c>
      <c r="B18">
        <v>2</v>
      </c>
      <c r="C18">
        <v>770</v>
      </c>
      <c r="D18">
        <f t="shared" si="0"/>
        <v>1540</v>
      </c>
      <c r="F18" s="55" t="s">
        <v>67</v>
      </c>
      <c r="G18" s="43">
        <v>400</v>
      </c>
      <c r="H18" s="56">
        <f t="shared" si="1"/>
        <v>3.85</v>
      </c>
    </row>
    <row r="19" spans="1:8" x14ac:dyDescent="0.25">
      <c r="A19" t="s">
        <v>31</v>
      </c>
      <c r="B19">
        <v>2</v>
      </c>
      <c r="C19">
        <v>1050</v>
      </c>
      <c r="D19">
        <f t="shared" si="0"/>
        <v>2100</v>
      </c>
      <c r="F19" s="55" t="s">
        <v>66</v>
      </c>
      <c r="G19" s="43">
        <v>400</v>
      </c>
      <c r="H19" s="56">
        <f t="shared" si="1"/>
        <v>5.25</v>
      </c>
    </row>
    <row r="20" spans="1:8" x14ac:dyDescent="0.25">
      <c r="A20" t="s">
        <v>32</v>
      </c>
      <c r="B20">
        <v>30</v>
      </c>
      <c r="C20">
        <v>30</v>
      </c>
      <c r="D20">
        <f t="shared" si="0"/>
        <v>900</v>
      </c>
      <c r="F20" s="55" t="s">
        <v>5</v>
      </c>
      <c r="G20" s="43">
        <v>3000</v>
      </c>
      <c r="H20" s="56">
        <f>D20*(G20/(G20+G21))/G20</f>
        <v>0.10227272727272727</v>
      </c>
    </row>
    <row r="21" spans="1:8" s="41" customFormat="1" x14ac:dyDescent="0.25">
      <c r="F21" s="55" t="s">
        <v>6</v>
      </c>
      <c r="G21" s="43">
        <v>5800</v>
      </c>
      <c r="H21" s="56">
        <f>D20*(G21/(G20+G21))/G21</f>
        <v>0.10227272727272727</v>
      </c>
    </row>
    <row r="22" spans="1:8" x14ac:dyDescent="0.25">
      <c r="A22" t="s">
        <v>33</v>
      </c>
      <c r="B22">
        <v>4</v>
      </c>
      <c r="C22">
        <v>4</v>
      </c>
      <c r="D22">
        <f t="shared" si="0"/>
        <v>16</v>
      </c>
      <c r="F22" s="60" t="s">
        <v>66</v>
      </c>
      <c r="G22" s="61">
        <v>400</v>
      </c>
      <c r="H22" s="62">
        <f t="shared" si="1"/>
        <v>0.04</v>
      </c>
    </row>
    <row r="24" spans="1:8" x14ac:dyDescent="0.25">
      <c r="A24" t="s">
        <v>34</v>
      </c>
      <c r="D24">
        <f>SUM(D5:D22)</f>
        <v>15084</v>
      </c>
    </row>
    <row r="26" spans="1:8" x14ac:dyDescent="0.25">
      <c r="F26" s="45"/>
      <c r="G26" s="45"/>
      <c r="H26" s="45"/>
    </row>
    <row r="27" spans="1:8" x14ac:dyDescent="0.25">
      <c r="A27" s="16" t="s">
        <v>47</v>
      </c>
      <c r="B27" s="17"/>
      <c r="C27" s="18">
        <v>268</v>
      </c>
      <c r="D27" s="19">
        <v>54000</v>
      </c>
      <c r="F27" s="45"/>
      <c r="G27" s="45"/>
      <c r="H27" s="45"/>
    </row>
    <row r="28" spans="1:8" s="41" customFormat="1" x14ac:dyDescent="0.25">
      <c r="A28" s="43"/>
      <c r="B28" s="40"/>
      <c r="C28" s="47"/>
      <c r="D28" s="48"/>
      <c r="F28" s="45"/>
      <c r="G28" s="45"/>
      <c r="H28" s="45"/>
    </row>
    <row r="29" spans="1:8" x14ac:dyDescent="0.25">
      <c r="A29" s="1" t="s">
        <v>18</v>
      </c>
      <c r="B29" s="1" t="s">
        <v>19</v>
      </c>
      <c r="C29" s="1" t="s">
        <v>36</v>
      </c>
      <c r="D29" s="1" t="s">
        <v>35</v>
      </c>
      <c r="F29" s="45"/>
      <c r="G29" s="45"/>
      <c r="H29" s="45"/>
    </row>
    <row r="30" spans="1:8" x14ac:dyDescent="0.25">
      <c r="A30" t="s">
        <v>20</v>
      </c>
      <c r="B30">
        <v>8</v>
      </c>
      <c r="C30">
        <v>65</v>
      </c>
      <c r="D30">
        <f>B30*C30</f>
        <v>520</v>
      </c>
      <c r="F30" s="45"/>
      <c r="G30" s="45"/>
      <c r="H30" s="45"/>
    </row>
    <row r="31" spans="1:8" x14ac:dyDescent="0.25">
      <c r="A31" t="s">
        <v>21</v>
      </c>
      <c r="B31">
        <v>134</v>
      </c>
      <c r="C31">
        <v>65</v>
      </c>
      <c r="D31">
        <f t="shared" ref="D31:D43" si="2">B31*C31</f>
        <v>8710</v>
      </c>
      <c r="F31" s="45"/>
      <c r="G31" s="45"/>
      <c r="H31" s="45"/>
    </row>
    <row r="32" spans="1:8" x14ac:dyDescent="0.25">
      <c r="A32" t="s">
        <v>22</v>
      </c>
      <c r="B32">
        <v>134</v>
      </c>
      <c r="C32">
        <v>19</v>
      </c>
      <c r="D32">
        <f t="shared" si="2"/>
        <v>2546</v>
      </c>
      <c r="F32" s="45"/>
      <c r="G32" s="45"/>
      <c r="H32" s="45"/>
    </row>
    <row r="33" spans="1:8" x14ac:dyDescent="0.25">
      <c r="A33" t="s">
        <v>24</v>
      </c>
      <c r="B33">
        <v>8</v>
      </c>
      <c r="C33">
        <v>35</v>
      </c>
      <c r="D33">
        <f t="shared" si="2"/>
        <v>280</v>
      </c>
      <c r="F33" s="45"/>
      <c r="G33" s="45"/>
      <c r="H33" s="45"/>
    </row>
    <row r="34" spans="1:8" x14ac:dyDescent="0.25">
      <c r="A34" t="s">
        <v>23</v>
      </c>
      <c r="B34">
        <v>268</v>
      </c>
      <c r="C34">
        <v>35</v>
      </c>
      <c r="D34">
        <f t="shared" si="2"/>
        <v>9380</v>
      </c>
      <c r="F34" s="45"/>
      <c r="G34" s="45"/>
      <c r="H34" s="45"/>
    </row>
    <row r="35" spans="1:8" x14ac:dyDescent="0.25">
      <c r="A35" t="s">
        <v>25</v>
      </c>
      <c r="B35">
        <v>8</v>
      </c>
      <c r="C35">
        <v>215</v>
      </c>
      <c r="D35">
        <f t="shared" si="2"/>
        <v>1720</v>
      </c>
      <c r="F35" s="45"/>
      <c r="G35" s="45"/>
      <c r="H35" s="45"/>
    </row>
    <row r="36" spans="1:8" x14ac:dyDescent="0.25">
      <c r="A36" t="s">
        <v>26</v>
      </c>
      <c r="B36">
        <v>4</v>
      </c>
      <c r="C36">
        <v>1100</v>
      </c>
      <c r="D36">
        <f t="shared" si="2"/>
        <v>4400</v>
      </c>
      <c r="F36" s="45"/>
      <c r="G36" s="45"/>
      <c r="H36" s="45"/>
    </row>
    <row r="37" spans="1:8" x14ac:dyDescent="0.25">
      <c r="A37" t="s">
        <v>27</v>
      </c>
      <c r="B37">
        <v>8</v>
      </c>
      <c r="C37">
        <v>35</v>
      </c>
      <c r="D37">
        <f t="shared" si="2"/>
        <v>280</v>
      </c>
      <c r="F37" s="45"/>
      <c r="G37" s="45"/>
      <c r="H37" s="45"/>
    </row>
    <row r="38" spans="1:8" x14ac:dyDescent="0.25">
      <c r="A38" t="s">
        <v>28</v>
      </c>
      <c r="B38">
        <v>8</v>
      </c>
      <c r="C38">
        <v>350</v>
      </c>
      <c r="D38">
        <f t="shared" si="2"/>
        <v>2800</v>
      </c>
      <c r="F38" s="45"/>
      <c r="G38" s="45"/>
      <c r="H38" s="45"/>
    </row>
    <row r="39" spans="1:8" x14ac:dyDescent="0.25">
      <c r="A39" t="s">
        <v>29</v>
      </c>
      <c r="B39">
        <v>8</v>
      </c>
      <c r="C39">
        <v>76</v>
      </c>
      <c r="D39">
        <f t="shared" si="2"/>
        <v>608</v>
      </c>
      <c r="F39" s="45"/>
      <c r="G39" s="45"/>
      <c r="H39" s="45"/>
    </row>
    <row r="40" spans="1:8" x14ac:dyDescent="0.25">
      <c r="A40" t="s">
        <v>30</v>
      </c>
      <c r="B40">
        <v>4</v>
      </c>
      <c r="C40">
        <v>770</v>
      </c>
      <c r="D40">
        <f t="shared" si="2"/>
        <v>3080</v>
      </c>
      <c r="F40" s="45"/>
      <c r="G40" s="45"/>
      <c r="H40" s="45"/>
    </row>
    <row r="41" spans="1:8" x14ac:dyDescent="0.25">
      <c r="A41" t="s">
        <v>31</v>
      </c>
      <c r="B41">
        <v>4</v>
      </c>
      <c r="C41">
        <v>1050</v>
      </c>
      <c r="D41">
        <f t="shared" si="2"/>
        <v>4200</v>
      </c>
      <c r="F41" s="45"/>
      <c r="G41" s="45"/>
      <c r="H41" s="45"/>
    </row>
    <row r="42" spans="1:8" x14ac:dyDescent="0.25">
      <c r="A42" t="s">
        <v>62</v>
      </c>
      <c r="B42">
        <v>30</v>
      </c>
      <c r="C42">
        <v>30</v>
      </c>
      <c r="D42">
        <f t="shared" si="2"/>
        <v>900</v>
      </c>
      <c r="F42" s="45"/>
      <c r="G42" s="45"/>
      <c r="H42" s="45"/>
    </row>
    <row r="43" spans="1:8" x14ac:dyDescent="0.25">
      <c r="A43" t="s">
        <v>33</v>
      </c>
      <c r="B43">
        <v>250</v>
      </c>
      <c r="C43">
        <v>4</v>
      </c>
      <c r="D43">
        <f t="shared" si="2"/>
        <v>1000</v>
      </c>
      <c r="F43" s="45"/>
      <c r="G43" s="45"/>
      <c r="H43" s="45"/>
    </row>
    <row r="44" spans="1:8" x14ac:dyDescent="0.25">
      <c r="F44" s="45"/>
      <c r="G44" s="45"/>
      <c r="H44" s="45"/>
    </row>
    <row r="45" spans="1:8" x14ac:dyDescent="0.25">
      <c r="A45" t="s">
        <v>34</v>
      </c>
      <c r="D45">
        <f>SUM(D30:D43)</f>
        <v>40424</v>
      </c>
      <c r="F45" s="45"/>
      <c r="G45" s="45"/>
      <c r="H45" s="45"/>
    </row>
    <row r="46" spans="1:8" x14ac:dyDescent="0.25">
      <c r="F46" s="45"/>
    </row>
    <row r="49" spans="1:1" x14ac:dyDescent="0.25">
      <c r="A4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R49"/>
  <sheetViews>
    <sheetView tabSelected="1" workbookViewId="0">
      <selection activeCell="O31" sqref="O31"/>
    </sheetView>
  </sheetViews>
  <sheetFormatPr defaultRowHeight="15" x14ac:dyDescent="0.25"/>
  <cols>
    <col min="1" max="3" width="17.28515625" customWidth="1"/>
    <col min="4" max="5" width="17.28515625" style="41" customWidth="1"/>
    <col min="6" max="11" width="17.28515625" customWidth="1"/>
    <col min="14" max="14" width="9.140625" style="41"/>
  </cols>
  <sheetData>
    <row r="4" spans="1:18" x14ac:dyDescent="0.25">
      <c r="C4" t="s">
        <v>87</v>
      </c>
      <c r="M4" t="s">
        <v>86</v>
      </c>
    </row>
    <row r="5" spans="1:18" x14ac:dyDescent="0.25">
      <c r="A5" s="16" t="s">
        <v>46</v>
      </c>
      <c r="B5" s="17"/>
      <c r="C5" s="18">
        <f>M22</f>
        <v>172.3</v>
      </c>
      <c r="D5" s="18"/>
      <c r="E5" s="18"/>
      <c r="F5" s="19">
        <v>20000</v>
      </c>
      <c r="G5" s="44"/>
      <c r="J5" s="9"/>
      <c r="K5" s="41"/>
      <c r="M5" s="52"/>
      <c r="N5" s="53"/>
      <c r="O5" s="53"/>
      <c r="P5" s="53"/>
      <c r="Q5" s="53"/>
      <c r="R5" s="54"/>
    </row>
    <row r="6" spans="1:18" x14ac:dyDescent="0.25">
      <c r="A6" s="41"/>
      <c r="B6" s="3"/>
      <c r="C6" s="7"/>
      <c r="D6" s="7"/>
      <c r="E6" s="7"/>
      <c r="F6" s="44"/>
      <c r="G6" s="44"/>
      <c r="H6" s="76" t="s">
        <v>42</v>
      </c>
      <c r="I6" s="76"/>
      <c r="J6" s="10"/>
      <c r="K6" s="41"/>
      <c r="M6" s="55"/>
      <c r="N6" s="43"/>
      <c r="O6" s="43"/>
      <c r="P6" s="43"/>
      <c r="Q6" s="63" t="s">
        <v>75</v>
      </c>
      <c r="R6" s="64"/>
    </row>
    <row r="7" spans="1:18" ht="30" customHeight="1" x14ac:dyDescent="0.25">
      <c r="A7" s="45" t="s">
        <v>2</v>
      </c>
      <c r="B7" s="5" t="s">
        <v>15</v>
      </c>
      <c r="C7" s="8" t="s">
        <v>37</v>
      </c>
      <c r="D7" s="66" t="s">
        <v>80</v>
      </c>
      <c r="E7" s="66"/>
      <c r="F7" s="6" t="s">
        <v>16</v>
      </c>
      <c r="G7" s="6" t="s">
        <v>17</v>
      </c>
      <c r="H7" s="6" t="s">
        <v>41</v>
      </c>
      <c r="I7" s="11" t="s">
        <v>40</v>
      </c>
      <c r="J7" s="28" t="s">
        <v>54</v>
      </c>
      <c r="K7" s="29" t="s">
        <v>55</v>
      </c>
      <c r="M7" s="70" t="s">
        <v>93</v>
      </c>
      <c r="N7" s="71" t="s">
        <v>92</v>
      </c>
      <c r="O7" s="58" t="s">
        <v>77</v>
      </c>
      <c r="P7" s="58" t="s">
        <v>78</v>
      </c>
      <c r="Q7" s="58" t="s">
        <v>76</v>
      </c>
      <c r="R7" s="59" t="s">
        <v>73</v>
      </c>
    </row>
    <row r="8" spans="1:18" x14ac:dyDescent="0.25">
      <c r="A8" s="77" t="s">
        <v>101</v>
      </c>
      <c r="B8" s="49">
        <v>0.15</v>
      </c>
      <c r="C8" s="9">
        <v>5</v>
      </c>
      <c r="D8" s="81">
        <v>0.85</v>
      </c>
      <c r="E8" s="81" t="s">
        <v>97</v>
      </c>
      <c r="F8" s="9">
        <v>1.1000000000000001</v>
      </c>
      <c r="G8" s="9">
        <v>0.87</v>
      </c>
      <c r="H8" s="9">
        <v>20</v>
      </c>
      <c r="I8" s="9"/>
      <c r="J8" s="9">
        <v>5.9499999999999997E-2</v>
      </c>
      <c r="K8" s="41" t="s">
        <v>110</v>
      </c>
      <c r="M8" s="55">
        <f>(C8*B8*$F$5)/1000</f>
        <v>15</v>
      </c>
      <c r="N8" s="72">
        <f>M8*D8</f>
        <v>12.75</v>
      </c>
      <c r="O8" s="43">
        <f>F8*B8*$F$5</f>
        <v>3300</v>
      </c>
      <c r="P8" s="43">
        <f>G8*B8*$F$5</f>
        <v>2610</v>
      </c>
      <c r="Q8" s="43">
        <f>H8*C8</f>
        <v>100</v>
      </c>
      <c r="R8" s="56">
        <f>I8*B8*$F$5</f>
        <v>0</v>
      </c>
    </row>
    <row r="9" spans="1:18" x14ac:dyDescent="0.25">
      <c r="A9" s="77" t="s">
        <v>102</v>
      </c>
      <c r="B9" s="49">
        <v>0.28999999999999998</v>
      </c>
      <c r="C9" s="9">
        <v>5</v>
      </c>
      <c r="D9" s="81">
        <v>0.85</v>
      </c>
      <c r="E9" s="81" t="s">
        <v>97</v>
      </c>
      <c r="F9" s="9">
        <v>1.1000000000000001</v>
      </c>
      <c r="G9" s="9">
        <v>0.87</v>
      </c>
      <c r="H9" s="9">
        <v>20</v>
      </c>
      <c r="I9" s="9"/>
      <c r="J9" s="9">
        <v>5.9499999999999997E-2</v>
      </c>
      <c r="K9" s="41" t="s">
        <v>110</v>
      </c>
      <c r="M9" s="55">
        <f>(C9*B9*$F$5)/1000</f>
        <v>29</v>
      </c>
      <c r="N9" s="72">
        <f t="shared" ref="N9:N20" si="0">M9*D9</f>
        <v>24.65</v>
      </c>
      <c r="O9" s="43">
        <f t="shared" ref="O9:O20" si="1">F9*B9*$F$5</f>
        <v>6380</v>
      </c>
      <c r="P9" s="43">
        <f t="shared" ref="P9:P20" si="2">G9*B9*$F$5</f>
        <v>5045.9999999999991</v>
      </c>
      <c r="Q9" s="43">
        <f>H9*C9</f>
        <v>100</v>
      </c>
      <c r="R9" s="56">
        <f>I9*B9*$F$5</f>
        <v>0</v>
      </c>
    </row>
    <row r="10" spans="1:18" x14ac:dyDescent="0.25">
      <c r="A10" s="41" t="s">
        <v>7</v>
      </c>
      <c r="B10" s="49">
        <v>0.08</v>
      </c>
      <c r="C10" s="9">
        <v>50</v>
      </c>
      <c r="D10" s="81">
        <v>0.4</v>
      </c>
      <c r="E10" s="81" t="s">
        <v>96</v>
      </c>
      <c r="F10" s="9">
        <v>1.3</v>
      </c>
      <c r="G10" s="9">
        <v>1</v>
      </c>
      <c r="H10" s="9">
        <v>20</v>
      </c>
      <c r="I10" s="9"/>
      <c r="J10" s="9">
        <v>5.9499999999999997E-2</v>
      </c>
      <c r="K10" s="41" t="s">
        <v>110</v>
      </c>
      <c r="M10" s="55">
        <f>(C10*B10*$F$5)/1000</f>
        <v>80</v>
      </c>
      <c r="N10" s="72">
        <f t="shared" si="0"/>
        <v>32</v>
      </c>
      <c r="O10" s="43">
        <f t="shared" si="1"/>
        <v>2080</v>
      </c>
      <c r="P10" s="43">
        <f t="shared" si="2"/>
        <v>1600</v>
      </c>
      <c r="Q10" s="43">
        <f>H10*C10</f>
        <v>1000</v>
      </c>
      <c r="R10" s="56">
        <f>I10*B10*$F$5</f>
        <v>0</v>
      </c>
    </row>
    <row r="11" spans="1:18" x14ac:dyDescent="0.25">
      <c r="A11" s="41" t="s">
        <v>8</v>
      </c>
      <c r="B11" s="49">
        <v>0.12</v>
      </c>
      <c r="C11" s="9">
        <v>1</v>
      </c>
      <c r="D11" s="81">
        <v>0.4</v>
      </c>
      <c r="E11" s="81" t="s">
        <v>96</v>
      </c>
      <c r="F11" s="9">
        <v>0.5</v>
      </c>
      <c r="G11" s="9">
        <v>0</v>
      </c>
      <c r="I11" s="9">
        <v>0.05</v>
      </c>
      <c r="J11" s="9">
        <v>5.9499999999999997E-2</v>
      </c>
      <c r="K11" s="41" t="s">
        <v>110</v>
      </c>
      <c r="M11" s="55">
        <f>(C11*B11*$F$5)/1000</f>
        <v>2.4</v>
      </c>
      <c r="N11" s="72">
        <f t="shared" si="0"/>
        <v>0.96</v>
      </c>
      <c r="O11" s="43">
        <f t="shared" si="1"/>
        <v>1200</v>
      </c>
      <c r="P11" s="43">
        <f t="shared" si="2"/>
        <v>0</v>
      </c>
      <c r="Q11" s="43">
        <f>I11*C11</f>
        <v>0.05</v>
      </c>
      <c r="R11" s="56">
        <f>I11*B11*$F$5</f>
        <v>120</v>
      </c>
    </row>
    <row r="12" spans="1:18" x14ac:dyDescent="0.25">
      <c r="A12" s="41" t="s">
        <v>9</v>
      </c>
      <c r="B12" s="49">
        <v>0.14000000000000001</v>
      </c>
      <c r="C12" s="9"/>
      <c r="D12" s="81"/>
      <c r="E12" s="81"/>
      <c r="F12" s="9">
        <v>0.8</v>
      </c>
      <c r="G12" s="9">
        <v>0</v>
      </c>
      <c r="H12" s="9"/>
      <c r="I12" s="9">
        <v>0.05</v>
      </c>
      <c r="J12" s="9">
        <v>5.9499999999999997E-2</v>
      </c>
      <c r="K12" s="41" t="s">
        <v>110</v>
      </c>
      <c r="M12" s="55">
        <f>(C12*B12*$F$5)/1000</f>
        <v>0</v>
      </c>
      <c r="N12" s="72">
        <f t="shared" si="0"/>
        <v>0</v>
      </c>
      <c r="O12" s="43">
        <f t="shared" si="1"/>
        <v>2240.0000000000005</v>
      </c>
      <c r="P12" s="43">
        <f t="shared" si="2"/>
        <v>0</v>
      </c>
      <c r="Q12" s="43">
        <f>H12*C12</f>
        <v>0</v>
      </c>
      <c r="R12" s="56">
        <f>I12*B12*$F$5</f>
        <v>140.00000000000003</v>
      </c>
    </row>
    <row r="13" spans="1:18" x14ac:dyDescent="0.25">
      <c r="A13" s="41" t="s">
        <v>95</v>
      </c>
      <c r="B13" s="49">
        <v>0.04</v>
      </c>
      <c r="C13" s="9">
        <v>10</v>
      </c>
      <c r="D13" s="81">
        <v>0.4</v>
      </c>
      <c r="E13" s="81" t="s">
        <v>96</v>
      </c>
      <c r="F13" s="9">
        <v>0.8</v>
      </c>
      <c r="G13" s="9">
        <v>0.27</v>
      </c>
      <c r="H13" s="9"/>
      <c r="I13" s="74">
        <v>0.96</v>
      </c>
      <c r="J13" s="9">
        <v>5.9499999999999997E-2</v>
      </c>
      <c r="K13" s="41" t="s">
        <v>110</v>
      </c>
      <c r="M13" s="55">
        <f>(C13*B13*$F$5)/1000</f>
        <v>8</v>
      </c>
      <c r="N13" s="72">
        <f t="shared" si="0"/>
        <v>3.2</v>
      </c>
      <c r="O13" s="43">
        <f t="shared" si="1"/>
        <v>640</v>
      </c>
      <c r="P13" s="43">
        <f t="shared" si="2"/>
        <v>216</v>
      </c>
      <c r="Q13" s="43">
        <f>H13*C13</f>
        <v>0</v>
      </c>
      <c r="R13" s="56">
        <f>I13*B13*$F$5</f>
        <v>767.99999999999989</v>
      </c>
    </row>
    <row r="14" spans="1:18" x14ac:dyDescent="0.25">
      <c r="A14" s="41" t="s">
        <v>100</v>
      </c>
      <c r="B14" s="49">
        <v>0.02</v>
      </c>
      <c r="C14" s="9">
        <v>50</v>
      </c>
      <c r="D14" s="81">
        <v>0.4</v>
      </c>
      <c r="E14" s="81" t="s">
        <v>96</v>
      </c>
      <c r="F14" s="9">
        <v>1.2</v>
      </c>
      <c r="G14" s="9">
        <v>7.42</v>
      </c>
      <c r="H14" s="9">
        <v>15</v>
      </c>
      <c r="I14" s="10"/>
      <c r="J14" s="9">
        <v>5.9499999999999997E-2</v>
      </c>
      <c r="K14" s="41" t="s">
        <v>110</v>
      </c>
      <c r="M14" s="55">
        <f>(C14*B14*$F$5)/1000</f>
        <v>20</v>
      </c>
      <c r="N14" s="72">
        <f t="shared" si="0"/>
        <v>8</v>
      </c>
      <c r="O14" s="43">
        <f t="shared" si="1"/>
        <v>480</v>
      </c>
      <c r="P14" s="43">
        <f t="shared" si="2"/>
        <v>2968</v>
      </c>
      <c r="Q14" s="43">
        <f>H14*C14</f>
        <v>750</v>
      </c>
      <c r="R14" s="56">
        <f>I14*B14*$F$5</f>
        <v>0</v>
      </c>
    </row>
    <row r="15" spans="1:18" x14ac:dyDescent="0.25">
      <c r="A15" s="41" t="s">
        <v>38</v>
      </c>
      <c r="B15" s="49">
        <v>0.02</v>
      </c>
      <c r="C15" s="9"/>
      <c r="D15" s="81"/>
      <c r="E15" s="81"/>
      <c r="F15" s="9">
        <v>1.5</v>
      </c>
      <c r="G15" s="9">
        <v>0.27</v>
      </c>
      <c r="H15" s="9">
        <v>20</v>
      </c>
      <c r="I15" s="10"/>
      <c r="J15" s="9">
        <v>5.9499999999999997E-2</v>
      </c>
      <c r="K15" s="41" t="s">
        <v>110</v>
      </c>
      <c r="M15" s="55">
        <f>(C15*B15*$F$5)/1000</f>
        <v>0</v>
      </c>
      <c r="N15" s="72">
        <f t="shared" si="0"/>
        <v>0</v>
      </c>
      <c r="O15" s="43">
        <f t="shared" si="1"/>
        <v>600</v>
      </c>
      <c r="P15" s="43">
        <f t="shared" si="2"/>
        <v>108</v>
      </c>
      <c r="Q15" s="43">
        <f>H15*C15</f>
        <v>0</v>
      </c>
      <c r="R15" s="56">
        <f>I15*B15*$F$5</f>
        <v>0</v>
      </c>
    </row>
    <row r="16" spans="1:18" x14ac:dyDescent="0.25">
      <c r="A16" s="41" t="s">
        <v>69</v>
      </c>
      <c r="B16" s="49">
        <v>0.03</v>
      </c>
      <c r="C16" s="9"/>
      <c r="D16" s="81"/>
      <c r="E16" s="81"/>
      <c r="F16" s="9">
        <v>0.6</v>
      </c>
      <c r="G16" s="9">
        <v>0</v>
      </c>
      <c r="H16" s="9"/>
      <c r="I16" s="9">
        <v>0.05</v>
      </c>
      <c r="J16" s="9">
        <v>5.9499999999999997E-2</v>
      </c>
      <c r="K16" s="41" t="s">
        <v>110</v>
      </c>
      <c r="M16" s="55">
        <f>(C16*B16*$F$5)/1000</f>
        <v>0</v>
      </c>
      <c r="N16" s="72">
        <f t="shared" si="0"/>
        <v>0</v>
      </c>
      <c r="O16" s="43">
        <f t="shared" si="1"/>
        <v>360</v>
      </c>
      <c r="P16" s="43">
        <f t="shared" si="2"/>
        <v>0</v>
      </c>
      <c r="Q16" s="43">
        <f>H16*C16</f>
        <v>0</v>
      </c>
      <c r="R16" s="56">
        <f>I16*B16*$F$5</f>
        <v>30</v>
      </c>
    </row>
    <row r="17" spans="1:18" x14ac:dyDescent="0.25">
      <c r="A17" s="41" t="s">
        <v>13</v>
      </c>
      <c r="B17" s="49">
        <v>0.06</v>
      </c>
      <c r="C17" s="9">
        <v>10</v>
      </c>
      <c r="D17" s="81">
        <v>0.4</v>
      </c>
      <c r="E17" s="81" t="s">
        <v>96</v>
      </c>
      <c r="F17" s="9">
        <v>1.3</v>
      </c>
      <c r="G17" s="9">
        <v>7.0000000000000007E-2</v>
      </c>
      <c r="H17" s="9">
        <v>15</v>
      </c>
      <c r="I17" s="9"/>
      <c r="J17" s="9">
        <v>5.9499999999999997E-2</v>
      </c>
      <c r="K17" s="41" t="s">
        <v>110</v>
      </c>
      <c r="M17" s="55">
        <f>(C17*B17*$F$5)/1000</f>
        <v>12</v>
      </c>
      <c r="N17" s="72">
        <f t="shared" si="0"/>
        <v>4.8000000000000007</v>
      </c>
      <c r="O17" s="43">
        <f t="shared" si="1"/>
        <v>1560</v>
      </c>
      <c r="P17" s="43">
        <f t="shared" si="2"/>
        <v>84.000000000000014</v>
      </c>
      <c r="Q17" s="43">
        <f>H17*C17</f>
        <v>150</v>
      </c>
      <c r="R17" s="56">
        <f>I17*B17*$F$5</f>
        <v>0</v>
      </c>
    </row>
    <row r="18" spans="1:18" s="41" customFormat="1" x14ac:dyDescent="0.25">
      <c r="A18" s="42" t="s">
        <v>99</v>
      </c>
      <c r="B18" s="49">
        <v>5.0000000000000001E-3</v>
      </c>
      <c r="C18" s="9">
        <v>5</v>
      </c>
      <c r="D18" s="81">
        <v>0.85</v>
      </c>
      <c r="E18" s="81" t="s">
        <v>96</v>
      </c>
      <c r="F18" s="9">
        <v>1.1000000000000001</v>
      </c>
      <c r="G18" s="9">
        <v>2</v>
      </c>
      <c r="H18" s="9"/>
      <c r="I18" s="9">
        <v>0.05</v>
      </c>
      <c r="J18" s="9">
        <v>5.9499999999999997E-2</v>
      </c>
      <c r="K18" s="41" t="s">
        <v>110</v>
      </c>
      <c r="M18" s="55">
        <f>(C18*B18*$F$5)/1000</f>
        <v>0.5</v>
      </c>
      <c r="N18" s="72">
        <f t="shared" si="0"/>
        <v>0.42499999999999999</v>
      </c>
      <c r="O18" s="43">
        <f t="shared" si="1"/>
        <v>110.00000000000001</v>
      </c>
      <c r="P18" s="43">
        <f t="shared" si="2"/>
        <v>200</v>
      </c>
      <c r="Q18" s="43">
        <f>H18*C18</f>
        <v>0</v>
      </c>
      <c r="R18" s="56">
        <f>I18*B18*$F$5</f>
        <v>5</v>
      </c>
    </row>
    <row r="19" spans="1:18" s="41" customFormat="1" x14ac:dyDescent="0.25">
      <c r="A19" s="42" t="s">
        <v>67</v>
      </c>
      <c r="B19" s="49">
        <v>0.02</v>
      </c>
      <c r="C19" s="9">
        <v>1</v>
      </c>
      <c r="D19" s="81">
        <v>0.4</v>
      </c>
      <c r="E19" s="81" t="s">
        <v>96</v>
      </c>
      <c r="F19" s="9">
        <v>0.5</v>
      </c>
      <c r="G19" s="9">
        <v>5.25</v>
      </c>
      <c r="H19" s="9"/>
      <c r="I19" s="9">
        <v>0.05</v>
      </c>
      <c r="J19" s="9">
        <v>5.9499999999999997E-2</v>
      </c>
      <c r="K19" s="41" t="s">
        <v>110</v>
      </c>
      <c r="M19" s="55">
        <f>(C19*B19*$F$5)/1000</f>
        <v>0.4</v>
      </c>
      <c r="N19" s="72">
        <f t="shared" si="0"/>
        <v>0.16000000000000003</v>
      </c>
      <c r="O19" s="43">
        <f t="shared" si="1"/>
        <v>200</v>
      </c>
      <c r="P19" s="43">
        <f t="shared" si="2"/>
        <v>2100</v>
      </c>
      <c r="Q19" s="43">
        <f>H19*C19</f>
        <v>0</v>
      </c>
      <c r="R19" s="56">
        <f>I19*B19*$F$5</f>
        <v>20</v>
      </c>
    </row>
    <row r="20" spans="1:18" s="41" customFormat="1" x14ac:dyDescent="0.25">
      <c r="A20" s="42" t="s">
        <v>98</v>
      </c>
      <c r="B20" s="49">
        <v>2.5000000000000001E-2</v>
      </c>
      <c r="C20" s="9">
        <v>10</v>
      </c>
      <c r="D20" s="81">
        <v>0.4</v>
      </c>
      <c r="E20" s="81" t="s">
        <v>97</v>
      </c>
      <c r="F20" s="9">
        <v>1.1000000000000001</v>
      </c>
      <c r="G20" s="9">
        <v>6.75</v>
      </c>
      <c r="H20" s="9"/>
      <c r="I20" s="9">
        <v>0.05</v>
      </c>
      <c r="J20" s="9">
        <v>5.9499999999999997E-2</v>
      </c>
      <c r="K20" s="41" t="s">
        <v>110</v>
      </c>
      <c r="M20" s="55">
        <f>(C20*B20*$F$5)/1000</f>
        <v>5</v>
      </c>
      <c r="N20" s="72">
        <f t="shared" si="0"/>
        <v>2</v>
      </c>
      <c r="O20" s="43">
        <f t="shared" si="1"/>
        <v>550.00000000000011</v>
      </c>
      <c r="P20" s="43">
        <f t="shared" si="2"/>
        <v>3375</v>
      </c>
      <c r="Q20" s="43">
        <f>H20*C20</f>
        <v>0</v>
      </c>
      <c r="R20" s="56">
        <f>I20*B20*$F$5</f>
        <v>25.000000000000004</v>
      </c>
    </row>
    <row r="21" spans="1:18" x14ac:dyDescent="0.25">
      <c r="A21" s="41"/>
      <c r="B21" s="49"/>
      <c r="C21" s="9"/>
      <c r="D21" s="9"/>
      <c r="E21" s="9"/>
      <c r="F21" s="9"/>
      <c r="G21" s="9"/>
      <c r="H21" s="9"/>
      <c r="I21" s="10"/>
      <c r="J21" s="10"/>
      <c r="K21" s="41"/>
      <c r="M21" s="55"/>
      <c r="N21" s="72"/>
      <c r="O21" s="43"/>
      <c r="P21" s="43"/>
      <c r="Q21" s="43"/>
      <c r="R21" s="56"/>
    </row>
    <row r="22" spans="1:18" x14ac:dyDescent="0.25">
      <c r="A22" s="41" t="s">
        <v>14</v>
      </c>
      <c r="B22" s="49">
        <f>SUM(B8:B20)</f>
        <v>1</v>
      </c>
      <c r="C22" s="51">
        <f>(M22/F5)*1000</f>
        <v>8.615000000000002</v>
      </c>
      <c r="D22" s="67"/>
      <c r="E22" s="67"/>
      <c r="F22" s="9">
        <f>O22/$F$5</f>
        <v>0.98499999999999999</v>
      </c>
      <c r="G22" s="9">
        <f>P22/$F$5</f>
        <v>0.91535</v>
      </c>
      <c r="H22" s="9">
        <f>Q22/C5</f>
        <v>12.188334300638422</v>
      </c>
      <c r="I22" s="9">
        <f>R22/F5</f>
        <v>5.5399999999999998E-2</v>
      </c>
      <c r="J22" s="9">
        <v>5.9499999999999997E-2</v>
      </c>
      <c r="K22" s="41" t="s">
        <v>110</v>
      </c>
      <c r="M22" s="60">
        <f>SUM(M8:M20)</f>
        <v>172.3</v>
      </c>
      <c r="N22" s="73">
        <f>SUM(N8:N20)</f>
        <v>88.944999999999993</v>
      </c>
      <c r="O22" s="61">
        <f>SUM(O8:O20)</f>
        <v>19700</v>
      </c>
      <c r="P22" s="61">
        <f>SUM(P8:P20)</f>
        <v>18307</v>
      </c>
      <c r="Q22" s="61">
        <f>SUM(Q8:Q20)</f>
        <v>2100.0500000000002</v>
      </c>
      <c r="R22" s="62">
        <f>SUM(R8:R20)</f>
        <v>1108</v>
      </c>
    </row>
    <row r="23" spans="1:18" s="41" customFormat="1" x14ac:dyDescent="0.25">
      <c r="B23" s="49"/>
      <c r="C23" s="9"/>
      <c r="D23" s="9"/>
      <c r="E23" s="9"/>
      <c r="F23" s="9"/>
      <c r="G23" s="9"/>
      <c r="H23" s="9"/>
      <c r="I23" s="9"/>
      <c r="J23" s="10"/>
      <c r="K23" s="2"/>
      <c r="M23" s="43"/>
      <c r="N23" s="72"/>
      <c r="O23" s="43"/>
      <c r="P23" s="43"/>
      <c r="Q23" s="43"/>
      <c r="R23" s="43"/>
    </row>
    <row r="24" spans="1:18" x14ac:dyDescent="0.25">
      <c r="A24" s="30" t="s">
        <v>56</v>
      </c>
      <c r="B24" s="50">
        <v>1</v>
      </c>
      <c r="C24" s="32">
        <v>5</v>
      </c>
      <c r="D24" s="32"/>
      <c r="E24" s="32"/>
      <c r="F24" s="32">
        <v>1</v>
      </c>
      <c r="G24" s="32">
        <v>1</v>
      </c>
      <c r="H24" s="32">
        <v>21.86</v>
      </c>
      <c r="I24" s="33"/>
      <c r="J24" s="33">
        <v>5.94487E-2</v>
      </c>
      <c r="K24" s="34">
        <v>0.25</v>
      </c>
      <c r="N24" s="23">
        <f>N22*1000/F5</f>
        <v>4.4472500000000004</v>
      </c>
      <c r="O24" s="41" t="s">
        <v>94</v>
      </c>
      <c r="P24" s="41"/>
      <c r="Q24" s="41"/>
      <c r="R24" s="41"/>
    </row>
    <row r="25" spans="1:18" s="41" customFormat="1" x14ac:dyDescent="0.25">
      <c r="A25" s="30" t="s">
        <v>57</v>
      </c>
      <c r="B25" s="50">
        <v>1</v>
      </c>
      <c r="C25" s="32">
        <v>5</v>
      </c>
      <c r="D25" s="32"/>
      <c r="E25" s="32"/>
      <c r="F25" s="32">
        <v>1</v>
      </c>
      <c r="G25" s="32">
        <v>1</v>
      </c>
      <c r="H25" s="32">
        <v>26.48</v>
      </c>
      <c r="I25" s="33"/>
      <c r="J25" s="33">
        <v>5.94487E-2</v>
      </c>
      <c r="K25" s="34">
        <v>0.25</v>
      </c>
      <c r="N25" s="41">
        <f>C24*0.95</f>
        <v>4.75</v>
      </c>
      <c r="O25" s="41" t="s">
        <v>108</v>
      </c>
    </row>
    <row r="26" spans="1:18" s="41" customFormat="1" x14ac:dyDescent="0.25">
      <c r="A26" s="30" t="s">
        <v>58</v>
      </c>
      <c r="B26" s="50">
        <v>1</v>
      </c>
      <c r="C26" s="32">
        <v>5</v>
      </c>
      <c r="D26" s="32"/>
      <c r="E26" s="32"/>
      <c r="F26" s="32">
        <v>1</v>
      </c>
      <c r="G26" s="32">
        <v>1</v>
      </c>
      <c r="H26" s="32">
        <v>26.48</v>
      </c>
      <c r="I26" s="33"/>
      <c r="J26" s="33">
        <v>5.94487E-2</v>
      </c>
      <c r="K26" s="34">
        <v>0.25</v>
      </c>
      <c r="N26" s="41">
        <f>0.95* 88*1000/20000</f>
        <v>4.18</v>
      </c>
      <c r="O26" s="41" t="s">
        <v>109</v>
      </c>
    </row>
    <row r="28" spans="1:18" x14ac:dyDescent="0.25">
      <c r="A28" s="45"/>
      <c r="G28" s="41"/>
      <c r="H28" s="41"/>
      <c r="I28" s="41"/>
      <c r="J28" s="41"/>
      <c r="K28" s="41"/>
    </row>
    <row r="29" spans="1:18" x14ac:dyDescent="0.25">
      <c r="A29" s="65"/>
      <c r="B29" t="s">
        <v>79</v>
      </c>
    </row>
    <row r="30" spans="1:18" x14ac:dyDescent="0.25">
      <c r="A30" s="45"/>
    </row>
    <row r="31" spans="1:18" x14ac:dyDescent="0.25">
      <c r="B31" s="45" t="s">
        <v>81</v>
      </c>
      <c r="C31" s="45" t="s">
        <v>83</v>
      </c>
      <c r="D31" s="45" t="s">
        <v>84</v>
      </c>
      <c r="E31" s="45"/>
    </row>
    <row r="32" spans="1:18" x14ac:dyDescent="0.25">
      <c r="B32" t="s">
        <v>82</v>
      </c>
      <c r="C32">
        <v>0.95</v>
      </c>
      <c r="D32" s="44" t="s">
        <v>88</v>
      </c>
      <c r="E32" s="44"/>
    </row>
    <row r="33" spans="1:11" customFormat="1" x14ac:dyDescent="0.25">
      <c r="B33" t="s">
        <v>3</v>
      </c>
      <c r="C33">
        <v>0.9</v>
      </c>
      <c r="D33" s="44" t="s">
        <v>88</v>
      </c>
      <c r="E33" s="44"/>
    </row>
    <row r="34" spans="1:11" customFormat="1" x14ac:dyDescent="0.25">
      <c r="B34" t="s">
        <v>4</v>
      </c>
      <c r="C34">
        <v>0.9</v>
      </c>
      <c r="D34" s="44" t="s">
        <v>88</v>
      </c>
      <c r="E34" s="44"/>
    </row>
    <row r="37" spans="1:11" customFormat="1" x14ac:dyDescent="0.25">
      <c r="A37" s="75"/>
      <c r="B37" s="46" t="s">
        <v>103</v>
      </c>
      <c r="D37" s="41"/>
      <c r="E37" s="41"/>
    </row>
    <row r="39" spans="1:11" customFormat="1" x14ac:dyDescent="0.25">
      <c r="B39" s="41" t="s">
        <v>85</v>
      </c>
      <c r="C39" s="41"/>
      <c r="D39" s="41"/>
      <c r="E39" s="41"/>
    </row>
    <row r="40" spans="1:11" customFormat="1" x14ac:dyDescent="0.25">
      <c r="B40" s="52"/>
      <c r="C40" s="68" t="s">
        <v>89</v>
      </c>
      <c r="D40" s="68" t="s">
        <v>91</v>
      </c>
      <c r="E40" s="69" t="s">
        <v>90</v>
      </c>
    </row>
    <row r="41" spans="1:11" customFormat="1" x14ac:dyDescent="0.25">
      <c r="B41" s="55" t="s">
        <v>106</v>
      </c>
      <c r="C41" s="79">
        <f>Q22</f>
        <v>2100.0500000000002</v>
      </c>
      <c r="D41" s="79">
        <f>H24*C24*F5/1000</f>
        <v>2186</v>
      </c>
      <c r="E41" s="80">
        <f>H25*C25*F5/1000</f>
        <v>2648</v>
      </c>
    </row>
    <row r="42" spans="1:11" customFormat="1" x14ac:dyDescent="0.25">
      <c r="B42" s="55" t="s">
        <v>107</v>
      </c>
      <c r="C42" s="79">
        <f>R22</f>
        <v>1108</v>
      </c>
      <c r="D42" s="79"/>
      <c r="E42" s="80"/>
    </row>
    <row r="43" spans="1:11" customFormat="1" x14ac:dyDescent="0.25">
      <c r="B43" s="60" t="s">
        <v>74</v>
      </c>
      <c r="C43" s="61">
        <f>SUM(C41:C42)</f>
        <v>3208.05</v>
      </c>
      <c r="D43" s="61">
        <f>SUM(D41:D42)</f>
        <v>2186</v>
      </c>
      <c r="E43" s="62">
        <f>SUM(E41:E42)</f>
        <v>2648</v>
      </c>
    </row>
    <row r="44" spans="1:11" s="41" customFormat="1" x14ac:dyDescent="0.25">
      <c r="B44" s="43"/>
      <c r="C44" s="43"/>
      <c r="D44" s="43"/>
      <c r="E44" s="43"/>
    </row>
    <row r="46" spans="1:11" customFormat="1" x14ac:dyDescent="0.25">
      <c r="A46" s="77"/>
      <c r="B46" t="s">
        <v>104</v>
      </c>
      <c r="D46" s="41"/>
      <c r="E46" s="41"/>
      <c r="G46" s="41"/>
      <c r="H46" s="41"/>
      <c r="I46" s="41"/>
      <c r="J46" s="41"/>
      <c r="K46" s="41"/>
    </row>
    <row r="47" spans="1:11" s="41" customFormat="1" x14ac:dyDescent="0.25"/>
    <row r="49" spans="1:2" customFormat="1" x14ac:dyDescent="0.25">
      <c r="A49" s="78"/>
      <c r="B49" t="s">
        <v>105</v>
      </c>
    </row>
  </sheetData>
  <mergeCells count="2">
    <mergeCell ref="Q6:R6"/>
    <mergeCell ref="H6:I6"/>
  </mergeCells>
  <pageMargins left="0.7" right="0.7" top="0.75" bottom="0.75" header="0.3" footer="0.3"/>
  <pageSetup paperSize="17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EPD worksheet</vt:lpstr>
      <vt:lpstr>Proposed Space Type 2004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cp:lastPrinted>2014-01-22T20:19:34Z</cp:lastPrinted>
  <dcterms:created xsi:type="dcterms:W3CDTF">2014-01-21T16:48:37Z</dcterms:created>
  <dcterms:modified xsi:type="dcterms:W3CDTF">2014-01-22T23:34:03Z</dcterms:modified>
</cp:coreProperties>
</file>