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l.gontier\projets\ice_private\ICE_database\"/>
    </mc:Choice>
  </mc:AlternateContent>
  <bookViews>
    <workbookView xWindow="0" yWindow="0" windowWidth="23040" windowHeight="9780"/>
  </bookViews>
  <sheets>
    <sheet name="Base_for_Qgis" sheetId="20" r:id="rId1"/>
    <sheet name="Basic_used" sheetId="26" r:id="rId2"/>
    <sheet name="Basic" sheetId="19" r:id="rId3"/>
    <sheet name="Sheet4" sheetId="24" r:id="rId4"/>
    <sheet name="ETP" sheetId="18" r:id="rId5"/>
    <sheet name="Climat" sheetId="22" r:id="rId6"/>
    <sheet name="LUMA_used" sheetId="11" r:id="rId7"/>
    <sheet name="Ranged-LUMA - color" sheetId="14" r:id="rId8"/>
    <sheet name="all" sheetId="8" r:id="rId9"/>
    <sheet name="asphalt and ground" sheetId="1" r:id="rId10"/>
    <sheet name="Walls" sheetId="2" r:id="rId11"/>
    <sheet name="Roofs" sheetId="5" r:id="rId12"/>
    <sheet name="Score_ICU" sheetId="4" r:id="rId13"/>
    <sheet name="Score_ICU_vers_anglais" sheetId="9" r:id="rId14"/>
  </sheets>
  <definedNames>
    <definedName name="_xlnm._FilterDatabase" localSheetId="0" hidden="1">Base_for_Qgis!$A$1:$N$80</definedName>
    <definedName name="_xlnm._FilterDatabase" localSheetId="7" hidden="1">'Ranged-LUMA - color'!$A$2:$K$2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6" l="1"/>
  <c r="N56" i="26"/>
  <c r="N55" i="26"/>
  <c r="N54" i="26"/>
  <c r="N78" i="19"/>
  <c r="N40" i="19"/>
  <c r="N38" i="19"/>
  <c r="N37" i="19"/>
  <c r="N36" i="19"/>
  <c r="N34" i="19"/>
  <c r="N33" i="19"/>
  <c r="N32" i="19"/>
  <c r="N40" i="26"/>
  <c r="N38" i="26"/>
  <c r="N37" i="26"/>
  <c r="N36" i="26"/>
  <c r="N34" i="26"/>
  <c r="N33" i="26"/>
  <c r="N32" i="26"/>
  <c r="N53" i="26" l="1"/>
  <c r="N52" i="26"/>
  <c r="M51" i="26"/>
  <c r="N51" i="26" s="1"/>
  <c r="M50" i="26"/>
  <c r="N50" i="26" s="1"/>
  <c r="M49" i="26"/>
  <c r="N49" i="26" s="1"/>
  <c r="M48" i="26"/>
  <c r="N48" i="26" s="1"/>
  <c r="N47" i="26"/>
  <c r="N46" i="26"/>
  <c r="N31" i="26"/>
  <c r="N30" i="26"/>
  <c r="N29" i="26"/>
  <c r="N28" i="26"/>
  <c r="N27" i="26"/>
  <c r="N26" i="26"/>
  <c r="N25" i="26"/>
  <c r="M20" i="26"/>
  <c r="N20" i="26" s="1"/>
  <c r="M19" i="26"/>
  <c r="N19" i="26" s="1"/>
  <c r="M18" i="26"/>
  <c r="N18" i="26" s="1"/>
  <c r="M17" i="26"/>
  <c r="N17" i="26" s="1"/>
  <c r="M16" i="26"/>
  <c r="N16" i="26" s="1"/>
  <c r="M15" i="26"/>
  <c r="N15" i="26" s="1"/>
  <c r="N14" i="26"/>
  <c r="N13" i="26"/>
  <c r="N12" i="26"/>
  <c r="N11" i="26"/>
  <c r="N10" i="26"/>
  <c r="N9" i="26"/>
  <c r="N8" i="26"/>
  <c r="N7" i="26"/>
  <c r="N6" i="26"/>
  <c r="N5" i="26"/>
  <c r="N4" i="26"/>
  <c r="N3" i="26"/>
  <c r="N2" i="26"/>
  <c r="N81" i="19" l="1"/>
  <c r="I28" i="24" l="1"/>
  <c r="I27" i="24"/>
  <c r="H78" i="20" l="1"/>
  <c r="H79" i="20"/>
  <c r="I76" i="20" l="1"/>
  <c r="I77" i="20"/>
  <c r="I78" i="20"/>
  <c r="I79" i="20"/>
  <c r="G77" i="20"/>
  <c r="F76" i="20"/>
  <c r="G76" i="20"/>
  <c r="F77" i="20"/>
  <c r="F78" i="20"/>
  <c r="G78" i="20"/>
  <c r="F79" i="20"/>
  <c r="G79" i="20"/>
  <c r="K76" i="20" l="1"/>
  <c r="K77" i="20"/>
  <c r="K78" i="20"/>
  <c r="K79" i="20"/>
  <c r="N80" i="19" l="1"/>
  <c r="N71" i="19"/>
  <c r="N72" i="19"/>
  <c r="N73" i="19"/>
  <c r="N74" i="19"/>
  <c r="N75" i="19"/>
  <c r="N76" i="19"/>
  <c r="H76" i="20" s="1"/>
  <c r="N77" i="19"/>
  <c r="H77" i="20" s="1"/>
  <c r="N79" i="19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H71" i="20" s="1"/>
  <c r="A72" i="20"/>
  <c r="A73" i="20"/>
  <c r="A74" i="20"/>
  <c r="A75" i="20"/>
  <c r="B76" i="20"/>
  <c r="B77" i="20"/>
  <c r="B78" i="20"/>
  <c r="B79" i="20"/>
  <c r="A2" i="20"/>
  <c r="H32" i="20" l="1"/>
  <c r="I32" i="20"/>
  <c r="F32" i="20"/>
  <c r="G32" i="20"/>
  <c r="H73" i="20"/>
  <c r="F73" i="20"/>
  <c r="G73" i="20"/>
  <c r="I73" i="20"/>
  <c r="H61" i="20"/>
  <c r="F61" i="20"/>
  <c r="G61" i="20"/>
  <c r="I61" i="20"/>
  <c r="H49" i="20"/>
  <c r="F49" i="20"/>
  <c r="G49" i="20"/>
  <c r="I49" i="20"/>
  <c r="H37" i="20"/>
  <c r="F37" i="20"/>
  <c r="G37" i="20"/>
  <c r="I37" i="20"/>
  <c r="I21" i="24"/>
  <c r="F25" i="20"/>
  <c r="G25" i="20"/>
  <c r="I25" i="20"/>
  <c r="I13" i="24"/>
  <c r="F13" i="20"/>
  <c r="G13" i="20"/>
  <c r="I13" i="20"/>
  <c r="K72" i="20"/>
  <c r="H72" i="20"/>
  <c r="F72" i="20"/>
  <c r="G72" i="20"/>
  <c r="I72" i="20"/>
  <c r="H48" i="20"/>
  <c r="F48" i="20"/>
  <c r="G48" i="20"/>
  <c r="I48" i="20"/>
  <c r="H24" i="20"/>
  <c r="F24" i="20"/>
  <c r="G24" i="20"/>
  <c r="I24" i="20"/>
  <c r="K12" i="20"/>
  <c r="I12" i="24"/>
  <c r="F12" i="20"/>
  <c r="G12" i="20"/>
  <c r="I12" i="20"/>
  <c r="K71" i="20"/>
  <c r="F71" i="20"/>
  <c r="G71" i="20"/>
  <c r="I71" i="20"/>
  <c r="K59" i="20"/>
  <c r="H59" i="20"/>
  <c r="F59" i="20"/>
  <c r="G59" i="20"/>
  <c r="I59" i="20"/>
  <c r="K47" i="20"/>
  <c r="H47" i="20"/>
  <c r="F47" i="20"/>
  <c r="G47" i="20"/>
  <c r="I47" i="20"/>
  <c r="K35" i="20"/>
  <c r="H35" i="20"/>
  <c r="F35" i="20"/>
  <c r="G35" i="20"/>
  <c r="I35" i="20"/>
  <c r="K23" i="20"/>
  <c r="H23" i="20"/>
  <c r="F23" i="20"/>
  <c r="G23" i="20"/>
  <c r="I23" i="20"/>
  <c r="K11" i="20"/>
  <c r="I11" i="24"/>
  <c r="F11" i="20"/>
  <c r="G11" i="20"/>
  <c r="I11" i="20"/>
  <c r="H36" i="20"/>
  <c r="F36" i="20"/>
  <c r="G36" i="20"/>
  <c r="I36" i="20"/>
  <c r="K70" i="20"/>
  <c r="I70" i="20"/>
  <c r="G70" i="20"/>
  <c r="F70" i="20"/>
  <c r="K58" i="20"/>
  <c r="H58" i="20"/>
  <c r="I58" i="20"/>
  <c r="G58" i="20"/>
  <c r="F58" i="20"/>
  <c r="K46" i="20"/>
  <c r="H46" i="20"/>
  <c r="I46" i="20"/>
  <c r="G46" i="20"/>
  <c r="F46" i="20"/>
  <c r="K34" i="20"/>
  <c r="H34" i="20"/>
  <c r="I34" i="20"/>
  <c r="G34" i="20"/>
  <c r="F34" i="20"/>
  <c r="K22" i="20"/>
  <c r="H22" i="20"/>
  <c r="I22" i="20"/>
  <c r="G22" i="20"/>
  <c r="F22" i="20"/>
  <c r="K10" i="20"/>
  <c r="I10" i="24"/>
  <c r="I10" i="20"/>
  <c r="G10" i="20"/>
  <c r="F10" i="20"/>
  <c r="K60" i="20"/>
  <c r="H60" i="20"/>
  <c r="F60" i="20"/>
  <c r="G60" i="20"/>
  <c r="I60" i="20"/>
  <c r="I2" i="24"/>
  <c r="I2" i="20"/>
  <c r="F2" i="20"/>
  <c r="G2" i="20"/>
  <c r="K69" i="20"/>
  <c r="I69" i="20"/>
  <c r="F69" i="20"/>
  <c r="G69" i="20"/>
  <c r="K57" i="20"/>
  <c r="H57" i="20"/>
  <c r="I57" i="20"/>
  <c r="F57" i="20"/>
  <c r="G57" i="20"/>
  <c r="H45" i="20"/>
  <c r="I45" i="20"/>
  <c r="F45" i="20"/>
  <c r="G45" i="20"/>
  <c r="K33" i="20"/>
  <c r="H33" i="20"/>
  <c r="I33" i="20"/>
  <c r="F33" i="20"/>
  <c r="G33" i="20"/>
  <c r="H21" i="20"/>
  <c r="I21" i="20"/>
  <c r="F21" i="20"/>
  <c r="G21" i="20"/>
  <c r="K9" i="20"/>
  <c r="I9" i="24"/>
  <c r="I9" i="20"/>
  <c r="F9" i="20"/>
  <c r="G9" i="20"/>
  <c r="K56" i="20"/>
  <c r="H56" i="20"/>
  <c r="I56" i="20"/>
  <c r="F56" i="20"/>
  <c r="G56" i="20"/>
  <c r="I67" i="20"/>
  <c r="F67" i="20"/>
  <c r="G67" i="20"/>
  <c r="K55" i="20"/>
  <c r="H55" i="20"/>
  <c r="I55" i="20"/>
  <c r="F55" i="20"/>
  <c r="G55" i="20"/>
  <c r="H43" i="20"/>
  <c r="I43" i="20"/>
  <c r="F43" i="20"/>
  <c r="G43" i="20"/>
  <c r="I31" i="20"/>
  <c r="F31" i="20"/>
  <c r="G31" i="20"/>
  <c r="K19" i="20"/>
  <c r="I19" i="24"/>
  <c r="I19" i="20"/>
  <c r="F19" i="20"/>
  <c r="G19" i="20"/>
  <c r="K7" i="20"/>
  <c r="I7" i="24"/>
  <c r="I7" i="20"/>
  <c r="F7" i="20"/>
  <c r="G7" i="20"/>
  <c r="K68" i="20"/>
  <c r="I68" i="20"/>
  <c r="F68" i="20"/>
  <c r="G68" i="20"/>
  <c r="F66" i="20"/>
  <c r="I66" i="20"/>
  <c r="G66" i="20"/>
  <c r="K54" i="20"/>
  <c r="H54" i="20"/>
  <c r="F54" i="20"/>
  <c r="I54" i="20"/>
  <c r="G54" i="20"/>
  <c r="K42" i="20"/>
  <c r="H42" i="20"/>
  <c r="F42" i="20"/>
  <c r="I42" i="20"/>
  <c r="G42" i="20"/>
  <c r="K30" i="20"/>
  <c r="I26" i="24"/>
  <c r="F30" i="20"/>
  <c r="I30" i="20"/>
  <c r="G30" i="20"/>
  <c r="K18" i="20"/>
  <c r="I18" i="24"/>
  <c r="F18" i="20"/>
  <c r="I18" i="20"/>
  <c r="G18" i="20"/>
  <c r="K6" i="20"/>
  <c r="I6" i="24"/>
  <c r="F6" i="20"/>
  <c r="I6" i="20"/>
  <c r="G6" i="20"/>
  <c r="K20" i="20"/>
  <c r="I20" i="24"/>
  <c r="I20" i="20"/>
  <c r="F20" i="20"/>
  <c r="G20" i="20"/>
  <c r="F65" i="20"/>
  <c r="G65" i="20"/>
  <c r="I65" i="20"/>
  <c r="H53" i="20"/>
  <c r="F53" i="20"/>
  <c r="G53" i="20"/>
  <c r="I53" i="20"/>
  <c r="H41" i="20"/>
  <c r="F41" i="20"/>
  <c r="G41" i="20"/>
  <c r="I41" i="20"/>
  <c r="I25" i="24"/>
  <c r="F29" i="20"/>
  <c r="G29" i="20"/>
  <c r="I29" i="20"/>
  <c r="I17" i="24"/>
  <c r="F17" i="20"/>
  <c r="G17" i="20"/>
  <c r="I17" i="20"/>
  <c r="I5" i="24"/>
  <c r="F5" i="20"/>
  <c r="G5" i="20"/>
  <c r="I5" i="20"/>
  <c r="K8" i="20"/>
  <c r="I8" i="24"/>
  <c r="I8" i="20"/>
  <c r="F8" i="20"/>
  <c r="G8" i="20"/>
  <c r="H64" i="20"/>
  <c r="I64" i="20"/>
  <c r="G64" i="20"/>
  <c r="F64" i="20"/>
  <c r="K52" i="20"/>
  <c r="H52" i="20"/>
  <c r="I52" i="20"/>
  <c r="G52" i="20"/>
  <c r="F52" i="20"/>
  <c r="K40" i="20"/>
  <c r="H40" i="20"/>
  <c r="I40" i="20"/>
  <c r="G40" i="20"/>
  <c r="F40" i="20"/>
  <c r="K28" i="20"/>
  <c r="I24" i="24"/>
  <c r="I28" i="20"/>
  <c r="G28" i="20"/>
  <c r="F28" i="20"/>
  <c r="K16" i="20"/>
  <c r="I16" i="24"/>
  <c r="I16" i="20"/>
  <c r="G16" i="20"/>
  <c r="F16" i="20"/>
  <c r="K4" i="20"/>
  <c r="I4" i="24"/>
  <c r="I4" i="20"/>
  <c r="G4" i="20"/>
  <c r="F4" i="20"/>
  <c r="H75" i="20"/>
  <c r="I75" i="20"/>
  <c r="F75" i="20"/>
  <c r="G75" i="20"/>
  <c r="H63" i="20"/>
  <c r="I63" i="20"/>
  <c r="F63" i="20"/>
  <c r="G63" i="20"/>
  <c r="K51" i="20"/>
  <c r="H51" i="20"/>
  <c r="I51" i="20"/>
  <c r="F51" i="20"/>
  <c r="G51" i="20"/>
  <c r="K39" i="20"/>
  <c r="H39" i="20"/>
  <c r="I39" i="20"/>
  <c r="F39" i="20"/>
  <c r="G39" i="20"/>
  <c r="K27" i="20"/>
  <c r="I23" i="24"/>
  <c r="I27" i="20"/>
  <c r="F27" i="20"/>
  <c r="G27" i="20"/>
  <c r="K15" i="20"/>
  <c r="I15" i="24"/>
  <c r="I15" i="20"/>
  <c r="F15" i="20"/>
  <c r="G15" i="20"/>
  <c r="K3" i="20"/>
  <c r="I3" i="24"/>
  <c r="I3" i="20"/>
  <c r="F3" i="20"/>
  <c r="G3" i="20"/>
  <c r="H44" i="20"/>
  <c r="I44" i="20"/>
  <c r="F44" i="20"/>
  <c r="G44" i="20"/>
  <c r="H74" i="20"/>
  <c r="F74" i="20"/>
  <c r="G74" i="20"/>
  <c r="I74" i="20"/>
  <c r="H62" i="20"/>
  <c r="F62" i="20"/>
  <c r="G62" i="20"/>
  <c r="I62" i="20"/>
  <c r="K50" i="20"/>
  <c r="H50" i="20"/>
  <c r="F50" i="20"/>
  <c r="G50" i="20"/>
  <c r="I50" i="20"/>
  <c r="K38" i="20"/>
  <c r="H38" i="20"/>
  <c r="F38" i="20"/>
  <c r="G38" i="20"/>
  <c r="I38" i="20"/>
  <c r="K26" i="20"/>
  <c r="I22" i="24"/>
  <c r="F26" i="20"/>
  <c r="G26" i="20"/>
  <c r="I26" i="20"/>
  <c r="K14" i="20"/>
  <c r="I14" i="24"/>
  <c r="F14" i="20"/>
  <c r="G14" i="20"/>
  <c r="I14" i="20"/>
  <c r="B49" i="20"/>
  <c r="K49" i="20"/>
  <c r="B48" i="20"/>
  <c r="K48" i="20"/>
  <c r="B36" i="20"/>
  <c r="K36" i="20"/>
  <c r="B24" i="20"/>
  <c r="K24" i="20"/>
  <c r="B61" i="20"/>
  <c r="K61" i="20"/>
  <c r="B73" i="20"/>
  <c r="K73" i="20"/>
  <c r="B45" i="20"/>
  <c r="K45" i="20"/>
  <c r="B21" i="20"/>
  <c r="K21" i="20"/>
  <c r="C44" i="20"/>
  <c r="K44" i="20"/>
  <c r="C32" i="20"/>
  <c r="K32" i="20"/>
  <c r="B2" i="20"/>
  <c r="K2" i="20"/>
  <c r="B67" i="20"/>
  <c r="K67" i="20"/>
  <c r="C43" i="20"/>
  <c r="K43" i="20"/>
  <c r="C31" i="20"/>
  <c r="K31" i="20"/>
  <c r="B37" i="20"/>
  <c r="K37" i="20"/>
  <c r="B66" i="20"/>
  <c r="K66" i="20"/>
  <c r="B65" i="20"/>
  <c r="K65" i="20"/>
  <c r="B53" i="20"/>
  <c r="K53" i="20"/>
  <c r="B41" i="20"/>
  <c r="K41" i="20"/>
  <c r="B29" i="20"/>
  <c r="K29" i="20"/>
  <c r="B17" i="20"/>
  <c r="K17" i="20"/>
  <c r="B5" i="20"/>
  <c r="K5" i="20"/>
  <c r="B13" i="20"/>
  <c r="K13" i="20"/>
  <c r="D64" i="20"/>
  <c r="K64" i="20"/>
  <c r="B75" i="20"/>
  <c r="K75" i="20"/>
  <c r="D63" i="20"/>
  <c r="K63" i="20"/>
  <c r="B25" i="20"/>
  <c r="K25" i="20"/>
  <c r="B74" i="20"/>
  <c r="K74" i="20"/>
  <c r="B62" i="20"/>
  <c r="K62" i="20"/>
  <c r="B64" i="20"/>
  <c r="E60" i="20"/>
  <c r="C60" i="20"/>
  <c r="D60" i="20"/>
  <c r="D70" i="20"/>
  <c r="E70" i="20"/>
  <c r="C70" i="20"/>
  <c r="D58" i="20"/>
  <c r="E58" i="20"/>
  <c r="C58" i="20"/>
  <c r="D46" i="20"/>
  <c r="E46" i="20"/>
  <c r="C46" i="20"/>
  <c r="B46" i="20"/>
  <c r="D34" i="20"/>
  <c r="E34" i="20"/>
  <c r="C34" i="20"/>
  <c r="B34" i="20"/>
  <c r="D22" i="20"/>
  <c r="E22" i="20"/>
  <c r="C22" i="20"/>
  <c r="B22" i="20"/>
  <c r="D10" i="20"/>
  <c r="E10" i="20"/>
  <c r="C10" i="20"/>
  <c r="B10" i="20"/>
  <c r="E12" i="20"/>
  <c r="C12" i="20"/>
  <c r="D12" i="20"/>
  <c r="D68" i="20"/>
  <c r="E68" i="20"/>
  <c r="D56" i="20"/>
  <c r="E56" i="20"/>
  <c r="D44" i="20"/>
  <c r="E44" i="20"/>
  <c r="D32" i="20"/>
  <c r="E32" i="20"/>
  <c r="D20" i="20"/>
  <c r="E20" i="20"/>
  <c r="D8" i="20"/>
  <c r="E8" i="20"/>
  <c r="C8" i="20"/>
  <c r="B63" i="20"/>
  <c r="C20" i="20"/>
  <c r="E48" i="20"/>
  <c r="D48" i="20"/>
  <c r="C48" i="20"/>
  <c r="D47" i="20"/>
  <c r="E47" i="20"/>
  <c r="C47" i="20"/>
  <c r="D57" i="20"/>
  <c r="C57" i="20"/>
  <c r="E57" i="20"/>
  <c r="D21" i="20"/>
  <c r="C21" i="20"/>
  <c r="E21" i="20"/>
  <c r="D79" i="20"/>
  <c r="E79" i="20"/>
  <c r="D67" i="20"/>
  <c r="E67" i="20"/>
  <c r="D55" i="20"/>
  <c r="B55" i="20"/>
  <c r="D43" i="20"/>
  <c r="B43" i="20"/>
  <c r="E43" i="20"/>
  <c r="D31" i="20"/>
  <c r="E31" i="20"/>
  <c r="B31" i="20"/>
  <c r="D19" i="20"/>
  <c r="E19" i="20"/>
  <c r="B19" i="20"/>
  <c r="D7" i="20"/>
  <c r="E7" i="20"/>
  <c r="C7" i="20"/>
  <c r="B7" i="20"/>
  <c r="B44" i="20"/>
  <c r="B20" i="20"/>
  <c r="C19" i="20"/>
  <c r="D59" i="20"/>
  <c r="E59" i="20"/>
  <c r="C59" i="20"/>
  <c r="D11" i="20"/>
  <c r="E11" i="20"/>
  <c r="C11" i="20"/>
  <c r="E78" i="20"/>
  <c r="D78" i="20"/>
  <c r="C78" i="20"/>
  <c r="E66" i="20"/>
  <c r="D66" i="20"/>
  <c r="C66" i="20"/>
  <c r="E54" i="20"/>
  <c r="D54" i="20"/>
  <c r="B54" i="20"/>
  <c r="C54" i="20"/>
  <c r="E42" i="20"/>
  <c r="D42" i="20"/>
  <c r="B42" i="20"/>
  <c r="C42" i="20"/>
  <c r="E30" i="20"/>
  <c r="D30" i="20"/>
  <c r="B30" i="20"/>
  <c r="C30" i="20"/>
  <c r="E18" i="20"/>
  <c r="D18" i="20"/>
  <c r="B18" i="20"/>
  <c r="C18" i="20"/>
  <c r="E6" i="20"/>
  <c r="D6" i="20"/>
  <c r="B6" i="20"/>
  <c r="C6" i="20"/>
  <c r="E72" i="20"/>
  <c r="D72" i="20"/>
  <c r="C72" i="20"/>
  <c r="D23" i="20"/>
  <c r="E23" i="20"/>
  <c r="C23" i="20"/>
  <c r="E77" i="20"/>
  <c r="D77" i="20"/>
  <c r="C77" i="20"/>
  <c r="E65" i="20"/>
  <c r="D65" i="20"/>
  <c r="C65" i="20"/>
  <c r="E53" i="20"/>
  <c r="D53" i="20"/>
  <c r="C53" i="20"/>
  <c r="E41" i="20"/>
  <c r="D41" i="20"/>
  <c r="C41" i="20"/>
  <c r="E29" i="20"/>
  <c r="D29" i="20"/>
  <c r="C29" i="20"/>
  <c r="E17" i="20"/>
  <c r="D17" i="20"/>
  <c r="C17" i="20"/>
  <c r="E5" i="20"/>
  <c r="D5" i="20"/>
  <c r="B72" i="20"/>
  <c r="B60" i="20"/>
  <c r="C79" i="20"/>
  <c r="C5" i="20"/>
  <c r="D71" i="20"/>
  <c r="E71" i="20"/>
  <c r="C71" i="20"/>
  <c r="D33" i="20"/>
  <c r="C33" i="20"/>
  <c r="E33" i="20"/>
  <c r="E76" i="20"/>
  <c r="D76" i="20"/>
  <c r="C76" i="20"/>
  <c r="E64" i="20"/>
  <c r="C64" i="20"/>
  <c r="E52" i="20"/>
  <c r="B52" i="20"/>
  <c r="D52" i="20"/>
  <c r="C52" i="20"/>
  <c r="E40" i="20"/>
  <c r="B40" i="20"/>
  <c r="C40" i="20"/>
  <c r="E28" i="20"/>
  <c r="B28" i="20"/>
  <c r="D28" i="20"/>
  <c r="C28" i="20"/>
  <c r="E16" i="20"/>
  <c r="C16" i="20"/>
  <c r="D16" i="20"/>
  <c r="B16" i="20"/>
  <c r="E4" i="20"/>
  <c r="C4" i="20"/>
  <c r="D4" i="20"/>
  <c r="B4" i="20"/>
  <c r="B71" i="20"/>
  <c r="B59" i="20"/>
  <c r="B12" i="20"/>
  <c r="C68" i="20"/>
  <c r="D40" i="20"/>
  <c r="E36" i="20"/>
  <c r="C36" i="20"/>
  <c r="D36" i="20"/>
  <c r="D35" i="20"/>
  <c r="E35" i="20"/>
  <c r="C35" i="20"/>
  <c r="D45" i="20"/>
  <c r="C45" i="20"/>
  <c r="D9" i="20"/>
  <c r="E9" i="20"/>
  <c r="C9" i="20"/>
  <c r="B47" i="20"/>
  <c r="E75" i="20"/>
  <c r="D75" i="20"/>
  <c r="C75" i="20"/>
  <c r="E63" i="20"/>
  <c r="C63" i="20"/>
  <c r="E51" i="20"/>
  <c r="B51" i="20"/>
  <c r="D51" i="20"/>
  <c r="C51" i="20"/>
  <c r="E39" i="20"/>
  <c r="B39" i="20"/>
  <c r="C39" i="20"/>
  <c r="E27" i="20"/>
  <c r="B27" i="20"/>
  <c r="D27" i="20"/>
  <c r="C27" i="20"/>
  <c r="E15" i="20"/>
  <c r="B15" i="20"/>
  <c r="C15" i="20"/>
  <c r="E3" i="20"/>
  <c r="B3" i="20"/>
  <c r="D3" i="20"/>
  <c r="C3" i="20"/>
  <c r="B70" i="20"/>
  <c r="B58" i="20"/>
  <c r="B35" i="20"/>
  <c r="B11" i="20"/>
  <c r="C67" i="20"/>
  <c r="D39" i="20"/>
  <c r="E24" i="20"/>
  <c r="D24" i="20"/>
  <c r="C24" i="20"/>
  <c r="D69" i="20"/>
  <c r="C69" i="20"/>
  <c r="E69" i="20"/>
  <c r="B23" i="20"/>
  <c r="E74" i="20"/>
  <c r="D74" i="20"/>
  <c r="C74" i="20"/>
  <c r="E62" i="20"/>
  <c r="C62" i="20"/>
  <c r="D62" i="20"/>
  <c r="E50" i="20"/>
  <c r="B50" i="20"/>
  <c r="D50" i="20"/>
  <c r="C50" i="20"/>
  <c r="E38" i="20"/>
  <c r="B38" i="20"/>
  <c r="C38" i="20"/>
  <c r="D38" i="20"/>
  <c r="E26" i="20"/>
  <c r="B26" i="20"/>
  <c r="D26" i="20"/>
  <c r="C26" i="20"/>
  <c r="E14" i="20"/>
  <c r="B14" i="20"/>
  <c r="C14" i="20"/>
  <c r="B69" i="20"/>
  <c r="B57" i="20"/>
  <c r="B33" i="20"/>
  <c r="B9" i="20"/>
  <c r="C56" i="20"/>
  <c r="D15" i="20"/>
  <c r="E55" i="20"/>
  <c r="C2" i="20"/>
  <c r="E2" i="20"/>
  <c r="D2" i="20"/>
  <c r="E73" i="20"/>
  <c r="D73" i="20"/>
  <c r="C73" i="20"/>
  <c r="E61" i="20"/>
  <c r="C61" i="20"/>
  <c r="D61" i="20"/>
  <c r="E49" i="20"/>
  <c r="D49" i="20"/>
  <c r="C49" i="20"/>
  <c r="E37" i="20"/>
  <c r="C37" i="20"/>
  <c r="D37" i="20"/>
  <c r="E25" i="20"/>
  <c r="D25" i="20"/>
  <c r="C25" i="20"/>
  <c r="C13" i="20"/>
  <c r="E13" i="20"/>
  <c r="D13" i="20"/>
  <c r="B68" i="20"/>
  <c r="B56" i="20"/>
  <c r="B32" i="20"/>
  <c r="B8" i="20"/>
  <c r="C55" i="20"/>
  <c r="D14" i="20"/>
  <c r="E45" i="20"/>
  <c r="N29" i="19" l="1"/>
  <c r="H29" i="20" s="1"/>
  <c r="N31" i="19"/>
  <c r="H31" i="20" s="1"/>
  <c r="N30" i="19"/>
  <c r="H30" i="20" s="1"/>
  <c r="N26" i="19"/>
  <c r="H26" i="20" s="1"/>
  <c r="N27" i="19"/>
  <c r="H27" i="20" s="1"/>
  <c r="N28" i="19"/>
  <c r="H28" i="20" s="1"/>
  <c r="N25" i="19"/>
  <c r="H25" i="20" s="1"/>
  <c r="M20" i="19"/>
  <c r="M19" i="19"/>
  <c r="M18" i="19"/>
  <c r="M17" i="19"/>
  <c r="M16" i="19"/>
  <c r="M15" i="19"/>
  <c r="N14" i="19"/>
  <c r="H14" i="20" s="1"/>
  <c r="N13" i="19"/>
  <c r="H13" i="20" s="1"/>
  <c r="N12" i="19"/>
  <c r="H12" i="20" s="1"/>
  <c r="N11" i="19"/>
  <c r="H11" i="20" s="1"/>
  <c r="N10" i="19"/>
  <c r="H10" i="20" s="1"/>
  <c r="N8" i="19"/>
  <c r="H8" i="20" s="1"/>
  <c r="N9" i="19"/>
  <c r="H9" i="20" s="1"/>
  <c r="N7" i="19"/>
  <c r="H7" i="20" s="1"/>
  <c r="N16" i="19" l="1"/>
  <c r="H16" i="20" s="1"/>
  <c r="N17" i="19"/>
  <c r="H17" i="20" s="1"/>
  <c r="N18" i="19"/>
  <c r="H18" i="20" s="1"/>
  <c r="N19" i="19"/>
  <c r="H19" i="20" s="1"/>
  <c r="N20" i="19"/>
  <c r="H20" i="20" s="1"/>
  <c r="N15" i="19"/>
  <c r="H15" i="20" s="1"/>
  <c r="N6" i="19"/>
  <c r="H6" i="20" s="1"/>
  <c r="N5" i="19"/>
  <c r="H5" i="20" s="1"/>
  <c r="N3" i="19"/>
  <c r="H3" i="20" s="1"/>
  <c r="N4" i="19"/>
  <c r="H4" i="20" s="1"/>
  <c r="N2" i="19"/>
  <c r="H2" i="20" s="1"/>
  <c r="M70" i="19"/>
  <c r="M69" i="19"/>
  <c r="M68" i="19"/>
  <c r="M67" i="19"/>
  <c r="N66" i="19"/>
  <c r="H66" i="20" s="1"/>
  <c r="N65" i="19"/>
  <c r="H65" i="20" s="1"/>
  <c r="I2" i="18"/>
  <c r="E27" i="18"/>
  <c r="E2" i="18" s="1"/>
  <c r="N70" i="19" l="1"/>
  <c r="H70" i="20" s="1"/>
  <c r="N67" i="19"/>
  <c r="H67" i="20" s="1"/>
  <c r="N68" i="19"/>
  <c r="H68" i="20" s="1"/>
  <c r="N69" i="19"/>
  <c r="H69" i="20" s="1"/>
  <c r="E22" i="18"/>
  <c r="N23" i="18" l="1"/>
  <c r="N22" i="18"/>
  <c r="N18" i="18"/>
  <c r="N17" i="18"/>
  <c r="N16" i="18"/>
  <c r="N14" i="18"/>
  <c r="N11" i="18"/>
  <c r="N4" i="18"/>
  <c r="N3" i="18"/>
  <c r="N15" i="18"/>
  <c r="N12" i="18"/>
  <c r="N2" i="18"/>
  <c r="F22" i="18"/>
  <c r="G22" i="18" s="1"/>
  <c r="H22" i="18" s="1"/>
  <c r="E3" i="18"/>
  <c r="F3" i="18" s="1"/>
  <c r="G3" i="18" s="1"/>
  <c r="H3" i="18" s="1"/>
  <c r="E4" i="18"/>
  <c r="F4" i="18" s="1"/>
  <c r="G4" i="18" s="1"/>
  <c r="H4" i="18" s="1"/>
  <c r="E5" i="18"/>
  <c r="F5" i="18" s="1"/>
  <c r="G5" i="18" s="1"/>
  <c r="H5" i="18" s="1"/>
  <c r="E6" i="18"/>
  <c r="F6" i="18" s="1"/>
  <c r="G6" i="18" s="1"/>
  <c r="H6" i="18" s="1"/>
  <c r="E7" i="18"/>
  <c r="F7" i="18" s="1"/>
  <c r="G7" i="18" s="1"/>
  <c r="H7" i="18" s="1"/>
  <c r="E8" i="18"/>
  <c r="F8" i="18" s="1"/>
  <c r="G8" i="18" s="1"/>
  <c r="H8" i="18" s="1"/>
  <c r="E9" i="18"/>
  <c r="F9" i="18" s="1"/>
  <c r="G9" i="18" s="1"/>
  <c r="H9" i="18" s="1"/>
  <c r="E10" i="18"/>
  <c r="F10" i="18" s="1"/>
  <c r="G10" i="18" s="1"/>
  <c r="H10" i="18" s="1"/>
  <c r="E11" i="18"/>
  <c r="F11" i="18" s="1"/>
  <c r="G11" i="18" s="1"/>
  <c r="H11" i="18" s="1"/>
  <c r="E12" i="18"/>
  <c r="F12" i="18" s="1"/>
  <c r="G12" i="18" s="1"/>
  <c r="H12" i="18" s="1"/>
  <c r="E13" i="18"/>
  <c r="F13" i="18" s="1"/>
  <c r="G13" i="18" s="1"/>
  <c r="H13" i="18" s="1"/>
  <c r="E14" i="18"/>
  <c r="F14" i="18" s="1"/>
  <c r="G14" i="18" s="1"/>
  <c r="H14" i="18" s="1"/>
  <c r="E15" i="18"/>
  <c r="F15" i="18" s="1"/>
  <c r="G15" i="18" s="1"/>
  <c r="H15" i="18" s="1"/>
  <c r="E16" i="18"/>
  <c r="F16" i="18" s="1"/>
  <c r="G16" i="18" s="1"/>
  <c r="H16" i="18" s="1"/>
  <c r="E17" i="18"/>
  <c r="F17" i="18" s="1"/>
  <c r="G17" i="18" s="1"/>
  <c r="H17" i="18" s="1"/>
  <c r="E18" i="18"/>
  <c r="F18" i="18" s="1"/>
  <c r="G18" i="18" s="1"/>
  <c r="H18" i="18" s="1"/>
  <c r="E19" i="18"/>
  <c r="F19" i="18" s="1"/>
  <c r="G19" i="18" s="1"/>
  <c r="H19" i="18" s="1"/>
  <c r="E20" i="18"/>
  <c r="F20" i="18" s="1"/>
  <c r="G20" i="18" s="1"/>
  <c r="H20" i="18" s="1"/>
  <c r="E21" i="18"/>
  <c r="F21" i="18" s="1"/>
  <c r="G21" i="18" s="1"/>
  <c r="H21" i="18" s="1"/>
  <c r="E23" i="18"/>
  <c r="F23" i="18" s="1"/>
  <c r="G23" i="18" s="1"/>
  <c r="H23" i="18" s="1"/>
  <c r="E24" i="18"/>
  <c r="F24" i="18" s="1"/>
  <c r="G24" i="18" s="1"/>
  <c r="H24" i="18" s="1"/>
  <c r="E25" i="18"/>
  <c r="F25" i="18" s="1"/>
  <c r="G25" i="18" s="1"/>
  <c r="H25" i="18" s="1"/>
  <c r="F2" i="18"/>
  <c r="G2" i="18" s="1"/>
  <c r="H2" i="18" s="1"/>
  <c r="N13" i="18"/>
  <c r="N5" i="18"/>
  <c r="N6" i="18"/>
  <c r="N7" i="18"/>
  <c r="N8" i="18"/>
  <c r="N9" i="18"/>
  <c r="N10" i="18"/>
  <c r="N19" i="18"/>
  <c r="N20" i="18"/>
  <c r="N21" i="18"/>
  <c r="N24" i="18"/>
  <c r="N25" i="18"/>
  <c r="B27" i="18"/>
  <c r="C27" i="18"/>
  <c r="N27" i="18" l="1"/>
  <c r="H67" i="11"/>
  <c r="H70" i="11"/>
  <c r="G70" i="11"/>
  <c r="G69" i="11"/>
  <c r="H69" i="11" s="1"/>
  <c r="G68" i="11"/>
  <c r="H68" i="11" s="1"/>
  <c r="G67" i="11"/>
  <c r="H66" i="11"/>
  <c r="H65" i="11"/>
  <c r="J40" i="14" l="1"/>
  <c r="I40" i="14"/>
  <c r="H40" i="14"/>
  <c r="G40" i="14"/>
  <c r="F40" i="14"/>
  <c r="E40" i="14"/>
  <c r="D40" i="14"/>
  <c r="J35" i="14"/>
  <c r="I35" i="14"/>
  <c r="H35" i="14"/>
  <c r="G35" i="14"/>
  <c r="F35" i="14"/>
  <c r="E35" i="14"/>
  <c r="D35" i="14"/>
  <c r="J39" i="14"/>
  <c r="I39" i="14"/>
  <c r="H39" i="14"/>
  <c r="G39" i="14"/>
  <c r="F39" i="14"/>
  <c r="E39" i="14"/>
  <c r="D39" i="14"/>
  <c r="J26" i="14"/>
  <c r="I26" i="14"/>
  <c r="H26" i="14"/>
  <c r="G26" i="14"/>
  <c r="F26" i="14"/>
  <c r="E26" i="14"/>
  <c r="D26" i="14"/>
  <c r="J31" i="14"/>
  <c r="I31" i="14"/>
  <c r="H31" i="14"/>
  <c r="G31" i="14"/>
  <c r="F31" i="14"/>
  <c r="E31" i="14"/>
  <c r="D31" i="14"/>
  <c r="J58" i="14"/>
  <c r="I58" i="14"/>
  <c r="H58" i="14"/>
  <c r="G58" i="14"/>
  <c r="F58" i="14"/>
  <c r="E58" i="14"/>
  <c r="D58" i="14"/>
  <c r="J6" i="14"/>
  <c r="I6" i="14"/>
  <c r="H6" i="14"/>
  <c r="G6" i="14"/>
  <c r="F6" i="14"/>
  <c r="E6" i="14"/>
  <c r="D6" i="14"/>
  <c r="J5" i="14"/>
  <c r="I5" i="14"/>
  <c r="H5" i="14"/>
  <c r="G5" i="14"/>
  <c r="F5" i="14"/>
  <c r="E5" i="14"/>
  <c r="D5" i="14"/>
  <c r="J34" i="14"/>
  <c r="I34" i="14"/>
  <c r="H34" i="14"/>
  <c r="G34" i="14"/>
  <c r="F34" i="14"/>
  <c r="E34" i="14"/>
  <c r="D34" i="14"/>
  <c r="J45" i="14"/>
  <c r="I45" i="14"/>
  <c r="H45" i="14"/>
  <c r="G45" i="14"/>
  <c r="F45" i="14"/>
  <c r="E45" i="14"/>
  <c r="D45" i="14"/>
  <c r="J22" i="14"/>
  <c r="I22" i="14"/>
  <c r="H22" i="14"/>
  <c r="G22" i="14"/>
  <c r="F22" i="14"/>
  <c r="E22" i="14"/>
  <c r="D22" i="14"/>
  <c r="J3" i="14"/>
  <c r="I3" i="14"/>
  <c r="H3" i="14"/>
  <c r="G3" i="14"/>
  <c r="F3" i="14"/>
  <c r="E3" i="14"/>
  <c r="D3" i="14"/>
  <c r="J4" i="14"/>
  <c r="I4" i="14"/>
  <c r="H4" i="14"/>
  <c r="G4" i="14"/>
  <c r="F4" i="14"/>
  <c r="E4" i="14"/>
  <c r="D4" i="14"/>
  <c r="J14" i="14"/>
  <c r="I14" i="14"/>
  <c r="H14" i="14"/>
  <c r="G14" i="14"/>
  <c r="F14" i="14"/>
  <c r="E14" i="14"/>
  <c r="D14" i="14"/>
  <c r="J13" i="14"/>
  <c r="I13" i="14"/>
  <c r="H13" i="14"/>
  <c r="G13" i="14"/>
  <c r="F13" i="14"/>
  <c r="E13" i="14"/>
  <c r="D13" i="14"/>
  <c r="J33" i="14"/>
  <c r="I33" i="14"/>
  <c r="H33" i="14"/>
  <c r="G33" i="14"/>
  <c r="F33" i="14"/>
  <c r="E33" i="14"/>
  <c r="D33" i="14"/>
  <c r="J56" i="14"/>
  <c r="I56" i="14"/>
  <c r="H56" i="14"/>
  <c r="G56" i="14"/>
  <c r="F56" i="14"/>
  <c r="E56" i="14"/>
  <c r="D56" i="14"/>
  <c r="J16" i="14"/>
  <c r="I16" i="14"/>
  <c r="H16" i="14"/>
  <c r="G16" i="14"/>
  <c r="F16" i="14"/>
  <c r="E16" i="14"/>
  <c r="D16" i="14"/>
  <c r="J19" i="14"/>
  <c r="I19" i="14"/>
  <c r="H19" i="14"/>
  <c r="G19" i="14"/>
  <c r="F19" i="14"/>
  <c r="E19" i="14"/>
  <c r="D19" i="14"/>
  <c r="J23" i="14"/>
  <c r="I23" i="14"/>
  <c r="H23" i="14"/>
  <c r="G23" i="14"/>
  <c r="F23" i="14"/>
  <c r="E23" i="14"/>
  <c r="D23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12" i="14"/>
  <c r="I12" i="14"/>
  <c r="H12" i="14"/>
  <c r="G12" i="14"/>
  <c r="F12" i="14"/>
  <c r="E12" i="14"/>
  <c r="D12" i="14"/>
  <c r="J57" i="14"/>
  <c r="I57" i="14"/>
  <c r="H57" i="14"/>
  <c r="G57" i="14"/>
  <c r="F57" i="14"/>
  <c r="E57" i="14"/>
  <c r="D57" i="14"/>
  <c r="J51" i="14"/>
  <c r="I51" i="14"/>
  <c r="H51" i="14"/>
  <c r="G51" i="14"/>
  <c r="F51" i="14"/>
  <c r="E51" i="14"/>
  <c r="D51" i="14"/>
  <c r="J54" i="14"/>
  <c r="I54" i="14"/>
  <c r="H54" i="14"/>
  <c r="G54" i="14"/>
  <c r="F54" i="14"/>
  <c r="E54" i="14"/>
  <c r="D54" i="14"/>
  <c r="J52" i="14"/>
  <c r="I52" i="14"/>
  <c r="H52" i="14"/>
  <c r="G52" i="14"/>
  <c r="F52" i="14"/>
  <c r="E52" i="14"/>
  <c r="D52" i="14"/>
  <c r="J27" i="14"/>
  <c r="I27" i="14"/>
  <c r="H27" i="14"/>
  <c r="G27" i="14"/>
  <c r="F27" i="14"/>
  <c r="E27" i="14"/>
  <c r="D27" i="14"/>
  <c r="J49" i="14"/>
  <c r="I49" i="14"/>
  <c r="H49" i="14"/>
  <c r="G49" i="14"/>
  <c r="F49" i="14"/>
  <c r="E49" i="14"/>
  <c r="D49" i="14"/>
  <c r="J44" i="14"/>
  <c r="I44" i="14"/>
  <c r="H44" i="14"/>
  <c r="G44" i="14"/>
  <c r="F44" i="14"/>
  <c r="E44" i="14"/>
  <c r="D44" i="14"/>
  <c r="J38" i="14"/>
  <c r="I38" i="14"/>
  <c r="H38" i="14"/>
  <c r="G38" i="14"/>
  <c r="F38" i="14"/>
  <c r="E38" i="14"/>
  <c r="D38" i="14"/>
  <c r="J7" i="14"/>
  <c r="I7" i="14"/>
  <c r="H7" i="14"/>
  <c r="G7" i="14"/>
  <c r="F7" i="14"/>
  <c r="E7" i="14"/>
  <c r="D7" i="14"/>
  <c r="J36" i="14"/>
  <c r="I36" i="14"/>
  <c r="H36" i="14"/>
  <c r="G36" i="14"/>
  <c r="F36" i="14"/>
  <c r="E36" i="14"/>
  <c r="D36" i="14"/>
  <c r="J11" i="14"/>
  <c r="I11" i="14"/>
  <c r="H11" i="14"/>
  <c r="G11" i="14"/>
  <c r="F11" i="14"/>
  <c r="E11" i="14"/>
  <c r="D11" i="14"/>
  <c r="J48" i="14"/>
  <c r="I48" i="14"/>
  <c r="H48" i="14"/>
  <c r="G48" i="14"/>
  <c r="F48" i="14"/>
  <c r="E48" i="14"/>
  <c r="D48" i="14"/>
  <c r="J32" i="14"/>
  <c r="I32" i="14"/>
  <c r="H32" i="14"/>
  <c r="G32" i="14"/>
  <c r="F32" i="14"/>
  <c r="E32" i="14"/>
  <c r="D32" i="14"/>
  <c r="J43" i="14"/>
  <c r="I43" i="14"/>
  <c r="H43" i="14"/>
  <c r="G43" i="14"/>
  <c r="F43" i="14"/>
  <c r="E43" i="14"/>
  <c r="D43" i="14"/>
  <c r="J53" i="14"/>
  <c r="I53" i="14"/>
  <c r="H53" i="14"/>
  <c r="G53" i="14"/>
  <c r="F53" i="14"/>
  <c r="E53" i="14"/>
  <c r="D53" i="14"/>
  <c r="J50" i="14"/>
  <c r="I50" i="14"/>
  <c r="H50" i="14"/>
  <c r="G50" i="14"/>
  <c r="F50" i="14"/>
  <c r="E50" i="14"/>
  <c r="D50" i="14"/>
  <c r="J20" i="14"/>
  <c r="I20" i="14"/>
  <c r="H20" i="14"/>
  <c r="G20" i="14"/>
  <c r="F20" i="14"/>
  <c r="E20" i="14"/>
  <c r="D20" i="14"/>
  <c r="J15" i="14"/>
  <c r="I15" i="14"/>
  <c r="H15" i="14"/>
  <c r="G15" i="14"/>
  <c r="F15" i="14"/>
  <c r="E15" i="14"/>
  <c r="D15" i="14"/>
  <c r="J41" i="14"/>
  <c r="I41" i="14"/>
  <c r="H41" i="14"/>
  <c r="G41" i="14"/>
  <c r="F41" i="14"/>
  <c r="E41" i="14"/>
  <c r="D41" i="14"/>
  <c r="J55" i="14"/>
  <c r="I55" i="14"/>
  <c r="H55" i="14"/>
  <c r="G55" i="14"/>
  <c r="F55" i="14"/>
  <c r="E55" i="14"/>
  <c r="D55" i="14"/>
  <c r="J21" i="14"/>
  <c r="I21" i="14"/>
  <c r="H21" i="14"/>
  <c r="G21" i="14"/>
  <c r="F21" i="14"/>
  <c r="E21" i="14"/>
  <c r="D21" i="14"/>
  <c r="J30" i="14"/>
  <c r="I30" i="14"/>
  <c r="H30" i="14"/>
  <c r="G30" i="14"/>
  <c r="F30" i="14"/>
  <c r="E30" i="14"/>
  <c r="D30" i="14"/>
  <c r="J8" i="14"/>
  <c r="I8" i="14"/>
  <c r="H8" i="14"/>
  <c r="G8" i="14"/>
  <c r="F8" i="14"/>
  <c r="E8" i="14"/>
  <c r="D8" i="14"/>
  <c r="J28" i="14"/>
  <c r="I28" i="14"/>
  <c r="H28" i="14"/>
  <c r="G28" i="14"/>
  <c r="F28" i="14"/>
  <c r="E28" i="14"/>
  <c r="D28" i="14"/>
  <c r="J9" i="14"/>
  <c r="I9" i="14"/>
  <c r="H9" i="14"/>
  <c r="G9" i="14"/>
  <c r="F9" i="14"/>
  <c r="E9" i="14"/>
  <c r="D9" i="14"/>
  <c r="J25" i="14"/>
  <c r="I25" i="14"/>
  <c r="H25" i="14"/>
  <c r="G25" i="14"/>
  <c r="F25" i="14"/>
  <c r="E25" i="14"/>
  <c r="D25" i="14"/>
  <c r="J18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J29" i="14"/>
  <c r="I29" i="14"/>
  <c r="H29" i="14"/>
  <c r="G29" i="14"/>
  <c r="F29" i="14"/>
  <c r="E29" i="14"/>
  <c r="D29" i="14"/>
  <c r="J24" i="14"/>
  <c r="I24" i="14"/>
  <c r="H24" i="14"/>
  <c r="G24" i="14"/>
  <c r="F24" i="14"/>
  <c r="E24" i="14"/>
  <c r="D24" i="14"/>
  <c r="J37" i="14"/>
  <c r="I37" i="14"/>
  <c r="H37" i="14"/>
  <c r="G37" i="14"/>
  <c r="F37" i="14"/>
  <c r="E37" i="14"/>
  <c r="D37" i="14"/>
  <c r="J10" i="14"/>
  <c r="I10" i="14"/>
  <c r="H10" i="14"/>
  <c r="G10" i="14"/>
  <c r="F10" i="14"/>
  <c r="E10" i="14"/>
  <c r="D10" i="14"/>
  <c r="J59" i="14"/>
  <c r="I59" i="14"/>
  <c r="H59" i="14"/>
  <c r="G59" i="14"/>
  <c r="F59" i="14"/>
  <c r="E59" i="14"/>
  <c r="D59" i="14"/>
  <c r="J42" i="14"/>
  <c r="I42" i="14"/>
  <c r="H42" i="14"/>
  <c r="G42" i="14"/>
  <c r="F42" i="14"/>
  <c r="E42" i="14"/>
  <c r="D42" i="14"/>
  <c r="O34" i="4" l="1"/>
  <c r="P31" i="4" s="1"/>
  <c r="M34" i="4"/>
  <c r="N30" i="4" s="1"/>
  <c r="F34" i="4"/>
  <c r="D34" i="4"/>
  <c r="E25" i="4" s="1"/>
  <c r="O33" i="4"/>
  <c r="M33" i="4"/>
  <c r="F33" i="4"/>
  <c r="D33" i="4"/>
  <c r="L31" i="4"/>
  <c r="J31" i="4"/>
  <c r="G31" i="4"/>
  <c r="E31" i="4"/>
  <c r="P30" i="4"/>
  <c r="L30" i="4"/>
  <c r="J30" i="4"/>
  <c r="G30" i="4"/>
  <c r="E30" i="4"/>
  <c r="L29" i="4"/>
  <c r="J29" i="4"/>
  <c r="G29" i="4"/>
  <c r="P28" i="4"/>
  <c r="L28" i="4"/>
  <c r="J28" i="4"/>
  <c r="P27" i="4"/>
  <c r="L27" i="4"/>
  <c r="J27" i="4"/>
  <c r="E27" i="4"/>
  <c r="P26" i="4"/>
  <c r="L26" i="4"/>
  <c r="J26" i="4"/>
  <c r="G26" i="4"/>
  <c r="E26" i="4"/>
  <c r="P25" i="4"/>
  <c r="L25" i="4"/>
  <c r="J25" i="4"/>
  <c r="G25" i="4"/>
  <c r="P24" i="4"/>
  <c r="L24" i="4"/>
  <c r="J24" i="4"/>
  <c r="G24" i="4"/>
  <c r="E24" i="4"/>
  <c r="P23" i="4"/>
  <c r="L23" i="4"/>
  <c r="J23" i="4"/>
  <c r="P22" i="4"/>
  <c r="L22" i="4"/>
  <c r="J22" i="4"/>
  <c r="E22" i="4"/>
  <c r="P21" i="4"/>
  <c r="L21" i="4"/>
  <c r="J21" i="4"/>
  <c r="G21" i="4"/>
  <c r="E21" i="4"/>
  <c r="P20" i="4"/>
  <c r="L20" i="4"/>
  <c r="J20" i="4"/>
  <c r="G20" i="4"/>
  <c r="E20" i="4"/>
  <c r="P19" i="4"/>
  <c r="L19" i="4"/>
  <c r="J19" i="4"/>
  <c r="G19" i="4"/>
  <c r="E19" i="4"/>
  <c r="P18" i="4"/>
  <c r="L18" i="4"/>
  <c r="J18" i="4"/>
  <c r="G18" i="4"/>
  <c r="P17" i="4"/>
  <c r="L17" i="4"/>
  <c r="J17" i="4"/>
  <c r="G17" i="4"/>
  <c r="E17" i="4"/>
  <c r="P16" i="4"/>
  <c r="L16" i="4"/>
  <c r="J16" i="4"/>
  <c r="G16" i="4"/>
  <c r="E16" i="4"/>
  <c r="P15" i="4"/>
  <c r="L15" i="4"/>
  <c r="J15" i="4"/>
  <c r="G15" i="4"/>
  <c r="P14" i="4"/>
  <c r="L14" i="4"/>
  <c r="J14" i="4"/>
  <c r="G14" i="4"/>
  <c r="E14" i="4"/>
  <c r="P13" i="4"/>
  <c r="L13" i="4"/>
  <c r="J13" i="4"/>
  <c r="G13" i="4"/>
  <c r="E13" i="4"/>
  <c r="P12" i="4"/>
  <c r="L12" i="4"/>
  <c r="J12" i="4"/>
  <c r="G12" i="4"/>
  <c r="E12" i="4"/>
  <c r="P11" i="4"/>
  <c r="L11" i="4"/>
  <c r="J11" i="4"/>
  <c r="G11" i="4"/>
  <c r="E11" i="4"/>
  <c r="P10" i="4"/>
  <c r="L10" i="4"/>
  <c r="J10" i="4"/>
  <c r="G10" i="4"/>
  <c r="E10" i="4"/>
  <c r="P9" i="4"/>
  <c r="L9" i="4"/>
  <c r="J9" i="4"/>
  <c r="G9" i="4"/>
  <c r="E9" i="4"/>
  <c r="P8" i="4"/>
  <c r="L8" i="4"/>
  <c r="J8" i="4"/>
  <c r="G8" i="4"/>
  <c r="E8" i="4"/>
  <c r="P7" i="4"/>
  <c r="L7" i="4"/>
  <c r="J7" i="4"/>
  <c r="G7" i="4"/>
  <c r="E7" i="4"/>
  <c r="P6" i="4"/>
  <c r="L6" i="4"/>
  <c r="J6" i="4"/>
  <c r="G6" i="4"/>
  <c r="E6" i="4"/>
  <c r="P5" i="4"/>
  <c r="L5" i="4"/>
  <c r="J5" i="4"/>
  <c r="G5" i="4"/>
  <c r="E5" i="4"/>
  <c r="P4" i="4"/>
  <c r="L4" i="4"/>
  <c r="J4" i="4"/>
  <c r="G4" i="4"/>
  <c r="E4" i="4"/>
  <c r="E29" i="4" l="1"/>
  <c r="E15" i="4"/>
  <c r="G22" i="4"/>
  <c r="G27" i="4"/>
  <c r="E18" i="4"/>
  <c r="E23" i="4"/>
  <c r="E28" i="4"/>
  <c r="G23" i="4"/>
  <c r="G28" i="4"/>
  <c r="P29" i="4"/>
  <c r="N9" i="4"/>
  <c r="N15" i="4"/>
  <c r="N21" i="4"/>
  <c r="N29" i="4"/>
  <c r="N5" i="4"/>
  <c r="N17" i="4"/>
  <c r="N31" i="4"/>
  <c r="N11" i="4"/>
  <c r="N25" i="4"/>
  <c r="N7" i="4"/>
  <c r="N13" i="4"/>
  <c r="N19" i="4"/>
  <c r="N23" i="4"/>
  <c r="N27" i="4"/>
  <c r="N4" i="4"/>
  <c r="N6" i="4"/>
  <c r="N8" i="4"/>
  <c r="N10" i="4"/>
  <c r="N12" i="4"/>
  <c r="N14" i="4"/>
  <c r="N16" i="4"/>
  <c r="N18" i="4"/>
  <c r="N20" i="4"/>
  <c r="N22" i="4"/>
  <c r="N24" i="4"/>
  <c r="N26" i="4"/>
  <c r="N28" i="4"/>
</calcChain>
</file>

<file path=xl/comments1.xml><?xml version="1.0" encoding="utf-8"?>
<comments xmlns="http://schemas.openxmlformats.org/spreadsheetml/2006/main">
  <authors>
    <author>utilisateur</author>
    <author>Olivier Papin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Attention MJ/m²
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source INIES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F25" authorId="1" shapeId="0">
      <text>
        <r>
          <rPr>
            <b/>
            <sz val="9"/>
            <color indexed="81"/>
            <rFont val="Times New Roman"/>
            <family val="1"/>
          </rPr>
          <t>Olivier Papin:</t>
        </r>
        <r>
          <rPr>
            <sz val="9"/>
            <color indexed="81"/>
            <rFont val="Times New Roman"/>
            <family val="1"/>
          </rPr>
          <t xml:space="preserve">
1,5-2,0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MJ/m²
</t>
        </r>
      </text>
    </comment>
  </commentList>
</comments>
</file>

<file path=xl/sharedStrings.xml><?xml version="1.0" encoding="utf-8"?>
<sst xmlns="http://schemas.openxmlformats.org/spreadsheetml/2006/main" count="7722" uniqueCount="1215">
  <si>
    <t>age</t>
  </si>
  <si>
    <t>description</t>
  </si>
  <si>
    <t>date</t>
  </si>
  <si>
    <t>source</t>
  </si>
  <si>
    <t>https://escholarship.org/content/qt09b669b8/qt09b669b8.pdf</t>
  </si>
  <si>
    <t>autres</t>
  </si>
  <si>
    <t>-3 years old</t>
  </si>
  <si>
    <t>Powell Street Plaza, Emeryville</t>
  </si>
  <si>
    <t>EUA</t>
  </si>
  <si>
    <t>0.08</t>
  </si>
  <si>
    <t>albedo</t>
  </si>
  <si>
    <t>nom français</t>
  </si>
  <si>
    <t>enrobé</t>
  </si>
  <si>
    <t>asphalt</t>
  </si>
  <si>
    <t>name</t>
  </si>
  <si>
    <t>color</t>
  </si>
  <si>
    <t>black</t>
  </si>
  <si>
    <t>place</t>
  </si>
  <si>
    <t>country</t>
  </si>
  <si>
    <t>hour</t>
  </si>
  <si>
    <t>0.07</t>
  </si>
  <si>
    <t>-2 years old</t>
  </si>
  <si>
    <t>Market Place, Emeryville</t>
  </si>
  <si>
    <t>0.05</t>
  </si>
  <si>
    <t>0.06</t>
  </si>
  <si>
    <t>+ 5 years old</t>
  </si>
  <si>
    <t>Gravel-topped</t>
  </si>
  <si>
    <t>moderate light</t>
  </si>
  <si>
    <t>0.14</t>
  </si>
  <si>
    <t>CH2M Hill parking lot</t>
  </si>
  <si>
    <t>Berkeley Marina</t>
  </si>
  <si>
    <t>El-Cerrito Plaza</t>
  </si>
  <si>
    <t>Richmond</t>
  </si>
  <si>
    <t>Asphalt</t>
  </si>
  <si>
    <t>Lighter asphalt with speckle</t>
  </si>
  <si>
    <t>light-colored</t>
  </si>
  <si>
    <t>dark-colored</t>
  </si>
  <si>
    <t>light-colored w /speckles</t>
  </si>
  <si>
    <t>cracked</t>
  </si>
  <si>
    <t>old (5 years+)</t>
  </si>
  <si>
    <t>0.13</t>
  </si>
  <si>
    <t>6 years+</t>
  </si>
  <si>
    <t>1 year</t>
  </si>
  <si>
    <t>light w /speckles</t>
  </si>
  <si>
    <t>light-colored, large pebbles, reddish tint</t>
  </si>
  <si>
    <t>0.15</t>
  </si>
  <si>
    <t>0.12</t>
  </si>
  <si>
    <t>clear and calm</t>
  </si>
  <si>
    <t>0.36</t>
  </si>
  <si>
    <t xml:space="preserve">Burnt adobe block </t>
  </si>
  <si>
    <t>running bond</t>
  </si>
  <si>
    <t>tooled light grey mortar joint</t>
  </si>
  <si>
    <t>raked light grey mortar joint</t>
  </si>
  <si>
    <t>joint</t>
  </si>
  <si>
    <t>photo color</t>
  </si>
  <si>
    <t>weather</t>
  </si>
  <si>
    <t>Correspondance BDD matériaux</t>
  </si>
  <si>
    <r>
      <rPr>
        <b/>
        <sz val="11"/>
        <rFont val="Calibri"/>
        <family val="2"/>
      </rPr>
      <t>Masse volumique sèche (kg/m</t>
    </r>
    <r>
      <rPr>
        <b/>
        <vertAlign val="superscript"/>
        <sz val="7"/>
        <rFont val="Calibri"/>
        <family val="2"/>
      </rPr>
      <t>3</t>
    </r>
    <r>
      <rPr>
        <b/>
        <sz val="11"/>
        <rFont val="Calibri"/>
        <family val="2"/>
      </rPr>
      <t>)</t>
    </r>
  </si>
  <si>
    <t>Conductivité thermique (W/m C°)</t>
  </si>
  <si>
    <t>Classement Max conductivité renversé</t>
  </si>
  <si>
    <t>Chaleur massique (kJ/kg C°)</t>
  </si>
  <si>
    <t>Classement Max chaleur massique renversé</t>
  </si>
  <si>
    <t>Albédo</t>
  </si>
  <si>
    <t>Emissivité</t>
  </si>
  <si>
    <t>Emissivité renversé</t>
  </si>
  <si>
    <t>Coefficient de ruissellement</t>
  </si>
  <si>
    <t>Coefficient de perméabilité</t>
  </si>
  <si>
    <r>
      <t>Energie grise
(KWh/m</t>
    </r>
    <r>
      <rPr>
        <b/>
        <vertAlign val="super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</si>
  <si>
    <t>Classement max énergie grise renversé</t>
  </si>
  <si>
    <r>
      <t>Empreinte carbone 
(kg équ.CO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</rPr>
      <t>/m²)</t>
    </r>
  </si>
  <si>
    <t>Classement Max empreinte carbone renversé</t>
  </si>
  <si>
    <t>Nombre de critères</t>
  </si>
  <si>
    <t>Matériau</t>
  </si>
  <si>
    <t>asphalte</t>
  </si>
  <si>
    <t>bac acier</t>
  </si>
  <si>
    <t>ballast</t>
  </si>
  <si>
    <t>Graviers</t>
  </si>
  <si>
    <t>béton brut</t>
  </si>
  <si>
    <t>béton désactivé</t>
  </si>
  <si>
    <t>béton lisse</t>
  </si>
  <si>
    <t>Béton pigmenté</t>
  </si>
  <si>
    <t>Brique</t>
  </si>
  <si>
    <t>calcaire</t>
  </si>
  <si>
    <t>Calcaire clair</t>
  </si>
  <si>
    <t>céramique</t>
  </si>
  <si>
    <t>Carrelage</t>
  </si>
  <si>
    <t>chemin de fer</t>
  </si>
  <si>
    <t>Acier au carbone</t>
  </si>
  <si>
    <t>enrobé clair</t>
  </si>
  <si>
    <t>Asphalte claire</t>
  </si>
  <si>
    <t>enrobé foncé</t>
  </si>
  <si>
    <t xml:space="preserve">Asphalte  </t>
  </si>
  <si>
    <t>façade textile</t>
  </si>
  <si>
    <t>panneau photovoltaique</t>
  </si>
  <si>
    <t>Capteur solaire</t>
  </si>
  <si>
    <t>Panneaux d'aluminium</t>
  </si>
  <si>
    <t>pavé</t>
  </si>
  <si>
    <t>Granite</t>
  </si>
  <si>
    <t>pelouse</t>
  </si>
  <si>
    <t>Gazon vert</t>
  </si>
  <si>
    <t>pierre bordelaise</t>
  </si>
  <si>
    <t>Pierre tendre</t>
  </si>
  <si>
    <r>
      <rPr>
        <sz val="10"/>
        <rFont val="Calibri"/>
        <family val="2"/>
      </rPr>
      <t>1480&lt;p&lt;1830</t>
    </r>
  </si>
  <si>
    <t>pierre sèche</t>
  </si>
  <si>
    <t>Pierre de carrière</t>
  </si>
  <si>
    <t>plexiglas</t>
  </si>
  <si>
    <t>traverse (usagée sur site)</t>
  </si>
  <si>
    <t>Bois lourd</t>
  </si>
  <si>
    <r>
      <rPr>
        <sz val="10"/>
        <rFont val="Calibri"/>
        <family val="2"/>
      </rPr>
      <t>800 à 1000</t>
    </r>
  </si>
  <si>
    <t>travertin</t>
  </si>
  <si>
    <t>tubes de verre</t>
  </si>
  <si>
    <t>Verre</t>
  </si>
  <si>
    <t>tuile de verre</t>
  </si>
  <si>
    <t>verre</t>
  </si>
  <si>
    <t>tuile terre cuite</t>
  </si>
  <si>
    <t>zinc</t>
  </si>
  <si>
    <t>MIN</t>
  </si>
  <si>
    <t>MAX</t>
  </si>
  <si>
    <t>Colored slump block</t>
  </si>
  <si>
    <t>concave mortat joint</t>
  </si>
  <si>
    <t>Tan</t>
  </si>
  <si>
    <t>Plain</t>
  </si>
  <si>
    <t>Buff</t>
  </si>
  <si>
    <t>Palo Verde</t>
  </si>
  <si>
    <t>Adore Red</t>
  </si>
  <si>
    <t>Coreal</t>
  </si>
  <si>
    <t>Adobe Red</t>
  </si>
  <si>
    <t>Colored concrete masonry unit</t>
  </si>
  <si>
    <t>-</t>
  </si>
  <si>
    <t>Reagan and Acklam [1979]</t>
  </si>
  <si>
    <t>walls -concrete and adobe blocks</t>
  </si>
  <si>
    <t>walls bricks</t>
  </si>
  <si>
    <t>common bond</t>
  </si>
  <si>
    <t>concave grey mortat joint</t>
  </si>
  <si>
    <t>same mortar and joint</t>
  </si>
  <si>
    <t>concave grey mortar joint</t>
  </si>
  <si>
    <t>grey mortar joint</t>
  </si>
  <si>
    <t>raked grey mortar joint</t>
  </si>
  <si>
    <t>basket weave bond</t>
  </si>
  <si>
    <t>stretchers</t>
  </si>
  <si>
    <t>Orange</t>
  </si>
  <si>
    <t>Light Red</t>
  </si>
  <si>
    <t>Brown</t>
  </si>
  <si>
    <t>scratch brick</t>
  </si>
  <si>
    <t>ruffled brick</t>
  </si>
  <si>
    <t>plain brick</t>
  </si>
  <si>
    <t>painted and coated walls</t>
  </si>
  <si>
    <t>type</t>
  </si>
  <si>
    <t>painted slump block</t>
  </si>
  <si>
    <t>Pearl White</t>
  </si>
  <si>
    <t>concave joint</t>
  </si>
  <si>
    <t>White</t>
  </si>
  <si>
    <t>Spanish White</t>
  </si>
  <si>
    <t>Eggshell White</t>
  </si>
  <si>
    <t>Bone White</t>
  </si>
  <si>
    <t>Sea shell Beige</t>
  </si>
  <si>
    <t>Desert Sand</t>
  </si>
  <si>
    <t>Avocado Green</t>
  </si>
  <si>
    <t>Sand Dune</t>
  </si>
  <si>
    <t>Beige</t>
  </si>
  <si>
    <t>Painted wood paneling</t>
  </si>
  <si>
    <t>Painted stucco</t>
  </si>
  <si>
    <t>Painted concrete masonry unit</t>
  </si>
  <si>
    <t>0.34</t>
  </si>
  <si>
    <t>0.43</t>
  </si>
  <si>
    <t>0.44</t>
  </si>
  <si>
    <t>0.39</t>
  </si>
  <si>
    <t>0.33</t>
  </si>
  <si>
    <t>0.21</t>
  </si>
  <si>
    <t>0.32</t>
  </si>
  <si>
    <t>0.31</t>
  </si>
  <si>
    <t>0.28</t>
  </si>
  <si>
    <t>0.38</t>
  </si>
  <si>
    <t>0.41</t>
  </si>
  <si>
    <t>0.51</t>
  </si>
  <si>
    <t>0.74</t>
  </si>
  <si>
    <t>0.71</t>
  </si>
  <si>
    <t>0.68</t>
  </si>
  <si>
    <t>0.65</t>
  </si>
  <si>
    <t>0.72</t>
  </si>
  <si>
    <t>0.55</t>
  </si>
  <si>
    <t>0.69</t>
  </si>
  <si>
    <t>0.42</t>
  </si>
  <si>
    <t>0.2-</t>
  </si>
  <si>
    <t>0.40</t>
  </si>
  <si>
    <t>Asphalt shingles</t>
  </si>
  <si>
    <t>Woodblend</t>
  </si>
  <si>
    <t>Russet Blend</t>
  </si>
  <si>
    <t>Frosted Red</t>
  </si>
  <si>
    <t>Canyon Red</t>
  </si>
  <si>
    <t>Snow White</t>
  </si>
  <si>
    <t>Dark Mahogany</t>
  </si>
  <si>
    <t>Clover Green</t>
  </si>
  <si>
    <t>0.17</t>
  </si>
  <si>
    <t>0.09</t>
  </si>
  <si>
    <t>0.20</t>
  </si>
  <si>
    <t>0.24</t>
  </si>
  <si>
    <t>0.11</t>
  </si>
  <si>
    <t>0.26</t>
  </si>
  <si>
    <t>coated and built-up roofs</t>
  </si>
  <si>
    <t>Red clay mission tile</t>
  </si>
  <si>
    <t>Red</t>
  </si>
  <si>
    <t>Cedar wood unoiled</t>
  </si>
  <si>
    <t>Shake cedar wood shingles</t>
  </si>
  <si>
    <t>Polyurethane foam</t>
  </si>
  <si>
    <t>Mineral chip roof type</t>
  </si>
  <si>
    <t>White marble chips covered</t>
  </si>
  <si>
    <t>Pea gravel covered</t>
  </si>
  <si>
    <t>tan coated</t>
  </si>
  <si>
    <t>white coated</t>
  </si>
  <si>
    <t>cedar wood oiled</t>
  </si>
  <si>
    <t>dark blend</t>
  </si>
  <si>
    <t>medium blend</t>
  </si>
  <si>
    <t>light blend</t>
  </si>
  <si>
    <t>white marble</t>
  </si>
  <si>
    <t>0.49</t>
  </si>
  <si>
    <t>0.7</t>
  </si>
  <si>
    <t>0.75</t>
  </si>
  <si>
    <t>white</t>
  </si>
  <si>
    <t>0.19</t>
  </si>
  <si>
    <t>0.30</t>
  </si>
  <si>
    <t>0.29</t>
  </si>
  <si>
    <t>smooth</t>
  </si>
  <si>
    <t>weathered</t>
  </si>
  <si>
    <t>white painting</t>
  </si>
  <si>
    <t>tarpaper</t>
  </si>
  <si>
    <t>black (?)</t>
  </si>
  <si>
    <t>concrete</t>
  </si>
  <si>
    <t>Wechsler and Glaser [1966)</t>
  </si>
  <si>
    <t>0.94</t>
  </si>
  <si>
    <t>Red brick</t>
  </si>
  <si>
    <t xml:space="preserve">Wood </t>
  </si>
  <si>
    <t>freshly planed</t>
  </si>
  <si>
    <t>Plaster</t>
  </si>
  <si>
    <t>Bright galvanized iron</t>
  </si>
  <si>
    <t>Bright aluminum foil</t>
  </si>
  <si>
    <t xml:space="preserve">White pigment </t>
  </si>
  <si>
    <t>Grey pigment</t>
  </si>
  <si>
    <t>White paint on Al</t>
  </si>
  <si>
    <t>Black pain on Al</t>
  </si>
  <si>
    <t>Aluminum paint</t>
  </si>
  <si>
    <t>Water</t>
  </si>
  <si>
    <t>Ice</t>
  </si>
  <si>
    <t>Dry, plowed ground</t>
  </si>
  <si>
    <t>Sand</t>
  </si>
  <si>
    <t>Vegetated fields</t>
  </si>
  <si>
    <t>Forests</t>
  </si>
  <si>
    <t>silver</t>
  </si>
  <si>
    <t>grey</t>
  </si>
  <si>
    <t>0.3</t>
  </si>
  <si>
    <t>0.9</t>
  </si>
  <si>
    <t>0.4</t>
  </si>
  <si>
    <t>0.95</t>
  </si>
  <si>
    <t>0.93</t>
  </si>
  <si>
    <t>0.35</t>
  </si>
  <si>
    <t>0.85</t>
  </si>
  <si>
    <t>0.91</t>
  </si>
  <si>
    <t>0.04</t>
  </si>
  <si>
    <t>0.96</t>
  </si>
  <si>
    <t>0.03</t>
  </si>
  <si>
    <t>0.87</t>
  </si>
  <si>
    <t>0.73</t>
  </si>
  <si>
    <t>0.8</t>
  </si>
  <si>
    <t>0.88</t>
  </si>
  <si>
    <t>Green pigment</t>
  </si>
  <si>
    <t>green</t>
  </si>
  <si>
    <t>0.1</t>
  </si>
  <si>
    <t>0.76</t>
  </si>
  <si>
    <t>0.10</t>
  </si>
  <si>
    <t>new</t>
  </si>
  <si>
    <t>conventional asphalt</t>
  </si>
  <si>
    <t>0.04-0.06</t>
  </si>
  <si>
    <t>aged</t>
  </si>
  <si>
    <t>0.10-0.15</t>
  </si>
  <si>
    <t>conventional grey concrete pavements</t>
  </si>
  <si>
    <t>paving materials</t>
  </si>
  <si>
    <t>0.19–0.40</t>
  </si>
  <si>
    <t>0.25–0.50</t>
  </si>
  <si>
    <t>Cool white toping on asphalt</t>
  </si>
  <si>
    <t>Cool yellow thin layer asphalt</t>
  </si>
  <si>
    <t>Cool colored concrete pavements</t>
  </si>
  <si>
    <t>0.45–0.70</t>
  </si>
  <si>
    <t>0.35–0.44</t>
  </si>
  <si>
    <t>0.30–0.45</t>
  </si>
  <si>
    <t>cool paving materials</t>
  </si>
  <si>
    <t>yellow</t>
  </si>
  <si>
    <t>shingled roofs</t>
  </si>
  <si>
    <t>Reagan and Acklam [1979).</t>
  </si>
  <si>
    <t>ground surfaces</t>
  </si>
  <si>
    <t>asphalt driveway</t>
  </si>
  <si>
    <t>Concrete slab</t>
  </si>
  <si>
    <t>red</t>
  </si>
  <si>
    <t xml:space="preserve">crushed used brick </t>
  </si>
  <si>
    <t>decorative landscape</t>
  </si>
  <si>
    <t>desert soil</t>
  </si>
  <si>
    <t>natural</t>
  </si>
  <si>
    <t>deep green</t>
  </si>
  <si>
    <t>yellowish</t>
  </si>
  <si>
    <t>patchy</t>
  </si>
  <si>
    <t>UCB Campus</t>
  </si>
  <si>
    <t>moderate green</t>
  </si>
  <si>
    <t>3"long moist</t>
  </si>
  <si>
    <t>2"long dry</t>
  </si>
  <si>
    <t>1"long wet</t>
  </si>
  <si>
    <t>3"long dry</t>
  </si>
  <si>
    <t>2.5"long dry</t>
  </si>
  <si>
    <t>1"long dry</t>
  </si>
  <si>
    <t>moderate-deep green with pink clovers</t>
  </si>
  <si>
    <t>wide blade</t>
  </si>
  <si>
    <t>patchy with exposed soil</t>
  </si>
  <si>
    <t>old</t>
  </si>
  <si>
    <t>w/ oil &amp; grease</t>
  </si>
  <si>
    <t>0.22</t>
  </si>
  <si>
    <t>0.2</t>
  </si>
  <si>
    <t>0.18</t>
  </si>
  <si>
    <t>bibliographie</t>
  </si>
  <si>
    <t>parking measure</t>
  </si>
  <si>
    <t>grass measure</t>
  </si>
  <si>
    <t>street measure</t>
  </si>
  <si>
    <t>Light seal with white speckles,</t>
  </si>
  <si>
    <t>Light seal with speckles</t>
  </si>
  <si>
    <t>Light asphalt with bigger gravel</t>
  </si>
  <si>
    <t>residential area</t>
  </si>
  <si>
    <t>shopping center</t>
  </si>
  <si>
    <t xml:space="preserve"> +4 years</t>
  </si>
  <si>
    <t>https://www.mdpi.com/2071-1050/11/9/2519/htm#B33-sustainability-11-02519</t>
  </si>
  <si>
    <t>https://www.mdpi.com/2071-1050/11/9/2519/htm#B33-sustainability-11-02520</t>
  </si>
  <si>
    <t>https://www.mdpi.com/2071-1050/11/9/2519/htm#B33-sustainability-11-02521</t>
  </si>
  <si>
    <t>https://www.mdpi.com/2071-1050/11/9/2519/htm#B33-sustainability-11-02522</t>
  </si>
  <si>
    <t>https://www.mdpi.com/2071-1050/11/9/2519/htm#B33-sustainability-11-02523</t>
  </si>
  <si>
    <t>https://www.mdpi.com/2071-1050/11/9/2519/htm#B33-sustainability-11-02524</t>
  </si>
  <si>
    <t>https://www.mdpi.com/2071-1050/11/9/2519/htm#B33-sustainability-11-02525</t>
  </si>
  <si>
    <t>Concrete</t>
  </si>
  <si>
    <t>impermeable</t>
  </si>
  <si>
    <t>permeable</t>
  </si>
  <si>
    <t>measure pavement tiles</t>
  </si>
  <si>
    <t>Paver - Interlocking concrete</t>
  </si>
  <si>
    <t>conventional - orange</t>
  </si>
  <si>
    <t>conventional -champagne</t>
  </si>
  <si>
    <t xml:space="preserve">conventional </t>
  </si>
  <si>
    <t>polymer modified</t>
  </si>
  <si>
    <t>conventional</t>
  </si>
  <si>
    <t>0.24 (0.28) - 0.29</t>
  </si>
  <si>
    <t>0.25 (0.28) - 0.29</t>
  </si>
  <si>
    <t>0.22 (0.25) - 0.29</t>
  </si>
  <si>
    <t>0.07 (0.08) - 0.10</t>
  </si>
  <si>
    <t>0.07 (0.08) - 0.09</t>
  </si>
  <si>
    <t>0.07 (0.09) - 0.10</t>
  </si>
  <si>
    <t>0.27 (0.29) - 0.31</t>
  </si>
  <si>
    <t>0.17 (0.18) - 0.19</t>
  </si>
  <si>
    <t>0.23 (0.26) - 0.28</t>
  </si>
  <si>
    <t>(Li et al., 2013)Field measurement of albedo for different land cover materials and effects on thermal performance</t>
  </si>
  <si>
    <t>https://www-sciencedirect-com.extranet.enpc.fr/science/article/pii/S036013231200279X</t>
  </si>
  <si>
    <t>Alchapar, N. L., Correa Cantaloube, E. N., &amp; Canton, M. A. (2013). Solar reflectance index of pedestrian pavements and their response to aging.</t>
  </si>
  <si>
    <t xml:space="preserve"> https://ri.conicet.gov.ar/handle/11336/9827</t>
  </si>
  <si>
    <t>measure pedestrian pavement tile</t>
  </si>
  <si>
    <t>rustic circular fan</t>
  </si>
  <si>
    <t>stone gray</t>
  </si>
  <si>
    <t>rustic circular spider</t>
  </si>
  <si>
    <t>rustic circular andalucia</t>
  </si>
  <si>
    <t>rustic flat boulder</t>
  </si>
  <si>
    <t>UCPRC, California</t>
  </si>
  <si>
    <t>summer/2011</t>
  </si>
  <si>
    <t>summer/2012</t>
  </si>
  <si>
    <t>summer/2013</t>
  </si>
  <si>
    <t>summer/2014</t>
  </si>
  <si>
    <t>summer/2015</t>
  </si>
  <si>
    <t>summer/2016</t>
  </si>
  <si>
    <t>summer/2017</t>
  </si>
  <si>
    <t>summer/2018</t>
  </si>
  <si>
    <t>summer/2019</t>
  </si>
  <si>
    <t>emissivity</t>
  </si>
  <si>
    <t>SRI</t>
  </si>
  <si>
    <t>0.54</t>
  </si>
  <si>
    <t>gray</t>
  </si>
  <si>
    <t>0.90</t>
  </si>
  <si>
    <t>0.48</t>
  </si>
  <si>
    <t>0.45</t>
  </si>
  <si>
    <t>0.59</t>
  </si>
  <si>
    <t>0.57</t>
  </si>
  <si>
    <t>0.62</t>
  </si>
  <si>
    <t>0.47</t>
  </si>
  <si>
    <t>black-white</t>
  </si>
  <si>
    <t>0.56</t>
  </si>
  <si>
    <t>0.64</t>
  </si>
  <si>
    <t>0.50</t>
  </si>
  <si>
    <t>2 year</t>
  </si>
  <si>
    <t>3 year</t>
  </si>
  <si>
    <t>4 year</t>
  </si>
  <si>
    <t xml:space="preserve"> https://ri.conicet.gov.ar/handle/11336/9828</t>
  </si>
  <si>
    <t xml:space="preserve"> https://ri.conicet.gov.ar/handle/11336/9829</t>
  </si>
  <si>
    <t xml:space="preserve"> https://ri.conicet.gov.ar/handle/11336/9830</t>
  </si>
  <si>
    <t xml:space="preserve"> https://ri.conicet.gov.ar/handle/11336/9831</t>
  </si>
  <si>
    <t xml:space="preserve"> https://ri.conicet.gov.ar/handle/11336/9832</t>
  </si>
  <si>
    <t xml:space="preserve"> https://ri.conicet.gov.ar/handle/11336/9833</t>
  </si>
  <si>
    <t xml:space="preserve"> https://ri.conicet.gov.ar/handle/11336/9834</t>
  </si>
  <si>
    <t xml:space="preserve"> https://ri.conicet.gov.ar/handle/11336/9835</t>
  </si>
  <si>
    <t xml:space="preserve"> https://ri.conicet.gov.ar/handle/11336/9836</t>
  </si>
  <si>
    <t xml:space="preserve"> https://ri.conicet.gov.ar/handle/11336/9837</t>
  </si>
  <si>
    <t xml:space="preserve"> https://ri.conicet.gov.ar/handle/11336/9838</t>
  </si>
  <si>
    <t xml:space="preserve"> https://ri.conicet.gov.ar/handle/11336/9839</t>
  </si>
  <si>
    <t xml:space="preserve"> https://ri.conicet.gov.ar/handle/11336/9840</t>
  </si>
  <si>
    <t xml:space="preserve"> https://ri.conicet.gov.ar/handle/11336/9841</t>
  </si>
  <si>
    <t xml:space="preserve"> https://ri.conicet.gov.ar/handle/11336/9842</t>
  </si>
  <si>
    <t xml:space="preserve"> https://ri.conicet.gov.ar/handle/11336/9843</t>
  </si>
  <si>
    <t xml:space="preserve"> https://ri.conicet.gov.ar/handle/11336/9844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</si>
  <si>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</si>
  <si>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</si>
  <si>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</si>
  <si>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</si>
  <si>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</si>
  <si>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</si>
  <si>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</si>
  <si>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</si>
  <si>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</si>
  <si>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</si>
  <si>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</si>
  <si>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</si>
  <si>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</si>
  <si>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0.98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</si>
  <si>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</si>
  <si>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</si>
  <si>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</si>
  <si>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</si>
  <si>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</si>
  <si>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</si>
  <si>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</si>
  <si>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</si>
  <si>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</si>
  <si>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</si>
  <si>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</si>
  <si>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</si>
  <si>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</si>
  <si>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</si>
  <si>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</si>
  <si>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</si>
  <si>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</si>
  <si>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</si>
  <si>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</si>
  <si>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</si>
  <si>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</si>
  <si>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</si>
  <si>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</si>
  <si>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</si>
  <si>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</si>
  <si>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0.58</t>
  </si>
  <si>
    <t>0.60</t>
  </si>
  <si>
    <t>0.46</t>
  </si>
  <si>
    <t>0.53</t>
  </si>
  <si>
    <t>0.67</t>
  </si>
  <si>
    <t>0.80</t>
  </si>
  <si>
    <t>0.82</t>
  </si>
  <si>
    <t>rustic straight square</t>
  </si>
  <si>
    <t>murcia black</t>
  </si>
  <si>
    <t>smooth circular fan</t>
  </si>
  <si>
    <t>smooth circular andalucia</t>
  </si>
  <si>
    <t>concrete-stone</t>
  </si>
  <si>
    <t>smooth straight square</t>
  </si>
  <si>
    <t>gray- multicolor</t>
  </si>
  <si>
    <t>rustic straight diagonal</t>
  </si>
  <si>
    <t>rustic flat mosaic</t>
  </si>
  <si>
    <t>multicolor</t>
  </si>
  <si>
    <t>rustic flat start</t>
  </si>
  <si>
    <t>rustic stright square</t>
  </si>
  <si>
    <t xml:space="preserve">jade green </t>
  </si>
  <si>
    <t>bordeau</t>
  </si>
  <si>
    <t>black-multicolor</t>
  </si>
  <si>
    <t>natural stone</t>
  </si>
  <si>
    <t>concrete-calcareous</t>
  </si>
  <si>
    <t>smooth flat mosaic</t>
  </si>
  <si>
    <t>travertine smooth flat mosaic</t>
  </si>
  <si>
    <t>smooth stright multiline</t>
  </si>
  <si>
    <t>smooth straight single line</t>
  </si>
  <si>
    <t>stone</t>
  </si>
  <si>
    <t xml:space="preserve"> https://ri.conicet.gov.ar/handle/11336/9845</t>
  </si>
  <si>
    <t xml:space="preserve"> https://ri.conicet.gov.ar/handle/11336/9846</t>
  </si>
  <si>
    <t xml:space="preserve"> https://ri.conicet.gov.ar/handle/11336/9847</t>
  </si>
  <si>
    <t xml:space="preserve"> https://ri.conicet.gov.ar/handle/11336/9848</t>
  </si>
  <si>
    <t xml:space="preserve"> https://ri.conicet.gov.ar/handle/11336/9849</t>
  </si>
  <si>
    <t xml:space="preserve"> https://ri.conicet.gov.ar/handle/11336/9850</t>
  </si>
  <si>
    <t xml:space="preserve"> https://ri.conicet.gov.ar/handle/11336/9851</t>
  </si>
  <si>
    <t xml:space="preserve"> https://ri.conicet.gov.ar/handle/11336/9852</t>
  </si>
  <si>
    <t xml:space="preserve"> https://ri.conicet.gov.ar/handle/11336/9853</t>
  </si>
  <si>
    <t xml:space="preserve"> https://ri.conicet.gov.ar/handle/11336/9854</t>
  </si>
  <si>
    <t xml:space="preserve"> https://ri.conicet.gov.ar/handle/11336/9855</t>
  </si>
  <si>
    <t xml:space="preserve"> https://ri.conicet.gov.ar/handle/11336/9856</t>
  </si>
  <si>
    <t xml:space="preserve"> https://ri.conicet.gov.ar/handle/11336/9857</t>
  </si>
  <si>
    <t xml:space="preserve"> https://ri.conicet.gov.ar/handle/11336/9858</t>
  </si>
  <si>
    <t xml:space="preserve"> https://ri.conicet.gov.ar/handle/11336/9859</t>
  </si>
  <si>
    <t xml:space="preserve"> https://ri.conicet.gov.ar/handle/11336/9860</t>
  </si>
  <si>
    <t xml:space="preserve"> https://ri.conicet.gov.ar/handle/11336/9861</t>
  </si>
  <si>
    <t xml:space="preserve"> https://ri.conicet.gov.ar/handle/11336/9862</t>
  </si>
  <si>
    <t xml:space="preserve"> https://ri.conicet.gov.ar/handle/11336/9863</t>
  </si>
  <si>
    <t xml:space="preserve"> https://ri.conicet.gov.ar/handle/11336/9864</t>
  </si>
  <si>
    <t xml:space="preserve"> https://ri.conicet.gov.ar/handle/11336/9865</t>
  </si>
  <si>
    <t xml:space="preserve"> https://ri.conicet.gov.ar/handle/11336/9866</t>
  </si>
  <si>
    <t xml:space="preserve"> https://ri.conicet.gov.ar/handle/11336/9867</t>
  </si>
  <si>
    <t xml:space="preserve"> https://ri.conicet.gov.ar/handle/11336/9868</t>
  </si>
  <si>
    <t xml:space="preserve"> https://ri.conicet.gov.ar/handle/11336/9869</t>
  </si>
  <si>
    <t xml:space="preserve"> https://ri.conicet.gov.ar/handle/11336/9870</t>
  </si>
  <si>
    <t xml:space="preserve"> https://ri.conicet.gov.ar/handle/11336/9871</t>
  </si>
  <si>
    <t xml:space="preserve"> https://ri.conicet.gov.ar/handle/11336/9872</t>
  </si>
  <si>
    <t xml:space="preserve"> https://ri.conicet.gov.ar/handle/11336/9873</t>
  </si>
  <si>
    <t xml:space="preserve"> https://ri.conicet.gov.ar/handle/11336/9874</t>
  </si>
  <si>
    <t xml:space="preserve"> https://ri.conicet.gov.ar/handle/11336/9875</t>
  </si>
  <si>
    <t xml:space="preserve"> https://ri.conicet.gov.ar/handle/11336/9876</t>
  </si>
  <si>
    <t xml:space="preserve"> https://ri.conicet.gov.ar/handle/11336/9877</t>
  </si>
  <si>
    <t xml:space="preserve"> https://ri.conicet.gov.ar/handle/11336/9878</t>
  </si>
  <si>
    <t xml:space="preserve"> https://ri.conicet.gov.ar/handle/11336/9879</t>
  </si>
  <si>
    <t xml:space="preserve"> https://ri.conicet.gov.ar/handle/11336/9880</t>
  </si>
  <si>
    <t xml:space="preserve"> https://ri.conicet.gov.ar/handle/11336/9881</t>
  </si>
  <si>
    <t xml:space="preserve"> https://ri.conicet.gov.ar/handle/11336/9882</t>
  </si>
  <si>
    <t xml:space="preserve"> https://ri.conicet.gov.ar/handle/11336/9883</t>
  </si>
  <si>
    <t xml:space="preserve"> https://ri.conicet.gov.ar/handle/11336/9884</t>
  </si>
  <si>
    <t xml:space="preserve"> https://ri.conicet.gov.ar/handle/11336/9885</t>
  </si>
  <si>
    <t xml:space="preserve"> https://ri.conicet.gov.ar/handle/11336/9886</t>
  </si>
  <si>
    <t xml:space="preserve"> https://ri.conicet.gov.ar/handle/11336/9887</t>
  </si>
  <si>
    <t xml:space="preserve"> https://ri.conicet.gov.ar/handle/11336/9888</t>
  </si>
  <si>
    <t xml:space="preserve"> https://ri.conicet.gov.ar/handle/11336/9889</t>
  </si>
  <si>
    <t xml:space="preserve"> https://ri.conicet.gov.ar/handle/11336/9890</t>
  </si>
  <si>
    <t xml:space="preserve"> https://ri.conicet.gov.ar/handle/11336/9891</t>
  </si>
  <si>
    <t xml:space="preserve"> https://ri.conicet.gov.ar/handle/11336/9892</t>
  </si>
  <si>
    <t xml:space="preserve"> https://ri.conicet.gov.ar/handle/11336/9893</t>
  </si>
  <si>
    <t xml:space="preserve"> https://ri.conicet.gov.ar/handle/11336/9894</t>
  </si>
  <si>
    <t xml:space="preserve"> https://ri.conicet.gov.ar/handle/11336/9895</t>
  </si>
  <si>
    <t xml:space="preserve"> https://ri.conicet.gov.ar/handle/11336/9896</t>
  </si>
  <si>
    <t xml:space="preserve"> https://ri.conicet.gov.ar/handle/11336/9897</t>
  </si>
  <si>
    <t xml:space="preserve"> https://ri.conicet.gov.ar/handle/11336/9898</t>
  </si>
  <si>
    <t xml:space="preserve"> https://ri.conicet.gov.ar/handle/11336/9899</t>
  </si>
  <si>
    <t xml:space="preserve"> https://ri.conicet.gov.ar/handle/11336/9900</t>
  </si>
  <si>
    <t xml:space="preserve"> https://ri.conicet.gov.ar/handle/11336/9901</t>
  </si>
  <si>
    <t xml:space="preserve"> https://ri.conicet.gov.ar/handle/11336/9902</t>
  </si>
  <si>
    <t>Quartzite conglomerate</t>
  </si>
  <si>
    <t>Quartzite</t>
  </si>
  <si>
    <t>Beige/brown/black/red</t>
  </si>
  <si>
    <t>New</t>
  </si>
  <si>
    <t>Stone</t>
  </si>
  <si>
    <t>Sandstone</t>
  </si>
  <si>
    <t>Used</t>
  </si>
  <si>
    <t>Carboniferous coral limestone</t>
  </si>
  <si>
    <t>Grey</t>
  </si>
  <si>
    <t>Yellow</t>
  </si>
  <si>
    <t>Limestone</t>
  </si>
  <si>
    <t>Light grey</t>
  </si>
  <si>
    <t>Smooth</t>
  </si>
  <si>
    <t>White/black</t>
  </si>
  <si>
    <t>New, rough</t>
  </si>
  <si>
    <t>Granite with cement</t>
  </si>
  <si>
    <t>White/red</t>
  </si>
  <si>
    <t>Weathered</t>
  </si>
  <si>
    <t>White/red/black</t>
  </si>
  <si>
    <t>Red/black</t>
  </si>
  <si>
    <t>Road asphalt</t>
  </si>
  <si>
    <t>Asphalt with stone aggregate</t>
  </si>
  <si>
    <t>Black/grey</t>
  </si>
  <si>
    <t>Asphalt roofing shingle</t>
  </si>
  <si>
    <t>Tarmac roofing paper</t>
  </si>
  <si>
    <t>Tarmac</t>
  </si>
  <si>
    <t>Black</t>
  </si>
  <si>
    <t>Cement</t>
  </si>
  <si>
    <t>Grey/ochre</t>
  </si>
  <si>
    <t>Grey/white</t>
  </si>
  <si>
    <t>Weathered, rough</t>
  </si>
  <si>
    <t>Cement brick</t>
  </si>
  <si>
    <t>Cement brick, with sand</t>
  </si>
  <si>
    <t>Black/light grey</t>
  </si>
  <si>
    <t>Ceramic brick</t>
  </si>
  <si>
    <t>Brick clay, with cement</t>
  </si>
  <si>
    <t>Light red</t>
  </si>
  <si>
    <t>Brick clay</t>
  </si>
  <si>
    <t>Weathered, curvy</t>
  </si>
  <si>
    <t>Brick clay, painted</t>
  </si>
  <si>
    <t>Red with beige and grey</t>
  </si>
  <si>
    <t>Red/grey</t>
  </si>
  <si>
    <t>Red with white</t>
  </si>
  <si>
    <t>Yellow/grey</t>
  </si>
  <si>
    <t>Weathered, dusty</t>
  </si>
  <si>
    <t>Roofing shingle</t>
  </si>
  <si>
    <t>Slate</t>
  </si>
  <si>
    <t>Clear</t>
  </si>
  <si>
    <t>Fibre cement</t>
  </si>
  <si>
    <t>Ceramic roofing tile</t>
  </si>
  <si>
    <t>Ceramic</t>
  </si>
  <si>
    <t>Cement roofing tile</t>
  </si>
  <si>
    <t>Rustic red</t>
  </si>
  <si>
    <t>Burnt red</t>
  </si>
  <si>
    <t>Rustic red with dark shading</t>
  </si>
  <si>
    <t>New, shiny</t>
  </si>
  <si>
    <t>Slate grey</t>
  </si>
  <si>
    <t>New, dull</t>
  </si>
  <si>
    <t>Autumn red</t>
  </si>
  <si>
    <t>Metal</t>
  </si>
  <si>
    <t>Aluminium plus zinc</t>
  </si>
  <si>
    <t>Grey, dull</t>
  </si>
  <si>
    <t>Aluminium, stucco</t>
  </si>
  <si>
    <t>Grey, shiny</t>
  </si>
  <si>
    <t>Metal painted</t>
  </si>
  <si>
    <t>Metal with paint</t>
  </si>
  <si>
    <t>Green</t>
  </si>
  <si>
    <t>Copper patina</t>
  </si>
  <si>
    <t>Aluminium</t>
  </si>
  <si>
    <t>Lead</t>
  </si>
  <si>
    <t>Iron</t>
  </si>
  <si>
    <t>PVC</t>
  </si>
  <si>
    <t>PVC roofing material</t>
  </si>
  <si>
    <t>Lead grey</t>
  </si>
  <si>
    <t>1 × 146 × 204</t>
  </si>
  <si>
    <t>Copper brown</t>
  </si>
  <si>
    <t>New, structured</t>
  </si>
  <si>
    <t>Azure blue</t>
  </si>
  <si>
    <t>(“Derivation of an Urban Materials Spectral Library through Emittance and Reflectance Spectroscopy,” 2014)</t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</si>
  <si>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https://doi.org/10.3390/su11092519</t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</si>
  <si>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https://doi.org/10.3390/su11092520</t>
    </r>
    <r>
      <rPr>
        <sz val="11"/>
        <color theme="1"/>
        <rFont val="Calibri"/>
        <family val="2"/>
        <scheme val="minor"/>
      </rPr>
      <t/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</si>
  <si>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https://doi.org/10.3390/su11092521</t>
    </r>
    <r>
      <rPr>
        <sz val="11"/>
        <color theme="1"/>
        <rFont val="Calibri"/>
        <family val="2"/>
        <scheme val="minor"/>
      </rPr>
      <t/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</si>
  <si>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https://doi.org/10.3390/su11092522</t>
    </r>
    <r>
      <rPr>
        <sz val="11"/>
        <color theme="1"/>
        <rFont val="Calibri"/>
        <family val="2"/>
        <scheme val="minor"/>
      </rPr>
      <t/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</si>
  <si>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https://doi.org/10.3390/su11092523</t>
    </r>
    <r>
      <rPr>
        <sz val="11"/>
        <color theme="1"/>
        <rFont val="Calibri"/>
        <family val="2"/>
        <scheme val="minor"/>
      </rPr>
      <t/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</si>
  <si>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https://doi.org/10.3390/su11092524</t>
    </r>
    <r>
      <rPr>
        <sz val="11"/>
        <color theme="1"/>
        <rFont val="Calibri"/>
        <family val="2"/>
        <scheme val="minor"/>
      </rPr>
      <t/>
    </r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</si>
  <si>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https://doi.org/10.3390/su11092525</t>
    </r>
    <r>
      <rPr>
        <sz val="11"/>
        <color theme="1"/>
        <rFont val="Calibri"/>
        <family val="2"/>
        <scheme val="minor"/>
      </rPr>
      <t/>
    </r>
  </si>
  <si>
    <t>360 × 4 × 220 mm</t>
  </si>
  <si>
    <t>148 × 27 × 97 mm</t>
  </si>
  <si>
    <t>215 × 35 × 105 mm</t>
  </si>
  <si>
    <t>120 × 19 × 90 mm</t>
  </si>
  <si>
    <t>120 × 80 × 27 mm</t>
  </si>
  <si>
    <t>70 × 55 × 25 mm</t>
  </si>
  <si>
    <t>28 × 75 × 180 mm</t>
  </si>
  <si>
    <t>142 × 56 × 52 mm</t>
  </si>
  <si>
    <t>101 × 95 × 88 mm</t>
  </si>
  <si>
    <t>215 × 57 × 105 mm</t>
  </si>
  <si>
    <t>233 × 60 × 78 mm</t>
  </si>
  <si>
    <t>125 × 50 × 111 mm</t>
  </si>
  <si>
    <t>190 × 83 × 68 mm</t>
  </si>
  <si>
    <t>60 × 100 × 200 mm</t>
  </si>
  <si>
    <t>60 × 90 × 150 mm</t>
  </si>
  <si>
    <t>50 × 120 × 170 mm</t>
  </si>
  <si>
    <t>55 × 75 × 130 mm</t>
  </si>
  <si>
    <t>30 × 145 × 180 mm</t>
  </si>
  <si>
    <t>3 × 165 × 170 mm</t>
  </si>
  <si>
    <t>140 × 25 × 140 mm</t>
  </si>
  <si>
    <t>21 × 60 × 85 mm</t>
  </si>
  <si>
    <t>21 × 65 × 80 mm</t>
  </si>
  <si>
    <t>397 × 60 × 140 mm</t>
  </si>
  <si>
    <t>198 × 53 × 100 mm</t>
  </si>
  <si>
    <t>268 × 44 × 148 mm</t>
  </si>
  <si>
    <t>110 × 72 × 85 mm</t>
  </si>
  <si>
    <t>45 × 80 × 115 mm</t>
  </si>
  <si>
    <t>90 × 150 × 250 mm</t>
  </si>
  <si>
    <t>20 × 120 × 108 mm</t>
  </si>
  <si>
    <t>200 × 60 × 100 mm</t>
  </si>
  <si>
    <t>200 × 58 × 98 mm</t>
  </si>
  <si>
    <t>195 × 52 × 98 mm</t>
  </si>
  <si>
    <t>62 × 35 × 52 mm</t>
  </si>
  <si>
    <t>138 × 60 × 100 mm</t>
  </si>
  <si>
    <t>63 × 100 × 212 mm</t>
  </si>
  <si>
    <t>63 × 105 × 110 mm</t>
  </si>
  <si>
    <t>80 × 110 × 100 mm</t>
  </si>
  <si>
    <t>63 × 110 × 230 mm</t>
  </si>
  <si>
    <t>70 × 112 × 107 mm</t>
  </si>
  <si>
    <t>46 × 60 × 100 mm</t>
  </si>
  <si>
    <t>68 × 90 × 130 mm</t>
  </si>
  <si>
    <t>255 × 3 × 210 mm</t>
  </si>
  <si>
    <t>232 × 3 × 241 mm</t>
  </si>
  <si>
    <t>230 × 207 × 3 mm</t>
  </si>
  <si>
    <t>150 × 11 × 150 mm</t>
  </si>
  <si>
    <t>300 × 10 × 200 mm</t>
  </si>
  <si>
    <t>270 × 12 × 170 mm</t>
  </si>
  <si>
    <t>300 × 13 × 200 mm</t>
  </si>
  <si>
    <t>260 × 12 × 165 mm</t>
  </si>
  <si>
    <t>265 × 11 × 165 mm</t>
  </si>
  <si>
    <t>410 × 15 × 320 mm</t>
  </si>
  <si>
    <t>10 × 130 × 165 mm</t>
  </si>
  <si>
    <t>12 × 90 × 195 mm</t>
  </si>
  <si>
    <t>12 × 115 × 130 mm</t>
  </si>
  <si>
    <t>390 × 1 × 295 mm</t>
  </si>
  <si>
    <t>380 × 1 × 295 mm</t>
  </si>
  <si>
    <t>1 × 102 × 150 mm</t>
  </si>
  <si>
    <t>1 × 150 × 192 mm</t>
  </si>
  <si>
    <t>1 × 152 × 205 mm</t>
  </si>
  <si>
    <t>1 × 220 × 230 mm</t>
  </si>
  <si>
    <t>254 × 2 × 200 mm</t>
  </si>
  <si>
    <t>428 × 5 × 110 mm</t>
  </si>
  <si>
    <t>1 × 146 × 204 mm</t>
  </si>
  <si>
    <t>https://www-sciencedirect-com.extranet.enpc.fr/science/article/pii/S0924271614001233</t>
  </si>
  <si>
    <t>broad name</t>
  </si>
  <si>
    <t>specific name</t>
  </si>
  <si>
    <t>other descriptions</t>
  </si>
  <si>
    <t>type of measure</t>
  </si>
  <si>
    <t>spectoradiometer</t>
  </si>
  <si>
    <t>emissivite</t>
  </si>
  <si>
    <t>spectometer</t>
  </si>
  <si>
    <t>asphalt and ground</t>
  </si>
  <si>
    <t>walls</t>
  </si>
  <si>
    <t>roofs</t>
  </si>
  <si>
    <t>vegetation</t>
  </si>
  <si>
    <t>iron roof</t>
  </si>
  <si>
    <t>ballast rail</t>
  </si>
  <si>
    <t>raw concrete</t>
  </si>
  <si>
    <t xml:space="preserve">concrete </t>
  </si>
  <si>
    <t>concrete smoth</t>
  </si>
  <si>
    <t>painted concrete</t>
  </si>
  <si>
    <t>brick</t>
  </si>
  <si>
    <t>limestone</t>
  </si>
  <si>
    <t>ceramic</t>
  </si>
  <si>
    <t>railway</t>
  </si>
  <si>
    <t>coated light concrete</t>
  </si>
  <si>
    <t>coated dark concrete</t>
  </si>
  <si>
    <t>?</t>
  </si>
  <si>
    <t>photovoltaic pannel</t>
  </si>
  <si>
    <t>aluminium roof</t>
  </si>
  <si>
    <t>cobblestone</t>
  </si>
  <si>
    <t>grass</t>
  </si>
  <si>
    <t>stone ?</t>
  </si>
  <si>
    <t>glass</t>
  </si>
  <si>
    <t>plexiglass</t>
  </si>
  <si>
    <t>glass tile</t>
  </si>
  <si>
    <t>clay roof tile</t>
  </si>
  <si>
    <t>glass tube ?</t>
  </si>
  <si>
    <t>others</t>
  </si>
  <si>
    <t>biblio</t>
  </si>
  <si>
    <t>min</t>
  </si>
  <si>
    <t>max</t>
  </si>
  <si>
    <t>numb</t>
  </si>
  <si>
    <t>mean</t>
  </si>
  <si>
    <t>LUMA</t>
  </si>
  <si>
    <t>ref</t>
  </si>
  <si>
    <t>ID_base</t>
  </si>
  <si>
    <t>concat name - color</t>
  </si>
  <si>
    <t>Quartzite Beige/brown/black/red</t>
  </si>
  <si>
    <t>Quartzite Brown</t>
  </si>
  <si>
    <t>Sandstone Beige</t>
  </si>
  <si>
    <t>Carboniferous coral limestone Grey</t>
  </si>
  <si>
    <t>Sandstone Yellow</t>
  </si>
  <si>
    <t>Limestone Beige</t>
  </si>
  <si>
    <t>Sandstone Light grey</t>
  </si>
  <si>
    <t>Granite White/black</t>
  </si>
  <si>
    <t>Granite with cement White/red</t>
  </si>
  <si>
    <t>Granite with cement White/black</t>
  </si>
  <si>
    <t>Granite White/red/black</t>
  </si>
  <si>
    <t>Granite Red/black</t>
  </si>
  <si>
    <t>Asphalt with stone aggregate Black/grey</t>
  </si>
  <si>
    <t>Tarmac roofing paper Grey</t>
  </si>
  <si>
    <t>Tarmac Black</t>
  </si>
  <si>
    <t>Cement Grey/ochre</t>
  </si>
  <si>
    <t>Concrete Grey/white</t>
  </si>
  <si>
    <t>Cement Grey</t>
  </si>
  <si>
    <t>Concrete Grey</t>
  </si>
  <si>
    <t>Concrete White</t>
  </si>
  <si>
    <t>Cement brick Yellow</t>
  </si>
  <si>
    <t>Cement brick, with sand Black/light grey</t>
  </si>
  <si>
    <t>Cement brick Black</t>
  </si>
  <si>
    <t>Brick clay, with cement Red</t>
  </si>
  <si>
    <t>Cement brick Red</t>
  </si>
  <si>
    <t>Cement brick, with sand Black</t>
  </si>
  <si>
    <t>Cement brick Light red</t>
  </si>
  <si>
    <t>Brick clay Light red</t>
  </si>
  <si>
    <t>Cement Red</t>
  </si>
  <si>
    <t>Brick clay, painted Red with beige and grey</t>
  </si>
  <si>
    <t>Brick clay, with cement Red/grey</t>
  </si>
  <si>
    <t>Brick clay, painted Red with white</t>
  </si>
  <si>
    <t>Brick clay Red</t>
  </si>
  <si>
    <t>Brick clay Yellow/grey</t>
  </si>
  <si>
    <t>Slate Black</t>
  </si>
  <si>
    <t>Fibre cement Black</t>
  </si>
  <si>
    <t>Ceramic Red</t>
  </si>
  <si>
    <t>Ceramic Brown</t>
  </si>
  <si>
    <t>Cement Rustic red</t>
  </si>
  <si>
    <t>Ceramic Burnt red</t>
  </si>
  <si>
    <t>Cement Rustic red with dark shading</t>
  </si>
  <si>
    <t>Cement Slate grey</t>
  </si>
  <si>
    <t>Ceramic Black</t>
  </si>
  <si>
    <t>Cement Autumn red</t>
  </si>
  <si>
    <t>Aluminium plus zinc Grey, dull</t>
  </si>
  <si>
    <t>Aluminium, stucco Grey, shiny</t>
  </si>
  <si>
    <t>Metal with paint Green</t>
  </si>
  <si>
    <t>Metal with paint Copper patina</t>
  </si>
  <si>
    <t>Metal with paint Slate grey</t>
  </si>
  <si>
    <t>Aluminium Grey</t>
  </si>
  <si>
    <t>Lead Grey</t>
  </si>
  <si>
    <t>Iron Black</t>
  </si>
  <si>
    <t>PVC roofing material Lead grey</t>
  </si>
  <si>
    <t>PVC roofing material Light grey</t>
  </si>
  <si>
    <t>PVC roofing material Copper brown</t>
  </si>
  <si>
    <t>PVC roofing material Azure blue</t>
  </si>
  <si>
    <t>PVC roofing material Copper patina</t>
  </si>
  <si>
    <t>concat</t>
  </si>
  <si>
    <t>class</t>
  </si>
  <si>
    <t>emissivitty</t>
  </si>
  <si>
    <t>asphalt black</t>
  </si>
  <si>
    <t>Gravel-topped moderate light</t>
  </si>
  <si>
    <t>Lighter asphalt with speckle light-colored</t>
  </si>
  <si>
    <t>Asphalt light-colored</t>
  </si>
  <si>
    <t>Asphalt dark-colored</t>
  </si>
  <si>
    <t>Asphalt light-colored w /speckles</t>
  </si>
  <si>
    <t>Asphalt cracked</t>
  </si>
  <si>
    <t>Asphalt light w /speckles</t>
  </si>
  <si>
    <t>Asphalt light-colored, large pebbles, reddish tint</t>
  </si>
  <si>
    <t>3"long moist deep green</t>
  </si>
  <si>
    <t>3"long moist yellowish</t>
  </si>
  <si>
    <t>2"long dry moderate green</t>
  </si>
  <si>
    <t>1"long wet moderate green</t>
  </si>
  <si>
    <t>2"long dry moderate-deep green with pink clovers</t>
  </si>
  <si>
    <t>3"long dry moderate green</t>
  </si>
  <si>
    <t>2.5"long dry moderate green</t>
  </si>
  <si>
    <t>2"long dry yellowish</t>
  </si>
  <si>
    <t>1"long dry yellowish</t>
  </si>
  <si>
    <t>3"long dry deep green</t>
  </si>
  <si>
    <t xml:space="preserve">Light seal with white speckles, </t>
  </si>
  <si>
    <t xml:space="preserve">Light seal with speckles </t>
  </si>
  <si>
    <t xml:space="preserve">Light asphalt with bigger gravel </t>
  </si>
  <si>
    <t xml:space="preserve">Red brick </t>
  </si>
  <si>
    <t xml:space="preserve">Wood  </t>
  </si>
  <si>
    <t>Plaster White</t>
  </si>
  <si>
    <t>Bright galvanized iron silver</t>
  </si>
  <si>
    <t>Bright aluminum foil silver</t>
  </si>
  <si>
    <t>White pigment  white</t>
  </si>
  <si>
    <t>Grey pigment grey</t>
  </si>
  <si>
    <t>Green pigment green</t>
  </si>
  <si>
    <t>White paint on Al white</t>
  </si>
  <si>
    <t>Black pain on Al black</t>
  </si>
  <si>
    <t>Aluminum paint silver</t>
  </si>
  <si>
    <t xml:space="preserve">Water </t>
  </si>
  <si>
    <t xml:space="preserve">Ice </t>
  </si>
  <si>
    <t xml:space="preserve">Gravel-topped </t>
  </si>
  <si>
    <t xml:space="preserve">Dry, plowed ground </t>
  </si>
  <si>
    <t xml:space="preserve">Sand </t>
  </si>
  <si>
    <t xml:space="preserve">Vegetated fields </t>
  </si>
  <si>
    <t xml:space="preserve">Forests </t>
  </si>
  <si>
    <t>conventional asphalt black</t>
  </si>
  <si>
    <t>conventional grey concrete pavements grey</t>
  </si>
  <si>
    <t>Cool white toping on asphalt white</t>
  </si>
  <si>
    <t>Cool yellow thin layer asphalt yellow</t>
  </si>
  <si>
    <t xml:space="preserve">Cool colored concrete pavements </t>
  </si>
  <si>
    <t xml:space="preserve">Asphalt conventional </t>
  </si>
  <si>
    <t>Asphalt polymer modified</t>
  </si>
  <si>
    <t xml:space="preserve">Concrete conventional </t>
  </si>
  <si>
    <t>Concrete conventional</t>
  </si>
  <si>
    <t>concrete white</t>
  </si>
  <si>
    <t>concrete grey</t>
  </si>
  <si>
    <t>concrete black</t>
  </si>
  <si>
    <t>concrete red</t>
  </si>
  <si>
    <t>concrete stone gray</t>
  </si>
  <si>
    <t>concrete gray</t>
  </si>
  <si>
    <t>concrete-stone murcia black</t>
  </si>
  <si>
    <t>concrete-stone black-white</t>
  </si>
  <si>
    <t>concrete-stone gray- multicolor</t>
  </si>
  <si>
    <t>concrete yellow</t>
  </si>
  <si>
    <t>concrete multicolor</t>
  </si>
  <si>
    <t xml:space="preserve">concrete-stone jade green </t>
  </si>
  <si>
    <t>concrete-stone bordeau</t>
  </si>
  <si>
    <t>concrete-stone gray</t>
  </si>
  <si>
    <t>concrete-stone black-multicolor</t>
  </si>
  <si>
    <t>concrete-stone red</t>
  </si>
  <si>
    <t>natural stone murcia black</t>
  </si>
  <si>
    <t xml:space="preserve">natural stone jade green </t>
  </si>
  <si>
    <t>natural stone stone</t>
  </si>
  <si>
    <t>concrete-calcareous black</t>
  </si>
  <si>
    <t>concrete-calcareous red</t>
  </si>
  <si>
    <t>concrete-calcareous yellow</t>
  </si>
  <si>
    <t xml:space="preserve">Burnt adobe block  </t>
  </si>
  <si>
    <t>Colored slump block Tan</t>
  </si>
  <si>
    <t>Colored slump block Plain</t>
  </si>
  <si>
    <t>Colored slump block Buff</t>
  </si>
  <si>
    <t>Colored slump block Palo Verde</t>
  </si>
  <si>
    <t>Colored slump block Adore Red</t>
  </si>
  <si>
    <t>Colored concrete masonry unit Coreal</t>
  </si>
  <si>
    <t>Colored concrete masonry unit Adobe Red</t>
  </si>
  <si>
    <t>Colored concrete masonry unit Buff</t>
  </si>
  <si>
    <t>Colored concrete masonry unit Plain</t>
  </si>
  <si>
    <t>scratch brick Brown</t>
  </si>
  <si>
    <t>ruffled brick Brown</t>
  </si>
  <si>
    <t>scratch brick Light Red</t>
  </si>
  <si>
    <t>ruffled brick Orange</t>
  </si>
  <si>
    <t>plain brick Buff</t>
  </si>
  <si>
    <t>painted slump block Pearl White</t>
  </si>
  <si>
    <t>painted slump block White</t>
  </si>
  <si>
    <t>painted slump block Spanish White</t>
  </si>
  <si>
    <t>painted slump block Eggshell White</t>
  </si>
  <si>
    <t>Painted concrete masonry unit Bone White</t>
  </si>
  <si>
    <t>Painted concrete masonry unit Sea shell Beige</t>
  </si>
  <si>
    <t>Painted concrete masonry unit Pearl White</t>
  </si>
  <si>
    <t>Painted concrete masonry unit Desert Sand</t>
  </si>
  <si>
    <t>Painted stucco Bone White</t>
  </si>
  <si>
    <t>Painted wood paneling Avocado Green</t>
  </si>
  <si>
    <t>Painted wood paneling Sand Dune</t>
  </si>
  <si>
    <t>Painted wood paneling Beige</t>
  </si>
  <si>
    <t>Asphalt shingles Woodblend</t>
  </si>
  <si>
    <t>Asphalt shingles Russet Blend</t>
  </si>
  <si>
    <t>Asphalt shingles Frosted Red</t>
  </si>
  <si>
    <t>Asphalt shingles Canyon Red</t>
  </si>
  <si>
    <t>Asphalt shingles Snow White</t>
  </si>
  <si>
    <t>Asphalt shingles White</t>
  </si>
  <si>
    <t>Asphalt shingles Dark Mahogany</t>
  </si>
  <si>
    <t>Asphalt shingles Clover Green</t>
  </si>
  <si>
    <t>Red clay mission tile Red</t>
  </si>
  <si>
    <t>Shake cedar wood shingles Cedar wood unoiled</t>
  </si>
  <si>
    <t>Shake cedar wood shingles cedar wood oiled</t>
  </si>
  <si>
    <t>Pea gravel covered dark blend</t>
  </si>
  <si>
    <t>Pea gravel covered medium blend</t>
  </si>
  <si>
    <t>Pea gravel covered light blend</t>
  </si>
  <si>
    <t>Pea gravel covered white coated</t>
  </si>
  <si>
    <t>White marble chips covered white marble</t>
  </si>
  <si>
    <t>Mineral chip roof type white</t>
  </si>
  <si>
    <t>Polyurethane foam white coated</t>
  </si>
  <si>
    <t>Polyurethane foam tan coated</t>
  </si>
  <si>
    <t>white painting white coated</t>
  </si>
  <si>
    <t>tarpaper black (?)</t>
  </si>
  <si>
    <t xml:space="preserve">asphalt driveway </t>
  </si>
  <si>
    <t>Concrete slab grey</t>
  </si>
  <si>
    <t>crushed used brick  red</t>
  </si>
  <si>
    <t>desert soil yellow</t>
  </si>
  <si>
    <t>(albedo _ min-mean-max)</t>
  </si>
  <si>
    <t>conventional  - grey</t>
  </si>
  <si>
    <t>conventional - grey</t>
  </si>
  <si>
    <t>conventional - dark grey</t>
  </si>
  <si>
    <t>Thermal condutivity (W/m.K)</t>
  </si>
  <si>
    <t>Soil</t>
  </si>
  <si>
    <t>coblestone</t>
  </si>
  <si>
    <t>Asphalt concrete</t>
  </si>
  <si>
    <t>density (kg/m³)</t>
  </si>
  <si>
    <t>Portland cement concrete</t>
  </si>
  <si>
    <t>Volumetric specific heat capacity Cp (J/m³.K)</t>
  </si>
  <si>
    <t>Specific heat capacity  Cp (J/kg.K)</t>
  </si>
  <si>
    <t>https://escholarship.org/uc/item/53w2s92d;</t>
  </si>
  <si>
    <t>LBNL</t>
  </si>
  <si>
    <t>utilise</t>
  </si>
  <si>
    <t>pas utilise</t>
  </si>
  <si>
    <t>grass 0.2</t>
  </si>
  <si>
    <t xml:space="preserve"> </t>
  </si>
  <si>
    <t>wood</t>
  </si>
  <si>
    <t>Plaster white</t>
  </si>
  <si>
    <t xml:space="preserve">Bright Iron galvanized </t>
  </si>
  <si>
    <t>Conventional new dark asphalt</t>
  </si>
  <si>
    <t>Conventional old dark asphalt</t>
  </si>
  <si>
    <t>no</t>
  </si>
  <si>
    <t>some</t>
  </si>
  <si>
    <t>0.12-0.21</t>
  </si>
  <si>
    <t>permeability does not change albedo</t>
  </si>
  <si>
    <t>brown</t>
  </si>
  <si>
    <t>colored</t>
  </si>
  <si>
    <r>
      <t>Tsoka, S.; Tsikaloudaki, K.; Theodosiou, T. Coupling a Building Energy Simulation Tool with a Microclimate Model to Assess the Impact of Cool Pavements on the Building’s Energy Performance Application in a Dense Residential Area. </t>
    </r>
    <r>
      <rPr>
        <i/>
        <sz val="10"/>
        <color rgb="FF222222"/>
        <rFont val="Arial"/>
        <family val="2"/>
      </rPr>
      <t>Sustainability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2019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2519. https://doi.org/10.3390/su11092522</t>
    </r>
  </si>
  <si>
    <t>Tsoka, S.; Tsikaloudaki, K.; Theodosiou, T. Coupling a Building Energy Simulation Tool with a Microclimate Model to Assess the Impact of Cool Pavements on the Building’s Energy Performance Application in a Dense Residential Area. Sustainability 2019, 11, 2519. https://doi.org/10.3390/su11092522</t>
  </si>
  <si>
    <t>Tsoka, S.; Tsikaloudaki, K.; Theodosiou, T. Coupling a Building Energy Simulation Tool with a Microclimate Model to Assess the Impact of Cool Pavements on the Building’s Energy Performance Application in a Dense Residential Area. Sustainability 2019, 11, 2519. https://doi.org/10.3390/su11092523</t>
  </si>
  <si>
    <t>Tsoka, S.; Tsikaloudaki, K.; Theodosiou, T. Coupling a Building Energy Simulation Tool with a Microclimate Model to Assess the Impact of Cool Pavements on the Building’s Energy Performance Application in a Dense Residential Area. Sustainability 2019, 11, 2519. https://doi.org/10.3390/su11092524</t>
  </si>
  <si>
    <t>Dense asphalt concrete</t>
  </si>
  <si>
    <t>Dry asphaltic pavement</t>
  </si>
  <si>
    <t>Dense graded superpave Aspahlt Concrete</t>
  </si>
  <si>
    <t>LUCA and MRAWIRA,2005</t>
  </si>
  <si>
    <t>Kavianipour and Beck, 1997</t>
  </si>
  <si>
    <t>Garcia, Norambuena- Contreras and Partl</t>
  </si>
  <si>
    <t>Takebayashi and Moriyama,2012</t>
  </si>
  <si>
    <t>https://www.researchgate.net/publication/316118695_The_urban_heat_island_effect_its_causes_and_mitigation_with_reference_to_the_thermal_properties_of_asphalt_concrete</t>
  </si>
  <si>
    <t>10-18h</t>
  </si>
  <si>
    <t>mm/h</t>
  </si>
  <si>
    <t>Hour</t>
  </si>
  <si>
    <t>ETP%</t>
  </si>
  <si>
    <t>ETP jour</t>
  </si>
  <si>
    <t>,</t>
  </si>
  <si>
    <t>(</t>
  </si>
  <si>
    <t>)</t>
  </si>
  <si>
    <t>(0.01,0.01,0.01,0.01,0.01,0.01,0.01,0.01,0.01,0.03,0.06,0.09,0.1,0.11,0.11,0.11,0.09,0.07,0.04,0.03,0.02,0.01,0.01,0.01)</t>
  </si>
  <si>
    <t>m/s</t>
  </si>
  <si>
    <t>W/m2.S</t>
  </si>
  <si>
    <t>rugosity/age</t>
  </si>
  <si>
    <t>Matweb</t>
  </si>
  <si>
    <t>ID</t>
  </si>
  <si>
    <t>cement</t>
  </si>
  <si>
    <t>reliability</t>
  </si>
  <si>
    <t>good</t>
  </si>
  <si>
    <t>medium</t>
  </si>
  <si>
    <t>date last updated</t>
  </si>
  <si>
    <t>Version</t>
  </si>
  <si>
    <t>25/06/2021</t>
  </si>
  <si>
    <t>alb</t>
  </si>
  <si>
    <t>em</t>
  </si>
  <si>
    <t>ep</t>
  </si>
  <si>
    <t>kc</t>
  </si>
  <si>
    <t>Cv</t>
  </si>
  <si>
    <t>lambd</t>
  </si>
  <si>
    <t>Photo</t>
  </si>
  <si>
    <t>tarmac</t>
  </si>
  <si>
    <t>clay</t>
  </si>
  <si>
    <t>Clay</t>
  </si>
  <si>
    <t>SD1</t>
  </si>
  <si>
    <t>SD2</t>
  </si>
  <si>
    <t>SD3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</si>
  <si>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</si>
  <si>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</si>
  <si>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</si>
  <si>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</si>
  <si>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</si>
  <si>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</si>
  <si>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</si>
  <si>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</si>
  <si>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</si>
  <si>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</si>
  <si>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CM1</t>
  </si>
  <si>
    <t>CC1</t>
  </si>
  <si>
    <t>CM2</t>
  </si>
  <si>
    <t>CC2</t>
  </si>
  <si>
    <t>CM3</t>
  </si>
  <si>
    <t>CC3</t>
  </si>
  <si>
    <t>CC4</t>
  </si>
  <si>
    <t>CM4</t>
  </si>
  <si>
    <t>CM5</t>
  </si>
  <si>
    <t>CM6</t>
  </si>
  <si>
    <t>CL1</t>
  </si>
  <si>
    <t>CM7</t>
  </si>
  <si>
    <t>CM8</t>
  </si>
  <si>
    <t>CM9</t>
  </si>
  <si>
    <t>CL2</t>
  </si>
  <si>
    <t>CM10</t>
  </si>
  <si>
    <t>CL3</t>
  </si>
  <si>
    <t>CL4</t>
  </si>
  <si>
    <t>CL5</t>
  </si>
  <si>
    <t>CL6</t>
  </si>
  <si>
    <t>CL7</t>
  </si>
  <si>
    <t>SL1</t>
  </si>
  <si>
    <t>SL2</t>
  </si>
  <si>
    <t>FB1</t>
  </si>
  <si>
    <t>FB2</t>
  </si>
  <si>
    <t>CR1</t>
  </si>
  <si>
    <t>CR2</t>
  </si>
  <si>
    <t>CR3</t>
  </si>
  <si>
    <t>CR4</t>
  </si>
  <si>
    <t>CM11</t>
  </si>
  <si>
    <t>CM12</t>
  </si>
  <si>
    <t>CR5</t>
  </si>
  <si>
    <t>CM13</t>
  </si>
  <si>
    <t>CM14</t>
  </si>
  <si>
    <t>CR6</t>
  </si>
  <si>
    <t>CR7</t>
  </si>
  <si>
    <t>CR8</t>
  </si>
  <si>
    <t>MT1</t>
  </si>
  <si>
    <t>MT2</t>
  </si>
  <si>
    <t>MT3</t>
  </si>
  <si>
    <t>MT4</t>
  </si>
  <si>
    <t>MT5</t>
  </si>
  <si>
    <t>MT6</t>
  </si>
  <si>
    <t>MT7</t>
  </si>
  <si>
    <t>MT8</t>
  </si>
  <si>
    <t>PV1</t>
  </si>
  <si>
    <t>PV2</t>
  </si>
  <si>
    <t>PV3</t>
  </si>
  <si>
    <t>PV4</t>
  </si>
  <si>
    <t>PV5</t>
  </si>
  <si>
    <t>PV6</t>
  </si>
  <si>
    <t>AS1</t>
  </si>
  <si>
    <t>AS2</t>
  </si>
  <si>
    <t>AS3</t>
  </si>
  <si>
    <t>AS4</t>
  </si>
  <si>
    <t>AS5</t>
  </si>
  <si>
    <t>AS6</t>
  </si>
  <si>
    <t>TR1</t>
  </si>
  <si>
    <t>TR2</t>
  </si>
  <si>
    <t>TR3</t>
  </si>
  <si>
    <t>TR4</t>
  </si>
  <si>
    <t>id</t>
  </si>
  <si>
    <t>Grass</t>
  </si>
  <si>
    <t>Grass green watered</t>
  </si>
  <si>
    <t xml:space="preserve">Grass dry </t>
  </si>
  <si>
    <t>Wood</t>
  </si>
  <si>
    <t>Takashi</t>
  </si>
  <si>
    <t>(Asaeda &amp; Ca, 2000)</t>
  </si>
  <si>
    <t>Max Temp</t>
  </si>
  <si>
    <t>Beige/brown/black</t>
  </si>
  <si>
    <t>Grès</t>
  </si>
  <si>
    <t>Roche calcaire</t>
  </si>
  <si>
    <t>Granit</t>
  </si>
  <si>
    <t>Granit avec ciment</t>
  </si>
  <si>
    <t>Enrobé bitumineux (granulats et bitume)</t>
  </si>
  <si>
    <t xml:space="preserve">Calcaire carbonifère </t>
  </si>
  <si>
    <t>Ciment</t>
  </si>
  <si>
    <t>Béton léger</t>
  </si>
  <si>
    <t>Light concrete</t>
  </si>
  <si>
    <t>Béton</t>
  </si>
  <si>
    <t>Ardoise</t>
  </si>
  <si>
    <t>Fibro-ciment</t>
  </si>
  <si>
    <t>Metal peint</t>
  </si>
  <si>
    <t>Plomb</t>
  </si>
  <si>
    <t>Fer</t>
  </si>
  <si>
    <t>Toitures d'étanchéité en PVC</t>
  </si>
  <si>
    <t>Gazon seche</t>
  </si>
  <si>
    <t>Bois</t>
  </si>
  <si>
    <t>age/rugosité</t>
  </si>
  <si>
    <t>New/Rough</t>
  </si>
  <si>
    <t>Smoth/Clear</t>
  </si>
  <si>
    <t>Smoth</t>
  </si>
  <si>
    <t>Garcia, Norambuena- Contreras and Partl / (Asaeda &amp; Ca, 2000)</t>
  </si>
  <si>
    <t>VG1</t>
  </si>
  <si>
    <t>VG2</t>
  </si>
  <si>
    <t>VG3</t>
  </si>
  <si>
    <t>Dense Forest</t>
  </si>
  <si>
    <t>Ville</t>
  </si>
  <si>
    <t>Paris</t>
  </si>
  <si>
    <t>Gh_1</t>
  </si>
  <si>
    <t>Gh_2</t>
  </si>
  <si>
    <t>Gh_3</t>
  </si>
  <si>
    <t>Gh_4</t>
  </si>
  <si>
    <t>Gh_5</t>
  </si>
  <si>
    <t>Gh_6</t>
  </si>
  <si>
    <t>Gh_7</t>
  </si>
  <si>
    <t>Gh_8</t>
  </si>
  <si>
    <t>Gh_9</t>
  </si>
  <si>
    <t>Gh_10</t>
  </si>
  <si>
    <t>Gh_11</t>
  </si>
  <si>
    <t>Gh_12</t>
  </si>
  <si>
    <t>Gh_13</t>
  </si>
  <si>
    <t>Gh_14</t>
  </si>
  <si>
    <t>Gh_15</t>
  </si>
  <si>
    <t>Gh_16</t>
  </si>
  <si>
    <t>Gh_17</t>
  </si>
  <si>
    <t>Gh_18</t>
  </si>
  <si>
    <t>Gh_19</t>
  </si>
  <si>
    <t>Gh_20</t>
  </si>
  <si>
    <t>Gh_21</t>
  </si>
  <si>
    <t>Gh_22</t>
  </si>
  <si>
    <t>Gh_23</t>
  </si>
  <si>
    <t>ETP</t>
  </si>
  <si>
    <t>Tair_1</t>
  </si>
  <si>
    <t>Gh_24</t>
  </si>
  <si>
    <t>Tair_2</t>
  </si>
  <si>
    <t>Tair_3</t>
  </si>
  <si>
    <t>Tair_4</t>
  </si>
  <si>
    <t>Tair_5</t>
  </si>
  <si>
    <t>Tair_6</t>
  </si>
  <si>
    <t>Tair_7</t>
  </si>
  <si>
    <t>Tair_8</t>
  </si>
  <si>
    <t>Tair_9</t>
  </si>
  <si>
    <t>Tair_10</t>
  </si>
  <si>
    <t>Tair_11</t>
  </si>
  <si>
    <t>Tair_12</t>
  </si>
  <si>
    <t>Tair_13</t>
  </si>
  <si>
    <t>Tair_14</t>
  </si>
  <si>
    <t>Tair_15</t>
  </si>
  <si>
    <t>Tair_16</t>
  </si>
  <si>
    <t>Tair_17</t>
  </si>
  <si>
    <t>Tair_18</t>
  </si>
  <si>
    <t>Tair_19</t>
  </si>
  <si>
    <t>Tair_20</t>
  </si>
  <si>
    <t>Tair_21</t>
  </si>
  <si>
    <t>Tair_22</t>
  </si>
  <si>
    <t>Tair_23</t>
  </si>
  <si>
    <t>Tair_24</t>
  </si>
  <si>
    <t>Hum_1</t>
  </si>
  <si>
    <t>Hum_2</t>
  </si>
  <si>
    <t>Hum_3</t>
  </si>
  <si>
    <t>Hum_4</t>
  </si>
  <si>
    <t>Hum_5</t>
  </si>
  <si>
    <t>Hum_6</t>
  </si>
  <si>
    <t>Hum_7</t>
  </si>
  <si>
    <t>Hum_8</t>
  </si>
  <si>
    <t>Hum_9</t>
  </si>
  <si>
    <t>Hum_10</t>
  </si>
  <si>
    <t>Hum_11</t>
  </si>
  <si>
    <t>Hum_12</t>
  </si>
  <si>
    <t>Hum_13</t>
  </si>
  <si>
    <t>Hum_14</t>
  </si>
  <si>
    <t>Hum_15</t>
  </si>
  <si>
    <t>Hum_16</t>
  </si>
  <si>
    <t>Hum_17</t>
  </si>
  <si>
    <t>Hum_18</t>
  </si>
  <si>
    <t>Hum_19</t>
  </si>
  <si>
    <t>Hum_20</t>
  </si>
  <si>
    <t>Hum_21</t>
  </si>
  <si>
    <t>Hum_22</t>
  </si>
  <si>
    <t>Hum_23</t>
  </si>
  <si>
    <t>Hum_24</t>
  </si>
  <si>
    <t>Lyon</t>
  </si>
  <si>
    <t>Strasbourg</t>
  </si>
  <si>
    <t>Montpellier</t>
  </si>
  <si>
    <t>Marseille</t>
  </si>
  <si>
    <t>Toulouse</t>
  </si>
  <si>
    <t>Nice</t>
  </si>
  <si>
    <t>Nantes</t>
  </si>
  <si>
    <t>Bordeaux</t>
  </si>
  <si>
    <t>Lille</t>
  </si>
  <si>
    <t>Eau</t>
  </si>
  <si>
    <t>WT1</t>
  </si>
  <si>
    <t>Gres</t>
  </si>
  <si>
    <t>Module en ciment</t>
  </si>
  <si>
    <t>Module en ciment avec sable</t>
  </si>
  <si>
    <t>Module terre cuite</t>
  </si>
  <si>
    <t>Module terre cuite peint</t>
  </si>
  <si>
    <t>Module terre cuite avec ciment</t>
  </si>
  <si>
    <t>Tole Aluminium et zinc</t>
  </si>
  <si>
    <t xml:space="preserve"> Tole Aluminium, stuc</t>
  </si>
  <si>
    <t>Foret dense</t>
  </si>
  <si>
    <t>Tree</t>
  </si>
  <si>
    <t>Asphalt gravilionné pour toiture</t>
  </si>
  <si>
    <t>Asphalt gravilionné</t>
  </si>
  <si>
    <t>Water small</t>
  </si>
  <si>
    <t>25/06/2022</t>
  </si>
  <si>
    <t>25/06/2023</t>
  </si>
  <si>
    <t>25/06/2024</t>
  </si>
  <si>
    <t>25/06/2025</t>
  </si>
  <si>
    <t>25/06/2026</t>
  </si>
  <si>
    <t>25/06/2027</t>
  </si>
  <si>
    <t>french_name</t>
  </si>
  <si>
    <t>rugosity_age</t>
  </si>
  <si>
    <t>version</t>
  </si>
  <si>
    <t>comments</t>
  </si>
  <si>
    <t>1.0</t>
  </si>
  <si>
    <t>INCOMPLET</t>
  </si>
  <si>
    <t>VG4</t>
  </si>
  <si>
    <t>Arbre</t>
  </si>
  <si>
    <t>Wechsler and Glaser_1966</t>
  </si>
  <si>
    <t>Asaeda &amp; Ca, 2000</t>
  </si>
  <si>
    <t>LUMA_2013</t>
  </si>
  <si>
    <t>Enrobe bitumineux (granulats et bitume)</t>
  </si>
  <si>
    <t>Asphalt gravilionne pour toiture</t>
  </si>
  <si>
    <t>Asphalt gravilionne</t>
  </si>
  <si>
    <t>age/rugosite</t>
  </si>
  <si>
    <t>Beton leger</t>
  </si>
  <si>
    <t>Beton</t>
  </si>
  <si>
    <t>Ceramique</t>
  </si>
  <si>
    <t>Toitures d'etancheite en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</si>
</sst>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0000"/>
    <numFmt numFmtId="167" formatCode="m/d/yy;@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Calibri"/>
      <family val="2"/>
    </font>
    <font>
      <b/>
      <sz val="11"/>
      <name val="Calibri"/>
      <family val="2"/>
    </font>
    <font>
      <b/>
      <vertAlign val="superscript"/>
      <sz val="7"/>
      <name val="Calibri"/>
      <family val="2"/>
    </font>
    <font>
      <b/>
      <sz val="11"/>
      <color rgb="FFFF0000"/>
      <name val="Calibri"/>
      <family val="2"/>
    </font>
    <font>
      <b/>
      <vertAlign val="superscript"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Nexa Light"/>
    </font>
    <font>
      <sz val="10"/>
      <color rgb="FF000000"/>
      <name val="Calibri"/>
      <family val="2"/>
    </font>
    <font>
      <sz val="10"/>
      <color rgb="FFFF0000"/>
      <name val="Nexa Light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2E2E2E"/>
      <name val="Georgia"/>
      <family val="1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name val="Nexa Light"/>
    </font>
    <font>
      <sz val="10"/>
      <color rgb="FF000000"/>
      <name val="Arial Unicode MS"/>
    </font>
    <font>
      <sz val="11"/>
      <color rgb="FF2E2E2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1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EBEBEB"/>
      </bottom>
      <diagonal/>
    </border>
  </borders>
  <cellStyleXfs count="3">
    <xf numFmtId="0" fontId="0" fillId="0" borderId="0"/>
    <xf numFmtId="0" fontId="2" fillId="0" borderId="0"/>
    <xf numFmtId="0" fontId="18" fillId="0" borderId="0" applyNumberForma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/>
    <xf numFmtId="0" fontId="2" fillId="0" borderId="1" xfId="1" applyBorder="1"/>
    <xf numFmtId="0" fontId="3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2" fillId="0" borderId="0" xfId="1"/>
    <xf numFmtId="0" fontId="9" fillId="0" borderId="3" xfId="1" applyFont="1" applyBorder="1"/>
    <xf numFmtId="0" fontId="3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2" fillId="0" borderId="3" xfId="1" applyBorder="1"/>
    <xf numFmtId="0" fontId="10" fillId="0" borderId="4" xfId="1" applyFont="1" applyBorder="1"/>
    <xf numFmtId="0" fontId="10" fillId="0" borderId="0" xfId="1" applyFont="1" applyBorder="1"/>
    <xf numFmtId="1" fontId="11" fillId="0" borderId="5" xfId="1" applyNumberFormat="1" applyFont="1" applyFill="1" applyBorder="1" applyAlignment="1">
      <alignment horizontal="center" vertical="center" wrapText="1"/>
    </xf>
    <xf numFmtId="164" fontId="11" fillId="0" borderId="5" xfId="1" applyNumberFormat="1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 wrapText="1"/>
    </xf>
    <xf numFmtId="2" fontId="11" fillId="0" borderId="6" xfId="1" applyNumberFormat="1" applyFont="1" applyFill="1" applyBorder="1" applyAlignment="1">
      <alignment horizontal="center" vertical="center" wrapText="1"/>
    </xf>
    <xf numFmtId="2" fontId="11" fillId="0" borderId="3" xfId="1" applyNumberFormat="1" applyFont="1" applyFill="1" applyBorder="1" applyAlignment="1">
      <alignment horizontal="center" vertical="center" wrapText="1"/>
    </xf>
    <xf numFmtId="2" fontId="11" fillId="0" borderId="4" xfId="1" applyNumberFormat="1" applyFont="1" applyFill="1" applyBorder="1" applyAlignment="1">
      <alignment horizontal="center" vertical="center" wrapText="1"/>
    </xf>
    <xf numFmtId="0" fontId="10" fillId="0" borderId="3" xfId="1" applyFont="1" applyBorder="1"/>
    <xf numFmtId="1" fontId="11" fillId="0" borderId="7" xfId="1" applyNumberFormat="1" applyFont="1" applyFill="1" applyBorder="1" applyAlignment="1">
      <alignment horizontal="center" vertical="center" wrapText="1"/>
    </xf>
    <xf numFmtId="164" fontId="11" fillId="0" borderId="7" xfId="1" applyNumberFormat="1" applyFont="1" applyFill="1" applyBorder="1" applyAlignment="1">
      <alignment horizontal="center" vertical="center" wrapText="1"/>
    </xf>
    <xf numFmtId="2" fontId="11" fillId="0" borderId="7" xfId="1" applyNumberFormat="1" applyFont="1" applyFill="1" applyBorder="1" applyAlignment="1">
      <alignment horizontal="center" vertical="center" wrapText="1"/>
    </xf>
    <xf numFmtId="2" fontId="11" fillId="0" borderId="8" xfId="1" applyNumberFormat="1" applyFont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12" fillId="0" borderId="3" xfId="1" applyFont="1" applyBorder="1"/>
    <xf numFmtId="1" fontId="11" fillId="0" borderId="9" xfId="1" applyNumberFormat="1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vertical="center" wrapText="1"/>
    </xf>
    <xf numFmtId="0" fontId="2" fillId="0" borderId="9" xfId="1" applyFill="1" applyBorder="1" applyAlignment="1">
      <alignment horizontal="center" vertical="center" wrapText="1"/>
    </xf>
    <xf numFmtId="0" fontId="10" fillId="0" borderId="0" xfId="1" applyFont="1" applyFill="1" applyBorder="1"/>
    <xf numFmtId="164" fontId="11" fillId="0" borderId="0" xfId="1" applyNumberFormat="1" applyFont="1" applyFill="1" applyBorder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1" fillId="6" borderId="0" xfId="0" applyFont="1" applyFill="1"/>
    <xf numFmtId="0" fontId="0" fillId="6" borderId="0" xfId="0" applyFont="1" applyFill="1"/>
    <xf numFmtId="20" fontId="0" fillId="6" borderId="0" xfId="0" applyNumberFormat="1" applyFont="1" applyFill="1"/>
    <xf numFmtId="14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1" fillId="7" borderId="0" xfId="0" applyFont="1" applyFill="1"/>
    <xf numFmtId="0" fontId="0" fillId="7" borderId="0" xfId="0" applyFont="1" applyFill="1"/>
    <xf numFmtId="14" fontId="0" fillId="7" borderId="0" xfId="0" applyNumberFormat="1" applyFill="1"/>
    <xf numFmtId="20" fontId="0" fillId="7" borderId="0" xfId="0" applyNumberFormat="1" applyFont="1" applyFill="1"/>
    <xf numFmtId="0" fontId="0" fillId="7" borderId="0" xfId="0" applyFill="1"/>
    <xf numFmtId="0" fontId="18" fillId="6" borderId="0" xfId="2" applyFill="1"/>
    <xf numFmtId="49" fontId="0" fillId="6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4" borderId="0" xfId="0" applyFont="1" applyFill="1"/>
    <xf numFmtId="0" fontId="0" fillId="4" borderId="0" xfId="0" applyFill="1" applyBorder="1"/>
    <xf numFmtId="0" fontId="20" fillId="0" borderId="0" xfId="0" applyFont="1"/>
    <xf numFmtId="0" fontId="0" fillId="9" borderId="0" xfId="0" applyFill="1"/>
    <xf numFmtId="0" fontId="19" fillId="9" borderId="0" xfId="0" applyFont="1" applyFill="1" applyAlignment="1">
      <alignment horizontal="left" vertical="center" wrapText="1"/>
    </xf>
    <xf numFmtId="0" fontId="19" fillId="9" borderId="10" xfId="0" applyFont="1" applyFill="1" applyBorder="1" applyAlignment="1">
      <alignment horizontal="left" vertical="center" wrapText="1"/>
    </xf>
    <xf numFmtId="0" fontId="18" fillId="0" borderId="0" xfId="2"/>
    <xf numFmtId="0" fontId="23" fillId="0" borderId="3" xfId="1" applyFont="1" applyBorder="1"/>
    <xf numFmtId="2" fontId="0" fillId="2" borderId="0" xfId="0" applyNumberFormat="1" applyFill="1"/>
    <xf numFmtId="0" fontId="0" fillId="2" borderId="0" xfId="0" applyFill="1" applyBorder="1"/>
    <xf numFmtId="0" fontId="0" fillId="2" borderId="0" xfId="0" applyFill="1" applyBorder="1" applyAlignment="1"/>
    <xf numFmtId="2" fontId="0" fillId="0" borderId="0" xfId="0" applyNumberFormat="1"/>
    <xf numFmtId="0" fontId="18" fillId="3" borderId="0" xfId="2" applyFill="1"/>
    <xf numFmtId="2" fontId="0" fillId="6" borderId="0" xfId="0" applyNumberFormat="1" applyFill="1"/>
    <xf numFmtId="0" fontId="18" fillId="5" borderId="0" xfId="2" applyFill="1"/>
    <xf numFmtId="0" fontId="0" fillId="10" borderId="0" xfId="0" applyFill="1"/>
    <xf numFmtId="0" fontId="0" fillId="0" borderId="0" xfId="0" applyFill="1"/>
    <xf numFmtId="0" fontId="24" fillId="0" borderId="0" xfId="0" applyFont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24" fillId="2" borderId="0" xfId="0" applyFont="1" applyFill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25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right"/>
    </xf>
    <xf numFmtId="0" fontId="26" fillId="0" borderId="0" xfId="0" applyFont="1"/>
    <xf numFmtId="0" fontId="27" fillId="7" borderId="0" xfId="0" applyFont="1" applyFill="1"/>
    <xf numFmtId="0" fontId="0" fillId="0" borderId="0" xfId="0" quotePrefix="1"/>
    <xf numFmtId="0" fontId="0" fillId="2" borderId="0" xfId="0" applyFill="1" applyBorder="1" applyAlignment="1">
      <alignment horizontal="center"/>
    </xf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E1F5"/>
      <color rgb="FFFFD5F1"/>
      <color rgb="FFFFC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albedo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'Ranged-LUMA - color'!$F$2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'Ranged-LUMA - color'!$C$3:$C$59</c:f>
              <c:strCache>
                <c:ptCount val="57"/>
                <c:pt idx="0">
                  <c:v>Aluminium, stucco Grey, shiny</c:v>
                </c:pt>
                <c:pt idx="1">
                  <c:v>Aluminium plus zinc Grey, dull</c:v>
                </c:pt>
                <c:pt idx="2">
                  <c:v>Aluminium Grey</c:v>
                </c:pt>
                <c:pt idx="3">
                  <c:v>Lead Grey</c:v>
                </c:pt>
                <c:pt idx="4">
                  <c:v>Cement brick, with sand Black</c:v>
                </c:pt>
                <c:pt idx="5">
                  <c:v>Granite Red/black</c:v>
                </c:pt>
                <c:pt idx="6">
                  <c:v>Granite with cement White/black</c:v>
                </c:pt>
                <c:pt idx="7">
                  <c:v>Sandstone Beige</c:v>
                </c:pt>
                <c:pt idx="8">
                  <c:v>Brick clay, with cement Red</c:v>
                </c:pt>
                <c:pt idx="9">
                  <c:v>Slate Black</c:v>
                </c:pt>
                <c:pt idx="10">
                  <c:v>Ceramic Black</c:v>
                </c:pt>
                <c:pt idx="11">
                  <c:v>Cement Autumn red</c:v>
                </c:pt>
                <c:pt idx="12">
                  <c:v>Concrete Grey/white</c:v>
                </c:pt>
                <c:pt idx="13">
                  <c:v>Ceramic Burnt red</c:v>
                </c:pt>
                <c:pt idx="14">
                  <c:v>Sandstone Light grey</c:v>
                </c:pt>
                <c:pt idx="15">
                  <c:v>Granite White/black</c:v>
                </c:pt>
                <c:pt idx="16">
                  <c:v>Cement Rustic red</c:v>
                </c:pt>
                <c:pt idx="17">
                  <c:v>Cement Grey</c:v>
                </c:pt>
                <c:pt idx="18">
                  <c:v>Tarmac roofing paper Grey</c:v>
                </c:pt>
                <c:pt idx="19">
                  <c:v>Metal with paint Green</c:v>
                </c:pt>
                <c:pt idx="20">
                  <c:v>Ceramic Brown</c:v>
                </c:pt>
                <c:pt idx="21">
                  <c:v>Sandstone Yellow</c:v>
                </c:pt>
                <c:pt idx="22">
                  <c:v>Granite with cement White/red</c:v>
                </c:pt>
                <c:pt idx="23">
                  <c:v>PVC roofing material Light grey</c:v>
                </c:pt>
                <c:pt idx="24">
                  <c:v>Brick clay, painted Red with beige and grey</c:v>
                </c:pt>
                <c:pt idx="25">
                  <c:v>Granite White/red/black</c:v>
                </c:pt>
                <c:pt idx="26">
                  <c:v>Limestone Beige</c:v>
                </c:pt>
                <c:pt idx="27">
                  <c:v>Asphalt with stone aggregate Black/grey</c:v>
                </c:pt>
                <c:pt idx="28">
                  <c:v>PVC roofing material Lead grey</c:v>
                </c:pt>
                <c:pt idx="29">
                  <c:v>Cement brick, with sand Black/light grey</c:v>
                </c:pt>
                <c:pt idx="30">
                  <c:v>Cement Slate grey</c:v>
                </c:pt>
                <c:pt idx="31">
                  <c:v>Metal with paint Slate grey</c:v>
                </c:pt>
                <c:pt idx="32">
                  <c:v>PVC roofing material Azure blue</c:v>
                </c:pt>
                <c:pt idx="33">
                  <c:v>Cement brick Red</c:v>
                </c:pt>
                <c:pt idx="34">
                  <c:v>Carboniferous coral limestone Grey</c:v>
                </c:pt>
                <c:pt idx="35">
                  <c:v>Cement brick Light red</c:v>
                </c:pt>
                <c:pt idx="36">
                  <c:v>PVC roofing material Copper brown</c:v>
                </c:pt>
                <c:pt idx="37">
                  <c:v>PVC roofing material Copper patina</c:v>
                </c:pt>
                <c:pt idx="38">
                  <c:v>Cement Grey/ochre</c:v>
                </c:pt>
                <c:pt idx="39">
                  <c:v>Quartzite Beige/brown/black/red</c:v>
                </c:pt>
                <c:pt idx="40">
                  <c:v>Cement brick Yellow</c:v>
                </c:pt>
                <c:pt idx="41">
                  <c:v>Brick clay Light red</c:v>
                </c:pt>
                <c:pt idx="42">
                  <c:v>Metal with paint Copper patina</c:v>
                </c:pt>
                <c:pt idx="43">
                  <c:v>Fibre cement Black</c:v>
                </c:pt>
                <c:pt idx="44">
                  <c:v>Ceramic Red</c:v>
                </c:pt>
                <c:pt idx="45">
                  <c:v>Cement brick Black</c:v>
                </c:pt>
                <c:pt idx="46">
                  <c:v>Cement Red</c:v>
                </c:pt>
                <c:pt idx="47">
                  <c:v>Concrete Grey</c:v>
                </c:pt>
                <c:pt idx="48">
                  <c:v>Brick clay Red</c:v>
                </c:pt>
                <c:pt idx="49">
                  <c:v>Brick clay, with cement Red/grey</c:v>
                </c:pt>
                <c:pt idx="50">
                  <c:v>Concrete White</c:v>
                </c:pt>
                <c:pt idx="51">
                  <c:v>Brick clay, painted Red with white</c:v>
                </c:pt>
                <c:pt idx="52">
                  <c:v>Tarmac Black</c:v>
                </c:pt>
                <c:pt idx="53">
                  <c:v>Cement Rustic red with dark shading</c:v>
                </c:pt>
                <c:pt idx="54">
                  <c:v>Brick clay Yellow/grey</c:v>
                </c:pt>
                <c:pt idx="55">
                  <c:v>Iron Black</c:v>
                </c:pt>
                <c:pt idx="56">
                  <c:v>Quartzite Brown</c:v>
                </c:pt>
              </c:strCache>
            </c:strRef>
          </c:cat>
          <c:val>
            <c:numRef>
              <c:f>'Ranged-LUMA - color'!$F$3:$F$59</c:f>
              <c:numCache>
                <c:formatCode>0.00</c:formatCode>
                <c:ptCount val="57"/>
                <c:pt idx="0">
                  <c:v>0.25</c:v>
                </c:pt>
                <c:pt idx="1">
                  <c:v>0.36</c:v>
                </c:pt>
                <c:pt idx="2">
                  <c:v>0.26</c:v>
                </c:pt>
                <c:pt idx="3">
                  <c:v>0.21</c:v>
                </c:pt>
                <c:pt idx="4">
                  <c:v>0.2</c:v>
                </c:pt>
                <c:pt idx="5">
                  <c:v>0.22</c:v>
                </c:pt>
                <c:pt idx="6">
                  <c:v>0.41</c:v>
                </c:pt>
                <c:pt idx="7">
                  <c:v>0.4</c:v>
                </c:pt>
                <c:pt idx="8">
                  <c:v>0.31</c:v>
                </c:pt>
                <c:pt idx="9">
                  <c:v>0.115</c:v>
                </c:pt>
                <c:pt idx="10">
                  <c:v>0.16</c:v>
                </c:pt>
                <c:pt idx="11">
                  <c:v>0.19</c:v>
                </c:pt>
                <c:pt idx="12">
                  <c:v>0.21</c:v>
                </c:pt>
                <c:pt idx="13">
                  <c:v>0.24</c:v>
                </c:pt>
                <c:pt idx="14">
                  <c:v>0.46</c:v>
                </c:pt>
                <c:pt idx="15">
                  <c:v>0.48</c:v>
                </c:pt>
                <c:pt idx="16">
                  <c:v>0.29000000000000004</c:v>
                </c:pt>
                <c:pt idx="17">
                  <c:v>0.32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0.2</c:v>
                </c:pt>
                <c:pt idx="21">
                  <c:v>0.26</c:v>
                </c:pt>
                <c:pt idx="22">
                  <c:v>0.34</c:v>
                </c:pt>
                <c:pt idx="23">
                  <c:v>0.43</c:v>
                </c:pt>
                <c:pt idx="24">
                  <c:v>0.53</c:v>
                </c:pt>
                <c:pt idx="25">
                  <c:v>0.54</c:v>
                </c:pt>
                <c:pt idx="26">
                  <c:v>0.68</c:v>
                </c:pt>
                <c:pt idx="27">
                  <c:v>0.18166666666666664</c:v>
                </c:pt>
                <c:pt idx="28">
                  <c:v>0.08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0.17</c:v>
                </c:pt>
                <c:pt idx="34">
                  <c:v>0.2</c:v>
                </c:pt>
                <c:pt idx="35">
                  <c:v>0.22</c:v>
                </c:pt>
                <c:pt idx="36">
                  <c:v>0.22999999999999998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0.29000000000000004</c:v>
                </c:pt>
                <c:pt idx="40">
                  <c:v>0.3</c:v>
                </c:pt>
                <c:pt idx="41">
                  <c:v>0.43</c:v>
                </c:pt>
                <c:pt idx="42">
                  <c:v>0.45</c:v>
                </c:pt>
                <c:pt idx="43">
                  <c:v>5.5E-2</c:v>
                </c:pt>
                <c:pt idx="44">
                  <c:v>0.1875</c:v>
                </c:pt>
                <c:pt idx="45">
                  <c:v>0.09</c:v>
                </c:pt>
                <c:pt idx="46">
                  <c:v>0.27</c:v>
                </c:pt>
                <c:pt idx="47">
                  <c:v>0.31</c:v>
                </c:pt>
                <c:pt idx="48">
                  <c:v>0.32</c:v>
                </c:pt>
                <c:pt idx="49">
                  <c:v>0.35</c:v>
                </c:pt>
                <c:pt idx="50">
                  <c:v>0.42</c:v>
                </c:pt>
                <c:pt idx="51">
                  <c:v>0.56000000000000005</c:v>
                </c:pt>
                <c:pt idx="52">
                  <c:v>0.10333333333333335</c:v>
                </c:pt>
                <c:pt idx="53">
                  <c:v>0.17</c:v>
                </c:pt>
                <c:pt idx="54">
                  <c:v>0.43</c:v>
                </c:pt>
                <c:pt idx="55">
                  <c:v>0.05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8-4032-82D1-C15E2BAC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73168"/>
        <c:axId val="608872512"/>
      </c:barChart>
      <c:catAx>
        <c:axId val="6088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872512"/>
        <c:crosses val="autoZero"/>
        <c:auto val="1"/>
        <c:lblAlgn val="ctr"/>
        <c:lblOffset val="100"/>
        <c:noMultiLvlLbl val="0"/>
      </c:catAx>
      <c:valAx>
        <c:axId val="60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8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'Ranged-LUMA - color'!$H$1</c:f>
              <c:strCache>
                <c:ptCount val="1"/>
                <c:pt idx="0">
                  <c:v>emissivity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'Ranged-LUMA - color'!$C$3:$C$59</c:f>
              <c:strCache>
                <c:ptCount val="57"/>
                <c:pt idx="0">
                  <c:v>Aluminium, stucco Grey, shiny</c:v>
                </c:pt>
                <c:pt idx="1">
                  <c:v>Aluminium plus zinc Grey, dull</c:v>
                </c:pt>
                <c:pt idx="2">
                  <c:v>Aluminium Grey</c:v>
                </c:pt>
                <c:pt idx="3">
                  <c:v>Lead Grey</c:v>
                </c:pt>
                <c:pt idx="4">
                  <c:v>Cement brick, with sand Black</c:v>
                </c:pt>
                <c:pt idx="5">
                  <c:v>Granite Red/black</c:v>
                </c:pt>
                <c:pt idx="6">
                  <c:v>Granite with cement White/black</c:v>
                </c:pt>
                <c:pt idx="7">
                  <c:v>Sandstone Beige</c:v>
                </c:pt>
                <c:pt idx="8">
                  <c:v>Brick clay, with cement Red</c:v>
                </c:pt>
                <c:pt idx="9">
                  <c:v>Slate Black</c:v>
                </c:pt>
                <c:pt idx="10">
                  <c:v>Ceramic Black</c:v>
                </c:pt>
                <c:pt idx="11">
                  <c:v>Cement Autumn red</c:v>
                </c:pt>
                <c:pt idx="12">
                  <c:v>Concrete Grey/white</c:v>
                </c:pt>
                <c:pt idx="13">
                  <c:v>Ceramic Burnt red</c:v>
                </c:pt>
                <c:pt idx="14">
                  <c:v>Sandstone Light grey</c:v>
                </c:pt>
                <c:pt idx="15">
                  <c:v>Granite White/black</c:v>
                </c:pt>
                <c:pt idx="16">
                  <c:v>Cement Rustic red</c:v>
                </c:pt>
                <c:pt idx="17">
                  <c:v>Cement Grey</c:v>
                </c:pt>
                <c:pt idx="18">
                  <c:v>Tarmac roofing paper Grey</c:v>
                </c:pt>
                <c:pt idx="19">
                  <c:v>Metal with paint Green</c:v>
                </c:pt>
                <c:pt idx="20">
                  <c:v>Ceramic Brown</c:v>
                </c:pt>
                <c:pt idx="21">
                  <c:v>Sandstone Yellow</c:v>
                </c:pt>
                <c:pt idx="22">
                  <c:v>Granite with cement White/red</c:v>
                </c:pt>
                <c:pt idx="23">
                  <c:v>PVC roofing material Light grey</c:v>
                </c:pt>
                <c:pt idx="24">
                  <c:v>Brick clay, painted Red with beige and grey</c:v>
                </c:pt>
                <c:pt idx="25">
                  <c:v>Granite White/red/black</c:v>
                </c:pt>
                <c:pt idx="26">
                  <c:v>Limestone Beige</c:v>
                </c:pt>
                <c:pt idx="27">
                  <c:v>Asphalt with stone aggregate Black/grey</c:v>
                </c:pt>
                <c:pt idx="28">
                  <c:v>PVC roofing material Lead grey</c:v>
                </c:pt>
                <c:pt idx="29">
                  <c:v>Cement brick, with sand Black/light grey</c:v>
                </c:pt>
                <c:pt idx="30">
                  <c:v>Cement Slate grey</c:v>
                </c:pt>
                <c:pt idx="31">
                  <c:v>Metal with paint Slate grey</c:v>
                </c:pt>
                <c:pt idx="32">
                  <c:v>PVC roofing material Azure blue</c:v>
                </c:pt>
                <c:pt idx="33">
                  <c:v>Cement brick Red</c:v>
                </c:pt>
                <c:pt idx="34">
                  <c:v>Carboniferous coral limestone Grey</c:v>
                </c:pt>
                <c:pt idx="35">
                  <c:v>Cement brick Light red</c:v>
                </c:pt>
                <c:pt idx="36">
                  <c:v>PVC roofing material Copper brown</c:v>
                </c:pt>
                <c:pt idx="37">
                  <c:v>PVC roofing material Copper patina</c:v>
                </c:pt>
                <c:pt idx="38">
                  <c:v>Cement Grey/ochre</c:v>
                </c:pt>
                <c:pt idx="39">
                  <c:v>Quartzite Beige/brown/black/red</c:v>
                </c:pt>
                <c:pt idx="40">
                  <c:v>Cement brick Yellow</c:v>
                </c:pt>
                <c:pt idx="41">
                  <c:v>Brick clay Light red</c:v>
                </c:pt>
                <c:pt idx="42">
                  <c:v>Metal with paint Copper patina</c:v>
                </c:pt>
                <c:pt idx="43">
                  <c:v>Fibre cement Black</c:v>
                </c:pt>
                <c:pt idx="44">
                  <c:v>Ceramic Red</c:v>
                </c:pt>
                <c:pt idx="45">
                  <c:v>Cement brick Black</c:v>
                </c:pt>
                <c:pt idx="46">
                  <c:v>Cement Red</c:v>
                </c:pt>
                <c:pt idx="47">
                  <c:v>Concrete Grey</c:v>
                </c:pt>
                <c:pt idx="48">
                  <c:v>Brick clay Red</c:v>
                </c:pt>
                <c:pt idx="49">
                  <c:v>Brick clay, with cement Red/grey</c:v>
                </c:pt>
                <c:pt idx="50">
                  <c:v>Concrete White</c:v>
                </c:pt>
                <c:pt idx="51">
                  <c:v>Brick clay, painted Red with white</c:v>
                </c:pt>
                <c:pt idx="52">
                  <c:v>Tarmac Black</c:v>
                </c:pt>
                <c:pt idx="53">
                  <c:v>Cement Rustic red with dark shading</c:v>
                </c:pt>
                <c:pt idx="54">
                  <c:v>Brick clay Yellow/grey</c:v>
                </c:pt>
                <c:pt idx="55">
                  <c:v>Iron Black</c:v>
                </c:pt>
                <c:pt idx="56">
                  <c:v>Quartzite Brown</c:v>
                </c:pt>
              </c:strCache>
            </c:strRef>
          </c:cat>
          <c:val>
            <c:numRef>
              <c:f>'Ranged-LUMA - color'!$I$3:$I$59</c:f>
              <c:numCache>
                <c:formatCode>0.00</c:formatCode>
                <c:ptCount val="57"/>
                <c:pt idx="0">
                  <c:v>0.16</c:v>
                </c:pt>
                <c:pt idx="1">
                  <c:v>0.57999999999999996</c:v>
                </c:pt>
                <c:pt idx="2">
                  <c:v>0.81</c:v>
                </c:pt>
                <c:pt idx="3">
                  <c:v>0.86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0.9</c:v>
                </c:pt>
                <c:pt idx="8">
                  <c:v>0.91</c:v>
                </c:pt>
                <c:pt idx="9">
                  <c:v>0.91500000000000004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0.92999999999999994</c:v>
                </c:pt>
                <c:pt idx="17">
                  <c:v>0.92999999999999994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0.93666666666666665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0.94499999999999995</c:v>
                </c:pt>
                <c:pt idx="44">
                  <c:v>0.94500000000000006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0.95333333333333325</c:v>
                </c:pt>
                <c:pt idx="53">
                  <c:v>0.96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6-46B8-AF55-850CF21A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49144"/>
        <c:axId val="609249800"/>
      </c:barChart>
      <c:catAx>
        <c:axId val="6092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49800"/>
        <c:crosses val="autoZero"/>
        <c:auto val="1"/>
        <c:lblAlgn val="ctr"/>
        <c:lblOffset val="100"/>
        <c:noMultiLvlLbl val="0"/>
      </c:catAx>
      <c:valAx>
        <c:axId val="6092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fif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fif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fif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fif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32850</xdr:colOff>
      <xdr:row>1</xdr:row>
      <xdr:rowOff>51535</xdr:rowOff>
    </xdr:from>
    <xdr:to>
      <xdr:col>1</xdr:col>
      <xdr:colOff>631599</xdr:colOff>
      <xdr:row>1</xdr:row>
      <xdr:rowOff>477509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FA7F9-9CF8-49B2-84FA-6F08D337BCF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30" r="40046" b="84537"/>
        <a:stretch/>
      </xdr:blipFill>
      <xdr:spPr bwMode="auto">
        <a:xfrm>
          <a:off x="1061550" y="234415"/>
          <a:ext cx="598749" cy="4259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30174</xdr:colOff>
      <xdr:row>2</xdr:row>
      <xdr:rowOff>25297</xdr:rowOff>
    </xdr:from>
    <xdr:to>
      <xdr:col>1</xdr:col>
      <xdr:colOff>627018</xdr:colOff>
      <xdr:row>3</xdr:row>
      <xdr:rowOff>1690</xdr:rowOff>
    </xdr:to>
    <xdr:pic>
      <xdr:nvPicPr>
        <xdr:cNvPr id="3" name="Picture 2" descr="https://lh5.googleusercontent.com/KuPi9dbgotYFZ_ZLIQN3KiNA5K-EBgb82LuPWFg3WT9PPeQc4TmVAfRhmVqfuSjCEDuHUoTK5FxAK1nDX3xpHkMZXSTV42hdLpLNldnoc5NkoRSWEifIV8ZaXE-9yNisw6JwFsL8">
          <a:extLst>
            <a:ext uri="{FF2B5EF4-FFF2-40B4-BE49-F238E27FC236}">
              <a16:creationId xmlns:a16="http://schemas.microsoft.com/office/drawing/2014/main" id="{06AECF37-2918-4BE4-89BE-C09F74C6C6C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812" b="77496"/>
        <a:stretch/>
      </xdr:blipFill>
      <xdr:spPr bwMode="auto">
        <a:xfrm>
          <a:off x="1058874" y="711097"/>
          <a:ext cx="596844" cy="4793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20376</xdr:colOff>
      <xdr:row>3</xdr:row>
      <xdr:rowOff>31227</xdr:rowOff>
    </xdr:from>
    <xdr:to>
      <xdr:col>1</xdr:col>
      <xdr:colOff>593200</xdr:colOff>
      <xdr:row>3</xdr:row>
      <xdr:rowOff>455543</xdr:rowOff>
    </xdr:to>
    <xdr:pic>
      <xdr:nvPicPr>
        <xdr:cNvPr id="4" name="Picture 3" descr="https://lh3.googleusercontent.com/gDUpWwCar3wLc6qn46XZ7szR2hyvJPga6vrYOk6NjKpXGiW6x-4znKS-nvGj-nxT7WUrdBCv4yBK2zoxaMKSygUu8tY7Rd8hzD5toVEFRClWhIlijResYWfk_7_5ntvlMTHLFxpy">
          <a:extLst>
            <a:ext uri="{FF2B5EF4-FFF2-40B4-BE49-F238E27FC236}">
              <a16:creationId xmlns:a16="http://schemas.microsoft.com/office/drawing/2014/main" id="{DE9E2CFE-B4B1-4E79-A3FE-359142B3534D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350" t="6798" r="25330" b="52013"/>
        <a:stretch/>
      </xdr:blipFill>
      <xdr:spPr bwMode="auto">
        <a:xfrm>
          <a:off x="1049076" y="1219947"/>
          <a:ext cx="572824" cy="42431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1</xdr:col>
      <xdr:colOff>592539</xdr:colOff>
      <xdr:row>4</xdr:row>
      <xdr:rowOff>475918</xdr:rowOff>
    </xdr:to>
    <xdr:pic>
      <xdr:nvPicPr>
        <xdr:cNvPr id="5" name="Picture 4" descr="https://lh6.googleusercontent.com/F5v8bQ3OLt9NCKccFPotIqX0KYU2cXtQ7O5MEPRAi3haGZkHmsULAiBB3DdD5U5ow95Ur73fzxxfNzXzql3PxJamQOezGjFsFSJRed6F515IkKIU42_Tjn8Q6SUosiQfRAh7b635">
          <a:extLst>
            <a:ext uri="{FF2B5EF4-FFF2-40B4-BE49-F238E27FC236}">
              <a16:creationId xmlns:a16="http://schemas.microsoft.com/office/drawing/2014/main" id="{6BCFD434-E056-4DCA-9293-C95EA22522F9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92" t="25036" r="32756" b="35717"/>
        <a:stretch/>
      </xdr:blipFill>
      <xdr:spPr bwMode="auto">
        <a:xfrm>
          <a:off x="1028701" y="1691640"/>
          <a:ext cx="592538" cy="47591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16565</xdr:colOff>
      <xdr:row>5</xdr:row>
      <xdr:rowOff>24849</xdr:rowOff>
    </xdr:from>
    <xdr:to>
      <xdr:col>1</xdr:col>
      <xdr:colOff>608440</xdr:colOff>
      <xdr:row>5</xdr:row>
      <xdr:rowOff>479150</xdr:rowOff>
    </xdr:to>
    <xdr:pic>
      <xdr:nvPicPr>
        <xdr:cNvPr id="6" name="Picture 5" descr="https://lh5.googleusercontent.com/fzstbtNQfQ7gzXzhWlK1l9mokEYbfCumSANhSYxJQC4z0kFKq8ZwCl1FaRg6U8a60tzbJE0-kTeqDMWS-lG3Qa5052rsw-JcQRSYQoS71Glcgg2wR3FcBlyS3C9XyLxXYFWYwr4e">
          <a:extLst>
            <a:ext uri="{FF2B5EF4-FFF2-40B4-BE49-F238E27FC236}">
              <a16:creationId xmlns:a16="http://schemas.microsoft.com/office/drawing/2014/main" id="{16024EA5-3A37-4AAB-9108-BFF16FBBB25A}"/>
            </a:ext>
          </a:extLst>
        </xdr:cNvPr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30169" r="37991" b="33355"/>
        <a:stretch/>
      </xdr:blipFill>
      <xdr:spPr bwMode="auto">
        <a:xfrm>
          <a:off x="1045265" y="2219409"/>
          <a:ext cx="591875" cy="45430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8284</xdr:colOff>
      <xdr:row>6</xdr:row>
      <xdr:rowOff>12093</xdr:rowOff>
    </xdr:from>
    <xdr:to>
      <xdr:col>1</xdr:col>
      <xdr:colOff>609601</xdr:colOff>
      <xdr:row>6</xdr:row>
      <xdr:rowOff>455545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B2186-4D05-4A87-8A6D-DC6BD2C53653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9" t="11189" r="32247" b="35040"/>
        <a:stretch/>
      </xdr:blipFill>
      <xdr:spPr bwMode="auto">
        <a:xfrm>
          <a:off x="1036984" y="2709573"/>
          <a:ext cx="601317" cy="4434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37663</xdr:colOff>
      <xdr:row>7</xdr:row>
      <xdr:rowOff>17619</xdr:rowOff>
    </xdr:from>
    <xdr:to>
      <xdr:col>1</xdr:col>
      <xdr:colOff>649263</xdr:colOff>
      <xdr:row>7</xdr:row>
      <xdr:rowOff>459745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F9054F-470F-4F90-B769-88B73955C9A8}"/>
            </a:ext>
          </a:extLst>
        </xdr:cNvPr>
        <xdr:cNvPicPr/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31" t="24941" r="30729" b="27737"/>
        <a:stretch/>
      </xdr:blipFill>
      <xdr:spPr bwMode="auto">
        <a:xfrm>
          <a:off x="1066363" y="3218019"/>
          <a:ext cx="611600" cy="44212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0</xdr:colOff>
      <xdr:row>8</xdr:row>
      <xdr:rowOff>24847</xdr:rowOff>
    </xdr:from>
    <xdr:to>
      <xdr:col>1</xdr:col>
      <xdr:colOff>606536</xdr:colOff>
      <xdr:row>8</xdr:row>
      <xdr:rowOff>437736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B54635-1456-4501-914A-1834C4859F51}"/>
            </a:ext>
          </a:extLst>
        </xdr:cNvPr>
        <xdr:cNvPicPr/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94" t="14590" r="42829" b="48935"/>
        <a:stretch/>
      </xdr:blipFill>
      <xdr:spPr bwMode="auto">
        <a:xfrm>
          <a:off x="1028700" y="3728167"/>
          <a:ext cx="606536" cy="41288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15902</xdr:colOff>
      <xdr:row>9</xdr:row>
      <xdr:rowOff>57979</xdr:rowOff>
    </xdr:from>
    <xdr:to>
      <xdr:col>1</xdr:col>
      <xdr:colOff>625502</xdr:colOff>
      <xdr:row>9</xdr:row>
      <xdr:rowOff>458276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BD9C32-B2E8-439C-AE9F-FEDB9EE3F334}"/>
            </a:ext>
          </a:extLst>
        </xdr:cNvPr>
        <xdr:cNvPicPr/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44" t="18520" r="54868" b="52499"/>
        <a:stretch/>
      </xdr:blipFill>
      <xdr:spPr bwMode="auto">
        <a:xfrm>
          <a:off x="1044602" y="4264219"/>
          <a:ext cx="609600" cy="4002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10</xdr:row>
      <xdr:rowOff>434505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3E8D9E-167D-43DC-8171-3EFF18A5C766}"/>
            </a:ext>
          </a:extLst>
        </xdr:cNvPr>
        <xdr:cNvPicPr/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6" t="13263" r="54287" b="62512"/>
        <a:stretch/>
      </xdr:blipFill>
      <xdr:spPr bwMode="auto">
        <a:xfrm>
          <a:off x="1028700" y="4709160"/>
          <a:ext cx="609600" cy="4345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22151</xdr:colOff>
      <xdr:row>11</xdr:row>
      <xdr:rowOff>44443</xdr:rowOff>
    </xdr:from>
    <xdr:to>
      <xdr:col>1</xdr:col>
      <xdr:colOff>667295</xdr:colOff>
      <xdr:row>11</xdr:row>
      <xdr:rowOff>476959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66B4BC-A43E-4AC6-9FFA-5809978A8571}"/>
            </a:ext>
          </a:extLst>
        </xdr:cNvPr>
        <xdr:cNvPicPr/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50" t="12244" r="54318" b="44931"/>
        <a:stretch/>
      </xdr:blipFill>
      <xdr:spPr bwMode="auto">
        <a:xfrm>
          <a:off x="1050851" y="5256523"/>
          <a:ext cx="645144" cy="43251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12</xdr:row>
      <xdr:rowOff>49696</xdr:rowOff>
    </xdr:from>
    <xdr:to>
      <xdr:col>1</xdr:col>
      <xdr:colOff>629314</xdr:colOff>
      <xdr:row>12</xdr:row>
      <xdr:rowOff>472772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91A882-7421-49E3-A405-1E8373F0C9A4}"/>
            </a:ext>
          </a:extLst>
        </xdr:cNvPr>
        <xdr:cNvPicPr/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89" t="15028" r="36517" b="19559"/>
        <a:stretch/>
      </xdr:blipFill>
      <xdr:spPr bwMode="auto">
        <a:xfrm>
          <a:off x="1028701" y="5764696"/>
          <a:ext cx="629313" cy="42307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8284</xdr:colOff>
      <xdr:row>13</xdr:row>
      <xdr:rowOff>33130</xdr:rowOff>
    </xdr:from>
    <xdr:to>
      <xdr:col>1</xdr:col>
      <xdr:colOff>611009</xdr:colOff>
      <xdr:row>13</xdr:row>
      <xdr:rowOff>474676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7988FC-D422-4FDB-A1D9-5C690FB1D516}"/>
            </a:ext>
          </a:extLst>
        </xdr:cNvPr>
        <xdr:cNvPicPr/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52" t="25336" r="52075" b="46988"/>
        <a:stretch/>
      </xdr:blipFill>
      <xdr:spPr bwMode="auto">
        <a:xfrm>
          <a:off x="1036984" y="6251050"/>
          <a:ext cx="602725" cy="44154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14</xdr:row>
      <xdr:rowOff>43982</xdr:rowOff>
    </xdr:from>
    <xdr:to>
      <xdr:col>1</xdr:col>
      <xdr:colOff>625504</xdr:colOff>
      <xdr:row>14</xdr:row>
      <xdr:rowOff>477161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2833A3-DDD8-4CC9-84E0-1BFF5CA56765}"/>
            </a:ext>
          </a:extLst>
        </xdr:cNvPr>
        <xdr:cNvPicPr/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065" t="2005" r="210" b="47703"/>
        <a:stretch/>
      </xdr:blipFill>
      <xdr:spPr bwMode="auto">
        <a:xfrm>
          <a:off x="1028701" y="6764822"/>
          <a:ext cx="625503" cy="433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20377</xdr:colOff>
      <xdr:row>15</xdr:row>
      <xdr:rowOff>42738</xdr:rowOff>
    </xdr:from>
    <xdr:to>
      <xdr:col>1</xdr:col>
      <xdr:colOff>589391</xdr:colOff>
      <xdr:row>15</xdr:row>
      <xdr:rowOff>459354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097835-B714-4210-8601-49131DA35349}"/>
            </a:ext>
          </a:extLst>
        </xdr:cNvPr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49" t="1988" r="2366" b="52872"/>
        <a:stretch/>
      </xdr:blipFill>
      <xdr:spPr bwMode="auto">
        <a:xfrm>
          <a:off x="1049077" y="7266498"/>
          <a:ext cx="569014" cy="4166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10188</xdr:colOff>
      <xdr:row>16</xdr:row>
      <xdr:rowOff>20376</xdr:rowOff>
    </xdr:from>
    <xdr:to>
      <xdr:col>1</xdr:col>
      <xdr:colOff>609600</xdr:colOff>
      <xdr:row>16</xdr:row>
      <xdr:rowOff>435169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AD6A9E0-FAD8-408E-B477-BF68E6FD18A0}"/>
            </a:ext>
          </a:extLst>
        </xdr:cNvPr>
        <xdr:cNvPicPr/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44" t="3750" r="990" b="58357"/>
        <a:stretch/>
      </xdr:blipFill>
      <xdr:spPr bwMode="auto">
        <a:xfrm>
          <a:off x="1038888" y="7747056"/>
          <a:ext cx="599412" cy="4147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10187</xdr:colOff>
      <xdr:row>17</xdr:row>
      <xdr:rowOff>24847</xdr:rowOff>
    </xdr:from>
    <xdr:to>
      <xdr:col>1</xdr:col>
      <xdr:colOff>593200</xdr:colOff>
      <xdr:row>17</xdr:row>
      <xdr:rowOff>455544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1F6C7D7-F036-4EDE-9CD3-EF9A11F6CC83}"/>
            </a:ext>
          </a:extLst>
        </xdr:cNvPr>
        <xdr:cNvPicPr/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34" b="49386"/>
        <a:stretch/>
      </xdr:blipFill>
      <xdr:spPr bwMode="auto">
        <a:xfrm>
          <a:off x="1038887" y="8254447"/>
          <a:ext cx="583013" cy="43069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16566</xdr:colOff>
      <xdr:row>18</xdr:row>
      <xdr:rowOff>41413</xdr:rowOff>
    </xdr:from>
    <xdr:to>
      <xdr:col>1</xdr:col>
      <xdr:colOff>609600</xdr:colOff>
      <xdr:row>18</xdr:row>
      <xdr:rowOff>455543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BA73701-9821-4F34-B771-3ADE15441C63}"/>
            </a:ext>
          </a:extLst>
        </xdr:cNvPr>
        <xdr:cNvPicPr/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57" t="3412" r="960" b="51685"/>
        <a:stretch/>
      </xdr:blipFill>
      <xdr:spPr bwMode="auto">
        <a:xfrm>
          <a:off x="1045266" y="8773933"/>
          <a:ext cx="593034" cy="4141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19714</xdr:colOff>
      <xdr:row>19</xdr:row>
      <xdr:rowOff>31890</xdr:rowOff>
    </xdr:from>
    <xdr:to>
      <xdr:col>1</xdr:col>
      <xdr:colOff>609600</xdr:colOff>
      <xdr:row>19</xdr:row>
      <xdr:rowOff>455544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2169F31-A14B-45AC-953A-0CE5AE97464B}"/>
            </a:ext>
          </a:extLst>
        </xdr:cNvPr>
        <xdr:cNvPicPr/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92" t="1857" r="1450" b="57000"/>
        <a:stretch/>
      </xdr:blipFill>
      <xdr:spPr bwMode="auto">
        <a:xfrm>
          <a:off x="1048414" y="9267330"/>
          <a:ext cx="589886" cy="4236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18471</xdr:colOff>
      <xdr:row>20</xdr:row>
      <xdr:rowOff>41413</xdr:rowOff>
    </xdr:from>
    <xdr:to>
      <xdr:col>1</xdr:col>
      <xdr:colOff>592539</xdr:colOff>
      <xdr:row>20</xdr:row>
      <xdr:rowOff>477160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2E0E056-5377-4BF1-8D2C-51D021B6E1FC}"/>
            </a:ext>
          </a:extLst>
        </xdr:cNvPr>
        <xdr:cNvPicPr/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2" t="20475" r="68063" b="47058"/>
        <a:stretch/>
      </xdr:blipFill>
      <xdr:spPr bwMode="auto">
        <a:xfrm>
          <a:off x="1047171" y="9779773"/>
          <a:ext cx="574068" cy="4357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20377</xdr:colOff>
      <xdr:row>21</xdr:row>
      <xdr:rowOff>41413</xdr:rowOff>
    </xdr:from>
    <xdr:to>
      <xdr:col>1</xdr:col>
      <xdr:colOff>593201</xdr:colOff>
      <xdr:row>21</xdr:row>
      <xdr:rowOff>477162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4774426-8C14-420D-83C8-BB7EF24759F9}"/>
            </a:ext>
          </a:extLst>
        </xdr:cNvPr>
        <xdr:cNvPicPr/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295" t="3744" r="1761" b="51463"/>
        <a:stretch/>
      </xdr:blipFill>
      <xdr:spPr bwMode="auto">
        <a:xfrm>
          <a:off x="1049077" y="10282693"/>
          <a:ext cx="572824" cy="4357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15902</xdr:colOff>
      <xdr:row>22</xdr:row>
      <xdr:rowOff>50939</xdr:rowOff>
    </xdr:from>
    <xdr:to>
      <xdr:col>1</xdr:col>
      <xdr:colOff>593200</xdr:colOff>
      <xdr:row>22</xdr:row>
      <xdr:rowOff>435168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A6662AE-FE79-4881-800B-F3E6198E055F}"/>
            </a:ext>
          </a:extLst>
        </xdr:cNvPr>
        <xdr:cNvPicPr/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59" t="3568" r="1728" b="53164"/>
        <a:stretch/>
      </xdr:blipFill>
      <xdr:spPr bwMode="auto">
        <a:xfrm>
          <a:off x="1044602" y="10795139"/>
          <a:ext cx="577298" cy="3842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19714</xdr:colOff>
      <xdr:row>23</xdr:row>
      <xdr:rowOff>41414</xdr:rowOff>
    </xdr:from>
    <xdr:to>
      <xdr:col>1</xdr:col>
      <xdr:colOff>683559</xdr:colOff>
      <xdr:row>23</xdr:row>
      <xdr:rowOff>474233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90CFD06-0DE0-4CAB-88AA-945FBED47916}"/>
            </a:ext>
          </a:extLst>
        </xdr:cNvPr>
        <xdr:cNvPicPr/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335" r="25407" b="81896"/>
        <a:stretch/>
      </xdr:blipFill>
      <xdr:spPr bwMode="auto">
        <a:xfrm>
          <a:off x="1048414" y="11288534"/>
          <a:ext cx="663845" cy="43281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15324</xdr:colOff>
      <xdr:row>24</xdr:row>
      <xdr:rowOff>31889</xdr:rowOff>
    </xdr:from>
    <xdr:to>
      <xdr:col>1</xdr:col>
      <xdr:colOff>625503</xdr:colOff>
      <xdr:row>24</xdr:row>
      <xdr:rowOff>455544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AF2B984-E4B7-413B-A42E-DD32B797A7D7}"/>
            </a:ext>
          </a:extLst>
        </xdr:cNvPr>
        <xdr:cNvPicPr/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22" t="2160" r="412" b="55036"/>
        <a:stretch/>
      </xdr:blipFill>
      <xdr:spPr bwMode="auto">
        <a:xfrm>
          <a:off x="1044024" y="11781929"/>
          <a:ext cx="610179" cy="423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15901</xdr:colOff>
      <xdr:row>25</xdr:row>
      <xdr:rowOff>47626</xdr:rowOff>
    </xdr:from>
    <xdr:to>
      <xdr:col>1</xdr:col>
      <xdr:colOff>609600</xdr:colOff>
      <xdr:row>25</xdr:row>
      <xdr:rowOff>422414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F6740D6-96E7-4D41-BFE2-02577DCC717B}"/>
            </a:ext>
          </a:extLst>
        </xdr:cNvPr>
        <xdr:cNvPicPr/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77" t="8799" r="8312" b="62081"/>
        <a:stretch/>
      </xdr:blipFill>
      <xdr:spPr bwMode="auto">
        <a:xfrm>
          <a:off x="1044601" y="12300586"/>
          <a:ext cx="593699" cy="3747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1</xdr:col>
      <xdr:colOff>609599</xdr:colOff>
      <xdr:row>26</xdr:row>
      <xdr:rowOff>441959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350ED0-DC5D-4D7E-B17C-86BFC75F4CB3}"/>
            </a:ext>
          </a:extLst>
        </xdr:cNvPr>
        <xdr:cNvPicPr/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91" t="2168" r="6929" b="70216"/>
        <a:stretch/>
      </xdr:blipFill>
      <xdr:spPr bwMode="auto">
        <a:xfrm>
          <a:off x="1047750" y="12841605"/>
          <a:ext cx="590549" cy="3562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27</xdr:row>
      <xdr:rowOff>76200</xdr:rowOff>
    </xdr:from>
    <xdr:to>
      <xdr:col>1</xdr:col>
      <xdr:colOff>626744</xdr:colOff>
      <xdr:row>27</xdr:row>
      <xdr:rowOff>472440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5969835-78EC-4881-93C1-CA3A562DDE0A}"/>
            </a:ext>
          </a:extLst>
        </xdr:cNvPr>
        <xdr:cNvPicPr/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40" t="2622" r="5205" b="72991"/>
        <a:stretch/>
      </xdr:blipFill>
      <xdr:spPr bwMode="auto">
        <a:xfrm>
          <a:off x="1047749" y="13335000"/>
          <a:ext cx="607695" cy="396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19051</xdr:colOff>
      <xdr:row>28</xdr:row>
      <xdr:rowOff>20956</xdr:rowOff>
    </xdr:from>
    <xdr:to>
      <xdr:col>1</xdr:col>
      <xdr:colOff>624840</xdr:colOff>
      <xdr:row>28</xdr:row>
      <xdr:rowOff>476250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705BBEB-D15F-4618-A7AA-58B867BC940A}"/>
            </a:ext>
          </a:extLst>
        </xdr:cNvPr>
        <xdr:cNvPicPr/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85" t="4203" r="11602" b="68259"/>
        <a:stretch/>
      </xdr:blipFill>
      <xdr:spPr bwMode="auto">
        <a:xfrm>
          <a:off x="1047751" y="13782676"/>
          <a:ext cx="605789" cy="4552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19050</xdr:colOff>
      <xdr:row>29</xdr:row>
      <xdr:rowOff>34290</xdr:rowOff>
    </xdr:from>
    <xdr:to>
      <xdr:col>1</xdr:col>
      <xdr:colOff>609600</xdr:colOff>
      <xdr:row>29</xdr:row>
      <xdr:rowOff>476250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8DAC0E7-E104-4558-9D23-C23E12BDA327}"/>
            </a:ext>
          </a:extLst>
        </xdr:cNvPr>
        <xdr:cNvPicPr/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48" t="4897" r="11716" b="65837"/>
        <a:stretch/>
      </xdr:blipFill>
      <xdr:spPr bwMode="auto">
        <a:xfrm>
          <a:off x="1047750" y="14298930"/>
          <a:ext cx="590550" cy="4419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19049</xdr:colOff>
      <xdr:row>30</xdr:row>
      <xdr:rowOff>38099</xdr:rowOff>
    </xdr:from>
    <xdr:to>
      <xdr:col>1</xdr:col>
      <xdr:colOff>630554</xdr:colOff>
      <xdr:row>30</xdr:row>
      <xdr:rowOff>478154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4786227-08CB-4A8A-BF25-9F4C17E2B45E}"/>
            </a:ext>
          </a:extLst>
        </xdr:cNvPr>
        <xdr:cNvPicPr/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44" t="1931" r="9602" b="66561"/>
        <a:stretch/>
      </xdr:blipFill>
      <xdr:spPr bwMode="auto">
        <a:xfrm>
          <a:off x="1047749" y="14805659"/>
          <a:ext cx="611505" cy="440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15239</xdr:colOff>
      <xdr:row>31</xdr:row>
      <xdr:rowOff>53340</xdr:rowOff>
    </xdr:from>
    <xdr:to>
      <xdr:col>1</xdr:col>
      <xdr:colOff>630554</xdr:colOff>
      <xdr:row>31</xdr:row>
      <xdr:rowOff>476250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4FE06BD-2712-4916-B506-DCF098EF9798}"/>
            </a:ext>
          </a:extLst>
        </xdr:cNvPr>
        <xdr:cNvPicPr/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85" t="5224" r="11779" b="67803"/>
        <a:stretch/>
      </xdr:blipFill>
      <xdr:spPr bwMode="auto">
        <a:xfrm>
          <a:off x="1043939" y="15323820"/>
          <a:ext cx="615315" cy="4229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32</xdr:row>
      <xdr:rowOff>26670</xdr:rowOff>
    </xdr:from>
    <xdr:to>
      <xdr:col>1</xdr:col>
      <xdr:colOff>624840</xdr:colOff>
      <xdr:row>32</xdr:row>
      <xdr:rowOff>472440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3C6E1C3-9806-4945-8044-2A49CA0F8E7C}"/>
            </a:ext>
          </a:extLst>
        </xdr:cNvPr>
        <xdr:cNvPicPr/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76" t="2762" r="3358" b="60584"/>
        <a:stretch/>
      </xdr:blipFill>
      <xdr:spPr bwMode="auto">
        <a:xfrm>
          <a:off x="1047750" y="15800070"/>
          <a:ext cx="60579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33</xdr:row>
      <xdr:rowOff>53340</xdr:rowOff>
    </xdr:from>
    <xdr:to>
      <xdr:col>1</xdr:col>
      <xdr:colOff>624841</xdr:colOff>
      <xdr:row>33</xdr:row>
      <xdr:rowOff>472440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7BA1152-BECA-4484-9B4D-A9E371A189A9}"/>
            </a:ext>
          </a:extLst>
        </xdr:cNvPr>
        <xdr:cNvPicPr/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1" t="4286" r="6790" b="54000"/>
        <a:stretch/>
      </xdr:blipFill>
      <xdr:spPr bwMode="auto">
        <a:xfrm>
          <a:off x="1051560" y="16329660"/>
          <a:ext cx="601981" cy="419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15241</xdr:colOff>
      <xdr:row>34</xdr:row>
      <xdr:rowOff>49531</xdr:rowOff>
    </xdr:from>
    <xdr:to>
      <xdr:col>1</xdr:col>
      <xdr:colOff>609600</xdr:colOff>
      <xdr:row>34</xdr:row>
      <xdr:rowOff>457201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336295F-B231-4323-9DEB-37C3867A8E10}"/>
            </a:ext>
          </a:extLst>
        </xdr:cNvPr>
        <xdr:cNvPicPr/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50" t="4196" r="6791" b="64194"/>
        <a:stretch/>
      </xdr:blipFill>
      <xdr:spPr bwMode="auto">
        <a:xfrm>
          <a:off x="1043941" y="16828771"/>
          <a:ext cx="594359" cy="4076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5716</xdr:colOff>
      <xdr:row>35</xdr:row>
      <xdr:rowOff>62865</xdr:rowOff>
    </xdr:from>
    <xdr:to>
      <xdr:col>1</xdr:col>
      <xdr:colOff>605791</xdr:colOff>
      <xdr:row>35</xdr:row>
      <xdr:rowOff>476250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0B24D90-5D67-4AB3-81A4-CEE5660B89EB}"/>
            </a:ext>
          </a:extLst>
        </xdr:cNvPr>
        <xdr:cNvPicPr/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51" t="4740" r="12881" b="66803"/>
        <a:stretch/>
      </xdr:blipFill>
      <xdr:spPr bwMode="auto">
        <a:xfrm>
          <a:off x="1034416" y="17345025"/>
          <a:ext cx="600075" cy="4133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36</xdr:row>
      <xdr:rowOff>70484</xdr:rowOff>
    </xdr:from>
    <xdr:to>
      <xdr:col>1</xdr:col>
      <xdr:colOff>624840</xdr:colOff>
      <xdr:row>36</xdr:row>
      <xdr:rowOff>453390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A202FB1-3EBD-48C0-86B9-8DF791663E98}"/>
            </a:ext>
          </a:extLst>
        </xdr:cNvPr>
        <xdr:cNvPicPr/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89" t="3382" r="9159" b="69064"/>
        <a:stretch/>
      </xdr:blipFill>
      <xdr:spPr bwMode="auto">
        <a:xfrm>
          <a:off x="1038225" y="17855564"/>
          <a:ext cx="615315" cy="3829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11431</xdr:colOff>
      <xdr:row>37</xdr:row>
      <xdr:rowOff>64771</xdr:rowOff>
    </xdr:from>
    <xdr:to>
      <xdr:col>1</xdr:col>
      <xdr:colOff>609600</xdr:colOff>
      <xdr:row>37</xdr:row>
      <xdr:rowOff>457202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59948C2-3284-4812-9435-4A8CB7BB7CC7}"/>
            </a:ext>
          </a:extLst>
        </xdr:cNvPr>
        <xdr:cNvPicPr/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40" t="4435" r="13263" b="72269"/>
        <a:stretch/>
      </xdr:blipFill>
      <xdr:spPr bwMode="auto">
        <a:xfrm>
          <a:off x="1040131" y="18352771"/>
          <a:ext cx="598169" cy="39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5715</xdr:colOff>
      <xdr:row>38</xdr:row>
      <xdr:rowOff>66675</xdr:rowOff>
    </xdr:from>
    <xdr:to>
      <xdr:col>1</xdr:col>
      <xdr:colOff>611505</xdr:colOff>
      <xdr:row>38</xdr:row>
      <xdr:rowOff>436245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DA69E9D-A22A-40A6-B8EF-48FBDF6EC843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3" t="7610" r="12308" b="67022"/>
        <a:stretch/>
      </xdr:blipFill>
      <xdr:spPr bwMode="auto">
        <a:xfrm>
          <a:off x="1034415" y="18857595"/>
          <a:ext cx="605790" cy="36957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7621</xdr:colOff>
      <xdr:row>39</xdr:row>
      <xdr:rowOff>53340</xdr:rowOff>
    </xdr:from>
    <xdr:to>
      <xdr:col>1</xdr:col>
      <xdr:colOff>628651</xdr:colOff>
      <xdr:row>39</xdr:row>
      <xdr:rowOff>472440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A2500D8-DCA8-4586-B17B-95B3E4C3B43F}"/>
            </a:ext>
          </a:extLst>
        </xdr:cNvPr>
        <xdr:cNvPicPr/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80" t="16502" r="61631" b="51787"/>
        <a:stretch/>
      </xdr:blipFill>
      <xdr:spPr bwMode="auto">
        <a:xfrm>
          <a:off x="1036321" y="19347180"/>
          <a:ext cx="621030" cy="4191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7621</xdr:colOff>
      <xdr:row>40</xdr:row>
      <xdr:rowOff>41909</xdr:rowOff>
    </xdr:from>
    <xdr:to>
      <xdr:col>1</xdr:col>
      <xdr:colOff>609601</xdr:colOff>
      <xdr:row>40</xdr:row>
      <xdr:rowOff>436245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1303D76-EF89-4914-AAE6-E5BC314727B2}"/>
            </a:ext>
          </a:extLst>
        </xdr:cNvPr>
        <xdr:cNvPicPr/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92" t="3572" r="3165" b="59373"/>
        <a:stretch/>
      </xdr:blipFill>
      <xdr:spPr bwMode="auto">
        <a:xfrm>
          <a:off x="1036321" y="19838669"/>
          <a:ext cx="601980" cy="3943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43815</xdr:colOff>
      <xdr:row>41</xdr:row>
      <xdr:rowOff>61504</xdr:rowOff>
    </xdr:from>
    <xdr:to>
      <xdr:col>1</xdr:col>
      <xdr:colOff>631644</xdr:colOff>
      <xdr:row>41</xdr:row>
      <xdr:rowOff>472984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AA787A0-FAAC-4523-B436-CB66F116AA98}"/>
            </a:ext>
          </a:extLst>
        </xdr:cNvPr>
        <xdr:cNvPicPr/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56" t="2502" r="2885" b="57515"/>
        <a:stretch/>
      </xdr:blipFill>
      <xdr:spPr bwMode="auto">
        <a:xfrm>
          <a:off x="1072515" y="20361184"/>
          <a:ext cx="587829" cy="4114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42</xdr:row>
      <xdr:rowOff>43815</xdr:rowOff>
    </xdr:from>
    <xdr:to>
      <xdr:col>1</xdr:col>
      <xdr:colOff>607695</xdr:colOff>
      <xdr:row>42</xdr:row>
      <xdr:rowOff>474345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BD06983-D1FA-4A3A-8C6E-C105335D4BB3}"/>
            </a:ext>
          </a:extLst>
        </xdr:cNvPr>
        <xdr:cNvPicPr/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158" b="50357"/>
        <a:stretch/>
      </xdr:blipFill>
      <xdr:spPr bwMode="auto">
        <a:xfrm>
          <a:off x="1038225" y="20846415"/>
          <a:ext cx="598170" cy="4305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15241</xdr:colOff>
      <xdr:row>43</xdr:row>
      <xdr:rowOff>38101</xdr:rowOff>
    </xdr:from>
    <xdr:to>
      <xdr:col>1</xdr:col>
      <xdr:colOff>609600</xdr:colOff>
      <xdr:row>43</xdr:row>
      <xdr:rowOff>476251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78F0DE7-2CD6-45A2-B634-D7F57E8147A9}"/>
            </a:ext>
          </a:extLst>
        </xdr:cNvPr>
        <xdr:cNvPicPr/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20" t="16981" r="7950" b="50943"/>
        <a:stretch/>
      </xdr:blipFill>
      <xdr:spPr bwMode="auto">
        <a:xfrm>
          <a:off x="1043941" y="21343621"/>
          <a:ext cx="594359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32384</xdr:colOff>
      <xdr:row>44</xdr:row>
      <xdr:rowOff>26670</xdr:rowOff>
    </xdr:from>
    <xdr:to>
      <xdr:col>1</xdr:col>
      <xdr:colOff>588645</xdr:colOff>
      <xdr:row>44</xdr:row>
      <xdr:rowOff>474346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6D493F-08B2-499E-BFE2-DB3E56B4A91E}"/>
            </a:ext>
          </a:extLst>
        </xdr:cNvPr>
        <xdr:cNvPicPr/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75" t="6625" r="3843" b="48702"/>
        <a:stretch/>
      </xdr:blipFill>
      <xdr:spPr bwMode="auto">
        <a:xfrm>
          <a:off x="1061084" y="21835110"/>
          <a:ext cx="556261" cy="4476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45</xdr:row>
      <xdr:rowOff>0</xdr:rowOff>
    </xdr:from>
    <xdr:to>
      <xdr:col>1</xdr:col>
      <xdr:colOff>592455</xdr:colOff>
      <xdr:row>45</xdr:row>
      <xdr:rowOff>422911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8F3AADC-E9D9-4724-BAE8-AB53EDDF175A}"/>
            </a:ext>
          </a:extLst>
        </xdr:cNvPr>
        <xdr:cNvPicPr/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88" t="24676" r="31322" b="30519"/>
        <a:stretch/>
      </xdr:blipFill>
      <xdr:spPr bwMode="auto">
        <a:xfrm>
          <a:off x="1043940" y="22360890"/>
          <a:ext cx="577215" cy="4229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57422</xdr:colOff>
      <xdr:row>45</xdr:row>
      <xdr:rowOff>0</xdr:rowOff>
    </xdr:from>
    <xdr:to>
      <xdr:col>1</xdr:col>
      <xdr:colOff>668111</xdr:colOff>
      <xdr:row>45</xdr:row>
      <xdr:rowOff>411481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3F2EA34-1AA0-40CB-9015-CE4320DF150E}"/>
            </a:ext>
          </a:extLst>
        </xdr:cNvPr>
        <xdr:cNvPicPr/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2" t="17265" r="46782" b="48169"/>
        <a:stretch/>
      </xdr:blipFill>
      <xdr:spPr bwMode="auto">
        <a:xfrm>
          <a:off x="1086122" y="22875784"/>
          <a:ext cx="610689" cy="4114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17145</xdr:colOff>
      <xdr:row>45</xdr:row>
      <xdr:rowOff>0</xdr:rowOff>
    </xdr:from>
    <xdr:to>
      <xdr:col>1</xdr:col>
      <xdr:colOff>609601</xdr:colOff>
      <xdr:row>45</xdr:row>
      <xdr:rowOff>398145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C249537-0903-41F4-8CCA-D83C25CBC7C7}"/>
            </a:ext>
          </a:extLst>
        </xdr:cNvPr>
        <xdr:cNvPicPr/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665" t="35996" r="18251" b="36685"/>
        <a:stretch/>
      </xdr:blipFill>
      <xdr:spPr bwMode="auto">
        <a:xfrm>
          <a:off x="1045845" y="23355300"/>
          <a:ext cx="592456" cy="39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15240</xdr:colOff>
      <xdr:row>45</xdr:row>
      <xdr:rowOff>0</xdr:rowOff>
    </xdr:from>
    <xdr:to>
      <xdr:col>1</xdr:col>
      <xdr:colOff>609600</xdr:colOff>
      <xdr:row>45</xdr:row>
      <xdr:rowOff>380999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3D788CA-F803-4B03-842A-6543E8669AC4}"/>
            </a:ext>
          </a:extLst>
        </xdr:cNvPr>
        <xdr:cNvPicPr/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4" t="20851" r="46699" b="50579"/>
        <a:stretch/>
      </xdr:blipFill>
      <xdr:spPr bwMode="auto">
        <a:xfrm>
          <a:off x="1043940" y="23877271"/>
          <a:ext cx="594360" cy="3809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1905</xdr:colOff>
      <xdr:row>45</xdr:row>
      <xdr:rowOff>0</xdr:rowOff>
    </xdr:from>
    <xdr:to>
      <xdr:col>1</xdr:col>
      <xdr:colOff>592455</xdr:colOff>
      <xdr:row>45</xdr:row>
      <xdr:rowOff>392430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775CE20-634A-4766-9A05-27007EBB8828}"/>
            </a:ext>
          </a:extLst>
        </xdr:cNvPr>
        <xdr:cNvPicPr/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55" t="804" r="1382" b="58946"/>
        <a:stretch/>
      </xdr:blipFill>
      <xdr:spPr bwMode="auto">
        <a:xfrm>
          <a:off x="1030605" y="24366855"/>
          <a:ext cx="590550" cy="392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45</xdr:row>
      <xdr:rowOff>0</xdr:rowOff>
    </xdr:from>
    <xdr:to>
      <xdr:col>1</xdr:col>
      <xdr:colOff>624840</xdr:colOff>
      <xdr:row>45</xdr:row>
      <xdr:rowOff>422910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E237556-2424-4781-AAE9-93502A1DCB4C}"/>
            </a:ext>
          </a:extLst>
        </xdr:cNvPr>
        <xdr:cNvPicPr/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64" t="2420" r="1510" b="65303"/>
        <a:stretch/>
      </xdr:blipFill>
      <xdr:spPr bwMode="auto">
        <a:xfrm>
          <a:off x="1047750" y="24860250"/>
          <a:ext cx="605790" cy="4229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45</xdr:row>
      <xdr:rowOff>0</xdr:rowOff>
    </xdr:from>
    <xdr:to>
      <xdr:col>1</xdr:col>
      <xdr:colOff>609600</xdr:colOff>
      <xdr:row>45</xdr:row>
      <xdr:rowOff>392430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743FBF6-D461-49B9-A3EB-D6B85A7370E7}"/>
            </a:ext>
          </a:extLst>
        </xdr:cNvPr>
        <xdr:cNvPicPr/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74" t="2686" r="1462" b="57949"/>
        <a:stretch/>
      </xdr:blipFill>
      <xdr:spPr bwMode="auto">
        <a:xfrm>
          <a:off x="1047750" y="25374601"/>
          <a:ext cx="590550" cy="392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45</xdr:row>
      <xdr:rowOff>0</xdr:rowOff>
    </xdr:from>
    <xdr:to>
      <xdr:col>1</xdr:col>
      <xdr:colOff>609600</xdr:colOff>
      <xdr:row>45</xdr:row>
      <xdr:rowOff>441961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F12BFD-5BE1-460C-8155-B0F402B23881}"/>
            </a:ext>
          </a:extLst>
        </xdr:cNvPr>
        <xdr:cNvPicPr/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91" t="2437" r="-93" b="58738"/>
        <a:stretch/>
      </xdr:blipFill>
      <xdr:spPr bwMode="auto">
        <a:xfrm>
          <a:off x="1043940" y="25867993"/>
          <a:ext cx="594360" cy="4419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24764</xdr:colOff>
      <xdr:row>45</xdr:row>
      <xdr:rowOff>0</xdr:rowOff>
    </xdr:from>
    <xdr:to>
      <xdr:col>1</xdr:col>
      <xdr:colOff>609599</xdr:colOff>
      <xdr:row>45</xdr:row>
      <xdr:rowOff>331471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891DEC3-5180-494B-A027-4553189F04AC}"/>
            </a:ext>
          </a:extLst>
        </xdr:cNvPr>
        <xdr:cNvPicPr/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43" t="6528" r="62748" b="58747"/>
        <a:stretch/>
      </xdr:blipFill>
      <xdr:spPr bwMode="auto">
        <a:xfrm>
          <a:off x="1053464" y="26401394"/>
          <a:ext cx="584835" cy="3314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3809</xdr:colOff>
      <xdr:row>45</xdr:row>
      <xdr:rowOff>0</xdr:rowOff>
    </xdr:from>
    <xdr:to>
      <xdr:col>1</xdr:col>
      <xdr:colOff>609600</xdr:colOff>
      <xdr:row>45</xdr:row>
      <xdr:rowOff>373379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0D9847B-33C8-4BEA-B8B6-32F3AF368494}"/>
            </a:ext>
          </a:extLst>
        </xdr:cNvPr>
        <xdr:cNvPicPr/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09" t="3942" r="4600" b="61629"/>
        <a:stretch/>
      </xdr:blipFill>
      <xdr:spPr bwMode="auto">
        <a:xfrm>
          <a:off x="1032509" y="26902411"/>
          <a:ext cx="605791" cy="3733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5715</xdr:colOff>
      <xdr:row>45</xdr:row>
      <xdr:rowOff>0</xdr:rowOff>
    </xdr:from>
    <xdr:to>
      <xdr:col>1</xdr:col>
      <xdr:colOff>592455</xdr:colOff>
      <xdr:row>45</xdr:row>
      <xdr:rowOff>419100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5305321-E6A0-423A-B157-B718F2A31B84}"/>
            </a:ext>
          </a:extLst>
        </xdr:cNvPr>
        <xdr:cNvPicPr/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2" t="14865" r="66964" b="54460"/>
        <a:stretch/>
      </xdr:blipFill>
      <xdr:spPr bwMode="auto">
        <a:xfrm>
          <a:off x="1034415" y="27397710"/>
          <a:ext cx="586740" cy="419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7620</xdr:colOff>
      <xdr:row>45</xdr:row>
      <xdr:rowOff>0</xdr:rowOff>
    </xdr:from>
    <xdr:to>
      <xdr:col>1</xdr:col>
      <xdr:colOff>609600</xdr:colOff>
      <xdr:row>45</xdr:row>
      <xdr:rowOff>382904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0E3E441-34F9-4E31-B35D-16D7CBD0604B}"/>
            </a:ext>
          </a:extLst>
        </xdr:cNvPr>
        <xdr:cNvPicPr/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72" t="6121" r="8078" b="66418"/>
        <a:stretch/>
      </xdr:blipFill>
      <xdr:spPr bwMode="auto">
        <a:xfrm>
          <a:off x="1036320" y="27896821"/>
          <a:ext cx="601980" cy="38290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11431</xdr:colOff>
      <xdr:row>45</xdr:row>
      <xdr:rowOff>0</xdr:rowOff>
    </xdr:from>
    <xdr:to>
      <xdr:col>1</xdr:col>
      <xdr:colOff>609601</xdr:colOff>
      <xdr:row>45</xdr:row>
      <xdr:rowOff>419099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A07845F-3EEE-46E9-8CEC-CB2A8C9B11F4}"/>
            </a:ext>
          </a:extLst>
        </xdr:cNvPr>
        <xdr:cNvPicPr/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59" t="1327" r="7174" b="67648"/>
        <a:stretch/>
      </xdr:blipFill>
      <xdr:spPr bwMode="auto">
        <a:xfrm>
          <a:off x="1040131" y="28384501"/>
          <a:ext cx="598170" cy="4190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19051</xdr:colOff>
      <xdr:row>45</xdr:row>
      <xdr:rowOff>0</xdr:rowOff>
    </xdr:from>
    <xdr:to>
      <xdr:col>1</xdr:col>
      <xdr:colOff>624840</xdr:colOff>
      <xdr:row>45</xdr:row>
      <xdr:rowOff>386714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23905A7-9BDC-4410-B101-FA1DD8ECA8F4}"/>
            </a:ext>
          </a:extLst>
        </xdr:cNvPr>
        <xdr:cNvPicPr/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185" t="5256" r="5358" b="57848"/>
        <a:stretch/>
      </xdr:blipFill>
      <xdr:spPr bwMode="auto">
        <a:xfrm>
          <a:off x="1047751" y="28898851"/>
          <a:ext cx="605789" cy="3867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45</xdr:row>
      <xdr:rowOff>0</xdr:rowOff>
    </xdr:from>
    <xdr:to>
      <xdr:col>1</xdr:col>
      <xdr:colOff>592455</xdr:colOff>
      <xdr:row>45</xdr:row>
      <xdr:rowOff>449581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425C21C-4ACC-4EE7-BE43-AD25CAE3E632}"/>
            </a:ext>
          </a:extLst>
        </xdr:cNvPr>
        <xdr:cNvPicPr/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10" t="3338" r="1989" b="58006"/>
        <a:stretch/>
      </xdr:blipFill>
      <xdr:spPr bwMode="auto">
        <a:xfrm>
          <a:off x="1038225" y="29378909"/>
          <a:ext cx="582930" cy="4495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20410</xdr:colOff>
      <xdr:row>45</xdr:row>
      <xdr:rowOff>0</xdr:rowOff>
    </xdr:from>
    <xdr:to>
      <xdr:col>1</xdr:col>
      <xdr:colOff>667295</xdr:colOff>
      <xdr:row>45</xdr:row>
      <xdr:rowOff>392430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B547E4E-BAFB-4E0B-A49E-B7EE11DDF990}"/>
            </a:ext>
          </a:extLst>
        </xdr:cNvPr>
        <xdr:cNvPicPr/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64" t="28909" r="63383" b="37458"/>
        <a:stretch/>
      </xdr:blipFill>
      <xdr:spPr bwMode="auto">
        <a:xfrm>
          <a:off x="1049110" y="29898704"/>
          <a:ext cx="646885" cy="392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628650</xdr:colOff>
      <xdr:row>45</xdr:row>
      <xdr:rowOff>472440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56D139A-3052-455D-8814-200D53791590}"/>
            </a:ext>
          </a:extLst>
        </xdr:cNvPr>
        <xdr:cNvPicPr/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275" b="67275"/>
        <a:stretch/>
      </xdr:blipFill>
      <xdr:spPr bwMode="auto">
        <a:xfrm>
          <a:off x="1028700" y="30358080"/>
          <a:ext cx="628650" cy="472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628650</xdr:colOff>
      <xdr:row>45</xdr:row>
      <xdr:rowOff>424815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B7BD631-65EA-4694-AF8D-B1011E938BDC}"/>
            </a:ext>
          </a:extLst>
        </xdr:cNvPr>
        <xdr:cNvPicPr/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655" b="65849"/>
        <a:stretch/>
      </xdr:blipFill>
      <xdr:spPr bwMode="auto">
        <a:xfrm>
          <a:off x="1028700" y="30908625"/>
          <a:ext cx="628650" cy="4248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45</xdr:row>
      <xdr:rowOff>0</xdr:rowOff>
    </xdr:from>
    <xdr:to>
      <xdr:col>1</xdr:col>
      <xdr:colOff>624840</xdr:colOff>
      <xdr:row>45</xdr:row>
      <xdr:rowOff>405766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53DD908-3947-42D4-8FBD-34E4D90C8771}"/>
            </a:ext>
          </a:extLst>
        </xdr:cNvPr>
        <xdr:cNvPicPr/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54" t="11497" r="54393" b="57576"/>
        <a:stretch/>
      </xdr:blipFill>
      <xdr:spPr bwMode="auto">
        <a:xfrm>
          <a:off x="1045844" y="31394400"/>
          <a:ext cx="607696" cy="4057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45</xdr:row>
      <xdr:rowOff>57150</xdr:rowOff>
    </xdr:from>
    <xdr:to>
      <xdr:col>1</xdr:col>
      <xdr:colOff>588645</xdr:colOff>
      <xdr:row>45</xdr:row>
      <xdr:rowOff>455295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C2BC915-7A09-4387-9A82-C962DF17F848}"/>
            </a:ext>
          </a:extLst>
        </xdr:cNvPr>
        <xdr:cNvPicPr/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5" t="4032" r="57654" b="68184"/>
        <a:stretch/>
      </xdr:blipFill>
      <xdr:spPr bwMode="auto">
        <a:xfrm>
          <a:off x="1047749" y="31923990"/>
          <a:ext cx="569596" cy="3981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46</xdr:row>
      <xdr:rowOff>55244</xdr:rowOff>
    </xdr:from>
    <xdr:to>
      <xdr:col>1</xdr:col>
      <xdr:colOff>624840</xdr:colOff>
      <xdr:row>46</xdr:row>
      <xdr:rowOff>472440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AA42FC7-FAAA-47A5-91C7-4AE15953661D}"/>
            </a:ext>
          </a:extLst>
        </xdr:cNvPr>
        <xdr:cNvPicPr/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0" t="10080" r="47281" b="52767"/>
        <a:stretch/>
      </xdr:blipFill>
      <xdr:spPr bwMode="auto">
        <a:xfrm>
          <a:off x="1047749" y="32425004"/>
          <a:ext cx="605791" cy="4171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11430</xdr:colOff>
      <xdr:row>47</xdr:row>
      <xdr:rowOff>38101</xdr:rowOff>
    </xdr:from>
    <xdr:to>
      <xdr:col>1</xdr:col>
      <xdr:colOff>609600</xdr:colOff>
      <xdr:row>47</xdr:row>
      <xdr:rowOff>457200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8CFC739-39B7-48AA-99B2-D68268B73700}"/>
            </a:ext>
          </a:extLst>
        </xdr:cNvPr>
        <xdr:cNvPicPr/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312" t="2629" r="2736" b="53890"/>
        <a:stretch/>
      </xdr:blipFill>
      <xdr:spPr bwMode="auto">
        <a:xfrm>
          <a:off x="1040130" y="32910781"/>
          <a:ext cx="598170" cy="4190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32113</xdr:colOff>
      <xdr:row>48</xdr:row>
      <xdr:rowOff>34290</xdr:rowOff>
    </xdr:from>
    <xdr:to>
      <xdr:col>1</xdr:col>
      <xdr:colOff>650422</xdr:colOff>
      <xdr:row>48</xdr:row>
      <xdr:rowOff>476250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4CD39E7-8E54-4F89-9851-5B84D41B9EAA}"/>
            </a:ext>
          </a:extLst>
        </xdr:cNvPr>
        <xdr:cNvPicPr/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88" t="11821" r="3347" b="54685"/>
        <a:stretch/>
      </xdr:blipFill>
      <xdr:spPr bwMode="auto">
        <a:xfrm>
          <a:off x="1060813" y="33409890"/>
          <a:ext cx="618309" cy="441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3809</xdr:colOff>
      <xdr:row>49</xdr:row>
      <xdr:rowOff>20955</xdr:rowOff>
    </xdr:from>
    <xdr:to>
      <xdr:col>1</xdr:col>
      <xdr:colOff>628650</xdr:colOff>
      <xdr:row>49</xdr:row>
      <xdr:rowOff>472440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72611A9-900C-4F7A-B7A6-493EE4AB5B7D}"/>
            </a:ext>
          </a:extLst>
        </xdr:cNvPr>
        <xdr:cNvPicPr/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55" t="51770" r="53646" b="8540"/>
        <a:stretch/>
      </xdr:blipFill>
      <xdr:spPr bwMode="auto">
        <a:xfrm>
          <a:off x="1032509" y="33899475"/>
          <a:ext cx="624841" cy="4514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11430</xdr:colOff>
      <xdr:row>50</xdr:row>
      <xdr:rowOff>57150</xdr:rowOff>
    </xdr:from>
    <xdr:to>
      <xdr:col>1</xdr:col>
      <xdr:colOff>624840</xdr:colOff>
      <xdr:row>50</xdr:row>
      <xdr:rowOff>474345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C18149D-4FEB-4B84-B5F8-E356706B3038}"/>
            </a:ext>
          </a:extLst>
        </xdr:cNvPr>
        <xdr:cNvPicPr/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61" t="20425" r="40111" b="57803"/>
        <a:stretch/>
      </xdr:blipFill>
      <xdr:spPr bwMode="auto">
        <a:xfrm>
          <a:off x="1040130" y="34438590"/>
          <a:ext cx="613410" cy="417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51</xdr:row>
      <xdr:rowOff>0</xdr:rowOff>
    </xdr:from>
    <xdr:to>
      <xdr:col>1</xdr:col>
      <xdr:colOff>609600</xdr:colOff>
      <xdr:row>51</xdr:row>
      <xdr:rowOff>373380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9E37314-CFAD-41DE-B70B-419325B05328}"/>
            </a:ext>
          </a:extLst>
        </xdr:cNvPr>
        <xdr:cNvPicPr/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41" t="14202" r="45778" b="59600"/>
        <a:stretch/>
      </xdr:blipFill>
      <xdr:spPr bwMode="auto">
        <a:xfrm>
          <a:off x="1045844" y="34951035"/>
          <a:ext cx="592456" cy="373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51</xdr:row>
      <xdr:rowOff>407671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342E2E3-B606-4B7C-AC63-2F0FEEF31B61}"/>
            </a:ext>
          </a:extLst>
        </xdr:cNvPr>
        <xdr:cNvPicPr/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2" t="17164" r="57964" b="50655"/>
        <a:stretch/>
      </xdr:blipFill>
      <xdr:spPr bwMode="auto">
        <a:xfrm>
          <a:off x="1028700" y="35417759"/>
          <a:ext cx="609600" cy="4076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5715</xdr:colOff>
      <xdr:row>51</xdr:row>
      <xdr:rowOff>0</xdr:rowOff>
    </xdr:from>
    <xdr:to>
      <xdr:col>1</xdr:col>
      <xdr:colOff>628651</xdr:colOff>
      <xdr:row>51</xdr:row>
      <xdr:rowOff>377190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3A27F3A-FBAD-46A6-A3CC-A44E20EDBD7B}"/>
            </a:ext>
          </a:extLst>
        </xdr:cNvPr>
        <xdr:cNvPicPr/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59" t="16529" r="56644" b="48289"/>
        <a:stretch/>
      </xdr:blipFill>
      <xdr:spPr bwMode="auto">
        <a:xfrm>
          <a:off x="1034415" y="35947350"/>
          <a:ext cx="622936" cy="377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17143</xdr:colOff>
      <xdr:row>51</xdr:row>
      <xdr:rowOff>0</xdr:rowOff>
    </xdr:from>
    <xdr:to>
      <xdr:col>1</xdr:col>
      <xdr:colOff>630554</xdr:colOff>
      <xdr:row>51</xdr:row>
      <xdr:rowOff>386715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3FB6548-34B1-4778-A9AA-025BAA3447E2}"/>
            </a:ext>
          </a:extLst>
        </xdr:cNvPr>
        <xdr:cNvPicPr/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0" t="22970" r="53644" b="48682"/>
        <a:stretch/>
      </xdr:blipFill>
      <xdr:spPr bwMode="auto">
        <a:xfrm>
          <a:off x="1045843" y="36465511"/>
          <a:ext cx="613411" cy="3867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51</xdr:row>
      <xdr:rowOff>0</xdr:rowOff>
    </xdr:from>
    <xdr:to>
      <xdr:col>1</xdr:col>
      <xdr:colOff>624840</xdr:colOff>
      <xdr:row>51</xdr:row>
      <xdr:rowOff>411480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A8A8DFA-06E9-4420-AF48-85242C69A666}"/>
            </a:ext>
          </a:extLst>
        </xdr:cNvPr>
        <xdr:cNvPicPr/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7" t="11112" r="54726" b="60871"/>
        <a:stretch/>
      </xdr:blipFill>
      <xdr:spPr bwMode="auto">
        <a:xfrm>
          <a:off x="1045844" y="36960810"/>
          <a:ext cx="607696" cy="4114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38</xdr:row>
      <xdr:rowOff>34292</xdr:rowOff>
    </xdr:from>
    <xdr:to>
      <xdr:col>1</xdr:col>
      <xdr:colOff>708421</xdr:colOff>
      <xdr:row>38</xdr:row>
      <xdr:rowOff>475251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8F03577-4FD3-4F39-97D6-857BBA062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419" b="89509"/>
        <a:stretch/>
      </xdr:blipFill>
      <xdr:spPr>
        <a:xfrm>
          <a:off x="1043940" y="37936172"/>
          <a:ext cx="693181" cy="440959"/>
        </a:xfrm>
        <a:prstGeom prst="rect">
          <a:avLst/>
        </a:prstGeom>
      </xdr:spPr>
    </xdr:pic>
    <xdr:clientData/>
  </xdr:twoCellAnchor>
  <xdr:twoCellAnchor editAs="oneCell">
    <xdr:from>
      <xdr:col>1</xdr:col>
      <xdr:colOff>9031</xdr:colOff>
      <xdr:row>51</xdr:row>
      <xdr:rowOff>41414</xdr:rowOff>
    </xdr:from>
    <xdr:to>
      <xdr:col>1</xdr:col>
      <xdr:colOff>704849</xdr:colOff>
      <xdr:row>52</xdr:row>
      <xdr:rowOff>2219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2FD2DE6-5B16-4629-88A9-1346ABC06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36" b="75862"/>
        <a:stretch/>
      </xdr:blipFill>
      <xdr:spPr>
        <a:xfrm>
          <a:off x="1037731" y="37440374"/>
          <a:ext cx="695818" cy="455076"/>
        </a:xfrm>
        <a:prstGeom prst="rect">
          <a:avLst/>
        </a:prstGeom>
      </xdr:spPr>
    </xdr:pic>
    <xdr:clientData/>
  </xdr:twoCellAnchor>
  <xdr:twoCellAnchor editAs="oneCell">
    <xdr:from>
      <xdr:col>1</xdr:col>
      <xdr:colOff>5954</xdr:colOff>
      <xdr:row>54</xdr:row>
      <xdr:rowOff>50008</xdr:rowOff>
    </xdr:from>
    <xdr:to>
      <xdr:col>1</xdr:col>
      <xdr:colOff>724377</xdr:colOff>
      <xdr:row>54</xdr:row>
      <xdr:rowOff>478393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A1FC20D-CC5F-4104-9F05-5DCC6F3B7B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54" t="42196" r="25194" b="51453"/>
        <a:stretch/>
      </xdr:blipFill>
      <xdr:spPr>
        <a:xfrm>
          <a:off x="1034654" y="38957728"/>
          <a:ext cx="718423" cy="428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32850</xdr:colOff>
      <xdr:row>1</xdr:row>
      <xdr:rowOff>51535</xdr:rowOff>
    </xdr:from>
    <xdr:to>
      <xdr:col>1</xdr:col>
      <xdr:colOff>631599</xdr:colOff>
      <xdr:row>1</xdr:row>
      <xdr:rowOff>477509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9D4D1A-AAEE-4BDA-81EA-47C7EC091B0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30" r="40046" b="84537"/>
        <a:stretch/>
      </xdr:blipFill>
      <xdr:spPr bwMode="auto">
        <a:xfrm>
          <a:off x="1679058" y="231252"/>
          <a:ext cx="606369" cy="4297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30174</xdr:colOff>
      <xdr:row>2</xdr:row>
      <xdr:rowOff>25297</xdr:rowOff>
    </xdr:from>
    <xdr:to>
      <xdr:col>1</xdr:col>
      <xdr:colOff>627018</xdr:colOff>
      <xdr:row>3</xdr:row>
      <xdr:rowOff>1690</xdr:rowOff>
    </xdr:to>
    <xdr:pic>
      <xdr:nvPicPr>
        <xdr:cNvPr id="3" name="Picture 2" descr="https://lh5.googleusercontent.com/KuPi9dbgotYFZ_ZLIQN3KiNA5K-EBgb82LuPWFg3WT9PPeQc4TmVAfRhmVqfuSjCEDuHUoTK5FxAK1nDX3xpHkMZXSTV42hdLpLNldnoc5NkoRSWEifIV8ZaXE-9yNisw6JwFsL8">
          <a:extLst>
            <a:ext uri="{FF2B5EF4-FFF2-40B4-BE49-F238E27FC236}">
              <a16:creationId xmlns:a16="http://schemas.microsoft.com/office/drawing/2014/main" id="{E5FAD412-260A-4A71-8E0D-623734A66D4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812" b="77496"/>
        <a:stretch/>
      </xdr:blipFill>
      <xdr:spPr bwMode="auto">
        <a:xfrm>
          <a:off x="1676382" y="708222"/>
          <a:ext cx="600654" cy="477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20376</xdr:colOff>
      <xdr:row>3</xdr:row>
      <xdr:rowOff>31227</xdr:rowOff>
    </xdr:from>
    <xdr:to>
      <xdr:col>1</xdr:col>
      <xdr:colOff>593200</xdr:colOff>
      <xdr:row>3</xdr:row>
      <xdr:rowOff>455543</xdr:rowOff>
    </xdr:to>
    <xdr:pic>
      <xdr:nvPicPr>
        <xdr:cNvPr id="4" name="Picture 3" descr="https://lh3.googleusercontent.com/gDUpWwCar3wLc6qn46XZ7szR2hyvJPga6vrYOk6NjKpXGiW6x-4znKS-nvGj-nxT7WUrdBCv4yBK2zoxaMKSygUu8tY7Rd8hzD5toVEFRClWhIlijResYWfk_7_5ntvlMTHLFxpy">
          <a:extLst>
            <a:ext uri="{FF2B5EF4-FFF2-40B4-BE49-F238E27FC236}">
              <a16:creationId xmlns:a16="http://schemas.microsoft.com/office/drawing/2014/main" id="{7D5B93BD-265F-4562-8428-C16BF70A9967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350" t="6798" r="25330" b="52013"/>
        <a:stretch/>
      </xdr:blipFill>
      <xdr:spPr bwMode="auto">
        <a:xfrm>
          <a:off x="740963" y="1223923"/>
          <a:ext cx="584254" cy="42431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1</xdr:col>
      <xdr:colOff>592539</xdr:colOff>
      <xdr:row>4</xdr:row>
      <xdr:rowOff>475918</xdr:rowOff>
    </xdr:to>
    <xdr:pic>
      <xdr:nvPicPr>
        <xdr:cNvPr id="5" name="Picture 4" descr="https://lh6.googleusercontent.com/F5v8bQ3OLt9NCKccFPotIqX0KYU2cXtQ7O5MEPRAi3haGZkHmsULAiBB3DdD5U5ow95Ur73fzxxfNzXzql3PxJamQOezGjFsFSJRed6F515IkKIU42_Tjn8Q6SUosiQfRAh7b635">
          <a:extLst>
            <a:ext uri="{FF2B5EF4-FFF2-40B4-BE49-F238E27FC236}">
              <a16:creationId xmlns:a16="http://schemas.microsoft.com/office/drawing/2014/main" id="{B6C8F265-9B51-45C3-A148-6BFE240B076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92" t="25036" r="32756" b="35717"/>
        <a:stretch/>
      </xdr:blipFill>
      <xdr:spPr bwMode="auto">
        <a:xfrm>
          <a:off x="720588" y="1697935"/>
          <a:ext cx="596348" cy="4721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16565</xdr:colOff>
      <xdr:row>5</xdr:row>
      <xdr:rowOff>24849</xdr:rowOff>
    </xdr:from>
    <xdr:to>
      <xdr:col>1</xdr:col>
      <xdr:colOff>608440</xdr:colOff>
      <xdr:row>5</xdr:row>
      <xdr:rowOff>479150</xdr:rowOff>
    </xdr:to>
    <xdr:pic>
      <xdr:nvPicPr>
        <xdr:cNvPr id="6" name="Picture 5" descr="https://lh5.googleusercontent.com/fzstbtNQfQ7gzXzhWlK1l9mokEYbfCumSANhSYxJQC4z0kFKq8ZwCl1FaRg6U8a60tzbJE0-kTeqDMWS-lG3Qa5052rsw-JcQRSYQoS71Glcgg2wR3FcBlyS3C9XyLxXYFWYwr4e">
          <a:extLst>
            <a:ext uri="{FF2B5EF4-FFF2-40B4-BE49-F238E27FC236}">
              <a16:creationId xmlns:a16="http://schemas.microsoft.com/office/drawing/2014/main" id="{635257D8-C058-438C-845C-2467438708B8}"/>
            </a:ext>
          </a:extLst>
        </xdr:cNvPr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30169" r="37991" b="33355"/>
        <a:stretch/>
      </xdr:blipFill>
      <xdr:spPr bwMode="auto">
        <a:xfrm>
          <a:off x="737152" y="2228023"/>
          <a:ext cx="591875" cy="4657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8284</xdr:colOff>
      <xdr:row>6</xdr:row>
      <xdr:rowOff>12093</xdr:rowOff>
    </xdr:from>
    <xdr:to>
      <xdr:col>1</xdr:col>
      <xdr:colOff>609601</xdr:colOff>
      <xdr:row>6</xdr:row>
      <xdr:rowOff>455545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696C38-C293-4F1F-A0E5-CC1C5BCE5F24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9" t="11189" r="32247" b="35040"/>
        <a:stretch/>
      </xdr:blipFill>
      <xdr:spPr bwMode="auto">
        <a:xfrm>
          <a:off x="728871" y="2720506"/>
          <a:ext cx="604630" cy="4434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37663</xdr:colOff>
      <xdr:row>7</xdr:row>
      <xdr:rowOff>17619</xdr:rowOff>
    </xdr:from>
    <xdr:to>
      <xdr:col>1</xdr:col>
      <xdr:colOff>649263</xdr:colOff>
      <xdr:row>7</xdr:row>
      <xdr:rowOff>459745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1AAA25-53D4-4F7A-893B-48262E994937}"/>
            </a:ext>
          </a:extLst>
        </xdr:cNvPr>
        <xdr:cNvPicPr/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31" t="24941" r="30729" b="27737"/>
        <a:stretch/>
      </xdr:blipFill>
      <xdr:spPr bwMode="auto">
        <a:xfrm>
          <a:off x="1289520" y="3215298"/>
          <a:ext cx="611600" cy="44212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0</xdr:colOff>
      <xdr:row>8</xdr:row>
      <xdr:rowOff>24847</xdr:rowOff>
    </xdr:from>
    <xdr:to>
      <xdr:col>1</xdr:col>
      <xdr:colOff>606536</xdr:colOff>
      <xdr:row>8</xdr:row>
      <xdr:rowOff>437736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983BCE-541B-407D-BBC2-F394C181CF27}"/>
            </a:ext>
          </a:extLst>
        </xdr:cNvPr>
        <xdr:cNvPicPr/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94" t="14590" r="42829" b="48935"/>
        <a:stretch/>
      </xdr:blipFill>
      <xdr:spPr bwMode="auto">
        <a:xfrm>
          <a:off x="720587" y="3743738"/>
          <a:ext cx="606536" cy="4224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15902</xdr:colOff>
      <xdr:row>9</xdr:row>
      <xdr:rowOff>57979</xdr:rowOff>
    </xdr:from>
    <xdr:to>
      <xdr:col>1</xdr:col>
      <xdr:colOff>625502</xdr:colOff>
      <xdr:row>9</xdr:row>
      <xdr:rowOff>458276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B6B2A9-570C-4EBE-A784-8039B025A6CB}"/>
            </a:ext>
          </a:extLst>
        </xdr:cNvPr>
        <xdr:cNvPicPr/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44" t="18520" r="54868" b="52499"/>
        <a:stretch/>
      </xdr:blipFill>
      <xdr:spPr bwMode="auto">
        <a:xfrm>
          <a:off x="736489" y="4282109"/>
          <a:ext cx="605293" cy="4002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10</xdr:row>
      <xdr:rowOff>434505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6F9509-71A6-4A66-98BE-0C7BE3AFEAF0}"/>
            </a:ext>
          </a:extLst>
        </xdr:cNvPr>
        <xdr:cNvPicPr/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6" t="13263" r="54287" b="62512"/>
        <a:stretch/>
      </xdr:blipFill>
      <xdr:spPr bwMode="auto">
        <a:xfrm>
          <a:off x="720587" y="4729370"/>
          <a:ext cx="612913" cy="4306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22151</xdr:colOff>
      <xdr:row>11</xdr:row>
      <xdr:rowOff>44443</xdr:rowOff>
    </xdr:from>
    <xdr:to>
      <xdr:col>1</xdr:col>
      <xdr:colOff>667295</xdr:colOff>
      <xdr:row>11</xdr:row>
      <xdr:rowOff>476959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D52FA4-5F6D-4E74-8E77-D4301D240491}"/>
            </a:ext>
          </a:extLst>
        </xdr:cNvPr>
        <xdr:cNvPicPr/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50" t="12244" r="54318" b="44931"/>
        <a:stretch/>
      </xdr:blipFill>
      <xdr:spPr bwMode="auto">
        <a:xfrm>
          <a:off x="1274008" y="5255979"/>
          <a:ext cx="633714" cy="42108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12</xdr:row>
      <xdr:rowOff>49696</xdr:rowOff>
    </xdr:from>
    <xdr:to>
      <xdr:col>1</xdr:col>
      <xdr:colOff>629314</xdr:colOff>
      <xdr:row>12</xdr:row>
      <xdr:rowOff>472772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349695-38C7-412D-9A69-B3B7402667B4}"/>
            </a:ext>
          </a:extLst>
        </xdr:cNvPr>
        <xdr:cNvPicPr/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89" t="15028" r="36517" b="19559"/>
        <a:stretch/>
      </xdr:blipFill>
      <xdr:spPr bwMode="auto">
        <a:xfrm>
          <a:off x="720588" y="5789544"/>
          <a:ext cx="623101" cy="42688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8284</xdr:colOff>
      <xdr:row>13</xdr:row>
      <xdr:rowOff>33130</xdr:rowOff>
    </xdr:from>
    <xdr:to>
      <xdr:col>1</xdr:col>
      <xdr:colOff>611009</xdr:colOff>
      <xdr:row>13</xdr:row>
      <xdr:rowOff>474676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6144E7-CB90-4C8D-8A1C-37A7AB08135F}"/>
            </a:ext>
          </a:extLst>
        </xdr:cNvPr>
        <xdr:cNvPicPr/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52" t="25336" r="52075" b="46988"/>
        <a:stretch/>
      </xdr:blipFill>
      <xdr:spPr bwMode="auto">
        <a:xfrm>
          <a:off x="728871" y="6278217"/>
          <a:ext cx="602725" cy="44535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</xdr:colOff>
      <xdr:row>14</xdr:row>
      <xdr:rowOff>43982</xdr:rowOff>
    </xdr:from>
    <xdr:to>
      <xdr:col>1</xdr:col>
      <xdr:colOff>625504</xdr:colOff>
      <xdr:row>14</xdr:row>
      <xdr:rowOff>477161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CE998D-1EB2-4D31-8F90-10AECCF5A5BC}"/>
            </a:ext>
          </a:extLst>
        </xdr:cNvPr>
        <xdr:cNvPicPr/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065" t="2005" r="210" b="47703"/>
        <a:stretch/>
      </xdr:blipFill>
      <xdr:spPr bwMode="auto">
        <a:xfrm>
          <a:off x="720588" y="6794308"/>
          <a:ext cx="621196" cy="419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20377</xdr:colOff>
      <xdr:row>15</xdr:row>
      <xdr:rowOff>42738</xdr:rowOff>
    </xdr:from>
    <xdr:to>
      <xdr:col>1</xdr:col>
      <xdr:colOff>589391</xdr:colOff>
      <xdr:row>15</xdr:row>
      <xdr:rowOff>459354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25A122F-D838-4A0D-9238-9F7A63070BF9}"/>
            </a:ext>
          </a:extLst>
        </xdr:cNvPr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49" t="1988" r="2366" b="52872"/>
        <a:stretch/>
      </xdr:blipFill>
      <xdr:spPr bwMode="auto">
        <a:xfrm>
          <a:off x="740964" y="7298303"/>
          <a:ext cx="582349" cy="4166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10188</xdr:colOff>
      <xdr:row>16</xdr:row>
      <xdr:rowOff>20376</xdr:rowOff>
    </xdr:from>
    <xdr:to>
      <xdr:col>1</xdr:col>
      <xdr:colOff>609600</xdr:colOff>
      <xdr:row>16</xdr:row>
      <xdr:rowOff>435169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F96AF2-3B1F-4D1E-93B5-311758F9A6D9}"/>
            </a:ext>
          </a:extLst>
        </xdr:cNvPr>
        <xdr:cNvPicPr/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44" t="3750" r="990" b="58357"/>
        <a:stretch/>
      </xdr:blipFill>
      <xdr:spPr bwMode="auto">
        <a:xfrm>
          <a:off x="730775" y="7781180"/>
          <a:ext cx="602725" cy="41860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10187</xdr:colOff>
      <xdr:row>17</xdr:row>
      <xdr:rowOff>24847</xdr:rowOff>
    </xdr:from>
    <xdr:to>
      <xdr:col>1</xdr:col>
      <xdr:colOff>593200</xdr:colOff>
      <xdr:row>17</xdr:row>
      <xdr:rowOff>455544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575F7A-FA1E-4E77-9E0E-9939AB9CC6BF}"/>
            </a:ext>
          </a:extLst>
        </xdr:cNvPr>
        <xdr:cNvPicPr/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34" b="49386"/>
        <a:stretch/>
      </xdr:blipFill>
      <xdr:spPr bwMode="auto">
        <a:xfrm>
          <a:off x="730774" y="8290890"/>
          <a:ext cx="594443" cy="43069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16566</xdr:colOff>
      <xdr:row>18</xdr:row>
      <xdr:rowOff>41413</xdr:rowOff>
    </xdr:from>
    <xdr:to>
      <xdr:col>1</xdr:col>
      <xdr:colOff>609600</xdr:colOff>
      <xdr:row>18</xdr:row>
      <xdr:rowOff>455543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14D1FB0-8664-4B88-8D04-AF407B28DFB8}"/>
            </a:ext>
          </a:extLst>
        </xdr:cNvPr>
        <xdr:cNvPicPr/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57" t="3412" r="960" b="51685"/>
        <a:stretch/>
      </xdr:blipFill>
      <xdr:spPr bwMode="auto">
        <a:xfrm>
          <a:off x="737153" y="8812696"/>
          <a:ext cx="596347" cy="4141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19714</xdr:colOff>
      <xdr:row>19</xdr:row>
      <xdr:rowOff>31890</xdr:rowOff>
    </xdr:from>
    <xdr:to>
      <xdr:col>1</xdr:col>
      <xdr:colOff>609600</xdr:colOff>
      <xdr:row>19</xdr:row>
      <xdr:rowOff>455544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7F7AED-8C94-4525-A1FE-A9CD9F540156}"/>
            </a:ext>
          </a:extLst>
        </xdr:cNvPr>
        <xdr:cNvPicPr/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92" t="1857" r="1450" b="57000"/>
        <a:stretch/>
      </xdr:blipFill>
      <xdr:spPr bwMode="auto">
        <a:xfrm>
          <a:off x="740301" y="9308412"/>
          <a:ext cx="593199" cy="4236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18471</xdr:colOff>
      <xdr:row>20</xdr:row>
      <xdr:rowOff>41413</xdr:rowOff>
    </xdr:from>
    <xdr:to>
      <xdr:col>1</xdr:col>
      <xdr:colOff>592539</xdr:colOff>
      <xdr:row>20</xdr:row>
      <xdr:rowOff>477160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128E0E-B1E1-4FB9-847F-4C7C9FF7BC6F}"/>
            </a:ext>
          </a:extLst>
        </xdr:cNvPr>
        <xdr:cNvPicPr/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2" t="20475" r="68063" b="47058"/>
        <a:stretch/>
      </xdr:blipFill>
      <xdr:spPr bwMode="auto">
        <a:xfrm>
          <a:off x="739058" y="9823174"/>
          <a:ext cx="577878" cy="4224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20377</xdr:colOff>
      <xdr:row>21</xdr:row>
      <xdr:rowOff>41413</xdr:rowOff>
    </xdr:from>
    <xdr:to>
      <xdr:col>1</xdr:col>
      <xdr:colOff>593201</xdr:colOff>
      <xdr:row>21</xdr:row>
      <xdr:rowOff>477162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DF4422B-B117-4979-A599-45A993FAAEF0}"/>
            </a:ext>
          </a:extLst>
        </xdr:cNvPr>
        <xdr:cNvPicPr/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295" t="3744" r="1761" b="51463"/>
        <a:stretch/>
      </xdr:blipFill>
      <xdr:spPr bwMode="auto">
        <a:xfrm>
          <a:off x="740964" y="10328413"/>
          <a:ext cx="584254" cy="4224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15902</xdr:colOff>
      <xdr:row>22</xdr:row>
      <xdr:rowOff>50939</xdr:rowOff>
    </xdr:from>
    <xdr:to>
      <xdr:col>1</xdr:col>
      <xdr:colOff>593200</xdr:colOff>
      <xdr:row>22</xdr:row>
      <xdr:rowOff>435168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49E7C84-4962-49B3-8102-36F743926EFF}"/>
            </a:ext>
          </a:extLst>
        </xdr:cNvPr>
        <xdr:cNvPicPr/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59" t="3568" r="1728" b="53164"/>
        <a:stretch/>
      </xdr:blipFill>
      <xdr:spPr bwMode="auto">
        <a:xfrm>
          <a:off x="736489" y="10843178"/>
          <a:ext cx="588728" cy="3880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19714</xdr:colOff>
      <xdr:row>23</xdr:row>
      <xdr:rowOff>41414</xdr:rowOff>
    </xdr:from>
    <xdr:to>
      <xdr:col>1</xdr:col>
      <xdr:colOff>683559</xdr:colOff>
      <xdr:row>23</xdr:row>
      <xdr:rowOff>474233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FA44CE0-4C3F-4F6C-A5A2-5AC5D7EB3A33}"/>
            </a:ext>
          </a:extLst>
        </xdr:cNvPr>
        <xdr:cNvPicPr/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335" r="25407" b="81896"/>
        <a:stretch/>
      </xdr:blipFill>
      <xdr:spPr bwMode="auto">
        <a:xfrm>
          <a:off x="1050655" y="11314532"/>
          <a:ext cx="663845" cy="4404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15324</xdr:colOff>
      <xdr:row>24</xdr:row>
      <xdr:rowOff>31889</xdr:rowOff>
    </xdr:from>
    <xdr:to>
      <xdr:col>1</xdr:col>
      <xdr:colOff>625503</xdr:colOff>
      <xdr:row>24</xdr:row>
      <xdr:rowOff>455544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07C02A-03ED-45FF-B376-D118C3653EA0}"/>
            </a:ext>
          </a:extLst>
        </xdr:cNvPr>
        <xdr:cNvPicPr/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22" t="2160" r="412" b="55036"/>
        <a:stretch/>
      </xdr:blipFill>
      <xdr:spPr bwMode="auto">
        <a:xfrm>
          <a:off x="735911" y="11834606"/>
          <a:ext cx="605872" cy="423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15901</xdr:colOff>
      <xdr:row>25</xdr:row>
      <xdr:rowOff>47626</xdr:rowOff>
    </xdr:from>
    <xdr:to>
      <xdr:col>1</xdr:col>
      <xdr:colOff>609600</xdr:colOff>
      <xdr:row>25</xdr:row>
      <xdr:rowOff>422414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907A264-08A9-4362-B436-FABBB322D6C1}"/>
            </a:ext>
          </a:extLst>
        </xdr:cNvPr>
        <xdr:cNvPicPr/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77" t="8799" r="8312" b="62081"/>
        <a:stretch/>
      </xdr:blipFill>
      <xdr:spPr bwMode="auto">
        <a:xfrm>
          <a:off x="739801" y="12344401"/>
          <a:ext cx="593699" cy="3747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1</xdr:col>
      <xdr:colOff>609599</xdr:colOff>
      <xdr:row>26</xdr:row>
      <xdr:rowOff>441959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133B9A-A5EF-4FC4-981D-46A3DEDD88A0}"/>
            </a:ext>
          </a:extLst>
        </xdr:cNvPr>
        <xdr:cNvPicPr/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91" t="2168" r="6929" b="70216"/>
        <a:stretch/>
      </xdr:blipFill>
      <xdr:spPr bwMode="auto">
        <a:xfrm>
          <a:off x="742950" y="12887325"/>
          <a:ext cx="590549" cy="363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27</xdr:row>
      <xdr:rowOff>76200</xdr:rowOff>
    </xdr:from>
    <xdr:to>
      <xdr:col>1</xdr:col>
      <xdr:colOff>626744</xdr:colOff>
      <xdr:row>27</xdr:row>
      <xdr:rowOff>472440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007A342-1418-4820-A96B-C3809AA265EA}"/>
            </a:ext>
          </a:extLst>
        </xdr:cNvPr>
        <xdr:cNvPicPr/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40" t="2622" r="5205" b="72991"/>
        <a:stretch/>
      </xdr:blipFill>
      <xdr:spPr bwMode="auto">
        <a:xfrm>
          <a:off x="742949" y="13382625"/>
          <a:ext cx="60007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19051</xdr:colOff>
      <xdr:row>28</xdr:row>
      <xdr:rowOff>20956</xdr:rowOff>
    </xdr:from>
    <xdr:to>
      <xdr:col>1</xdr:col>
      <xdr:colOff>624840</xdr:colOff>
      <xdr:row>28</xdr:row>
      <xdr:rowOff>476250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4291075-A729-45B4-8EEF-D72715F33B41}"/>
            </a:ext>
          </a:extLst>
        </xdr:cNvPr>
        <xdr:cNvPicPr/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85" t="4203" r="11602" b="68259"/>
        <a:stretch/>
      </xdr:blipFill>
      <xdr:spPr bwMode="auto">
        <a:xfrm>
          <a:off x="742951" y="13832206"/>
          <a:ext cx="600074" cy="4552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19050</xdr:colOff>
      <xdr:row>29</xdr:row>
      <xdr:rowOff>34290</xdr:rowOff>
    </xdr:from>
    <xdr:to>
      <xdr:col>1</xdr:col>
      <xdr:colOff>609600</xdr:colOff>
      <xdr:row>29</xdr:row>
      <xdr:rowOff>476250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16D4DD6-10FA-4B48-8EB3-C59287BD8874}"/>
            </a:ext>
          </a:extLst>
        </xdr:cNvPr>
        <xdr:cNvPicPr/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48" t="4897" r="11716" b="65837"/>
        <a:stretch/>
      </xdr:blipFill>
      <xdr:spPr bwMode="auto">
        <a:xfrm>
          <a:off x="742950" y="14350365"/>
          <a:ext cx="590550" cy="4419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19049</xdr:colOff>
      <xdr:row>30</xdr:row>
      <xdr:rowOff>38099</xdr:rowOff>
    </xdr:from>
    <xdr:to>
      <xdr:col>1</xdr:col>
      <xdr:colOff>630554</xdr:colOff>
      <xdr:row>30</xdr:row>
      <xdr:rowOff>478154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487FDFA-98FB-4841-A458-E9846370DF6A}"/>
            </a:ext>
          </a:extLst>
        </xdr:cNvPr>
        <xdr:cNvPicPr/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44" t="1931" r="9602" b="66561"/>
        <a:stretch/>
      </xdr:blipFill>
      <xdr:spPr bwMode="auto">
        <a:xfrm>
          <a:off x="742949" y="14858999"/>
          <a:ext cx="600075" cy="428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15239</xdr:colOff>
      <xdr:row>31</xdr:row>
      <xdr:rowOff>53340</xdr:rowOff>
    </xdr:from>
    <xdr:to>
      <xdr:col>1</xdr:col>
      <xdr:colOff>630554</xdr:colOff>
      <xdr:row>31</xdr:row>
      <xdr:rowOff>476250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25887EE-620C-40B1-88DE-499C1A10A1A4}"/>
            </a:ext>
          </a:extLst>
        </xdr:cNvPr>
        <xdr:cNvPicPr/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85" t="5224" r="11779" b="67803"/>
        <a:stretch/>
      </xdr:blipFill>
      <xdr:spPr bwMode="auto">
        <a:xfrm>
          <a:off x="739139" y="15379065"/>
          <a:ext cx="603885" cy="4152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32</xdr:row>
      <xdr:rowOff>26670</xdr:rowOff>
    </xdr:from>
    <xdr:to>
      <xdr:col>1</xdr:col>
      <xdr:colOff>624840</xdr:colOff>
      <xdr:row>32</xdr:row>
      <xdr:rowOff>472440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EEFDC12-451C-4FB8-B0E0-B2A235FB016B}"/>
            </a:ext>
          </a:extLst>
        </xdr:cNvPr>
        <xdr:cNvPicPr/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76" t="2762" r="3358" b="60584"/>
        <a:stretch/>
      </xdr:blipFill>
      <xdr:spPr bwMode="auto">
        <a:xfrm>
          <a:off x="742950" y="15857220"/>
          <a:ext cx="600075" cy="440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33</xdr:row>
      <xdr:rowOff>53340</xdr:rowOff>
    </xdr:from>
    <xdr:to>
      <xdr:col>1</xdr:col>
      <xdr:colOff>624841</xdr:colOff>
      <xdr:row>33</xdr:row>
      <xdr:rowOff>472440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8C97717-D220-4B03-83AA-0D8609337A12}"/>
            </a:ext>
          </a:extLst>
        </xdr:cNvPr>
        <xdr:cNvPicPr/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1" t="4286" r="6790" b="54000"/>
        <a:stretch/>
      </xdr:blipFill>
      <xdr:spPr bwMode="auto">
        <a:xfrm>
          <a:off x="746760" y="16388715"/>
          <a:ext cx="596266" cy="4133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15241</xdr:colOff>
      <xdr:row>34</xdr:row>
      <xdr:rowOff>49531</xdr:rowOff>
    </xdr:from>
    <xdr:to>
      <xdr:col>1</xdr:col>
      <xdr:colOff>609600</xdr:colOff>
      <xdr:row>34</xdr:row>
      <xdr:rowOff>457201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8C5144-0E2B-49B4-8ED9-62682BD513B8}"/>
            </a:ext>
          </a:extLst>
        </xdr:cNvPr>
        <xdr:cNvPicPr/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50" t="4196" r="6791" b="64194"/>
        <a:stretch/>
      </xdr:blipFill>
      <xdr:spPr bwMode="auto">
        <a:xfrm>
          <a:off x="739141" y="16889731"/>
          <a:ext cx="594359" cy="4076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5716</xdr:colOff>
      <xdr:row>35</xdr:row>
      <xdr:rowOff>62865</xdr:rowOff>
    </xdr:from>
    <xdr:to>
      <xdr:col>1</xdr:col>
      <xdr:colOff>605791</xdr:colOff>
      <xdr:row>35</xdr:row>
      <xdr:rowOff>476250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B6D57BA-9BCD-46D9-ACA3-56C91E8080F2}"/>
            </a:ext>
          </a:extLst>
        </xdr:cNvPr>
        <xdr:cNvPicPr/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51" t="4740" r="12881" b="66803"/>
        <a:stretch/>
      </xdr:blipFill>
      <xdr:spPr bwMode="auto">
        <a:xfrm>
          <a:off x="729616" y="17407890"/>
          <a:ext cx="60007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36</xdr:row>
      <xdr:rowOff>70484</xdr:rowOff>
    </xdr:from>
    <xdr:to>
      <xdr:col>1</xdr:col>
      <xdr:colOff>624840</xdr:colOff>
      <xdr:row>36</xdr:row>
      <xdr:rowOff>453390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41C01E7-A4D0-4D01-B4CC-6C6775AD51BA}"/>
            </a:ext>
          </a:extLst>
        </xdr:cNvPr>
        <xdr:cNvPicPr/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89" t="3382" r="9159" b="69064"/>
        <a:stretch/>
      </xdr:blipFill>
      <xdr:spPr bwMode="auto">
        <a:xfrm>
          <a:off x="733425" y="17920334"/>
          <a:ext cx="605790" cy="3829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11431</xdr:colOff>
      <xdr:row>37</xdr:row>
      <xdr:rowOff>64771</xdr:rowOff>
    </xdr:from>
    <xdr:to>
      <xdr:col>1</xdr:col>
      <xdr:colOff>609600</xdr:colOff>
      <xdr:row>37</xdr:row>
      <xdr:rowOff>457202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D6A5016-8D04-44E6-B718-13AE123C5290}"/>
            </a:ext>
          </a:extLst>
        </xdr:cNvPr>
        <xdr:cNvPicPr/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40" t="4435" r="13263" b="72269"/>
        <a:stretch/>
      </xdr:blipFill>
      <xdr:spPr bwMode="auto">
        <a:xfrm>
          <a:off x="735331" y="18419446"/>
          <a:ext cx="598169" cy="3924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5715</xdr:colOff>
      <xdr:row>38</xdr:row>
      <xdr:rowOff>66675</xdr:rowOff>
    </xdr:from>
    <xdr:to>
      <xdr:col>1</xdr:col>
      <xdr:colOff>611505</xdr:colOff>
      <xdr:row>38</xdr:row>
      <xdr:rowOff>436245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21C8ED4-81B6-46EA-8444-AE77B7261D64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53" t="7610" r="12308" b="67022"/>
        <a:stretch/>
      </xdr:blipFill>
      <xdr:spPr bwMode="auto">
        <a:xfrm>
          <a:off x="729615" y="18926175"/>
          <a:ext cx="605790" cy="381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7621</xdr:colOff>
      <xdr:row>39</xdr:row>
      <xdr:rowOff>53340</xdr:rowOff>
    </xdr:from>
    <xdr:to>
      <xdr:col>1</xdr:col>
      <xdr:colOff>628651</xdr:colOff>
      <xdr:row>39</xdr:row>
      <xdr:rowOff>472440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4A174A0-4F15-43EE-9D3A-64C80E2EF292}"/>
            </a:ext>
          </a:extLst>
        </xdr:cNvPr>
        <xdr:cNvPicPr/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80" t="16502" r="61631" b="51787"/>
        <a:stretch/>
      </xdr:blipFill>
      <xdr:spPr bwMode="auto">
        <a:xfrm>
          <a:off x="731521" y="19417665"/>
          <a:ext cx="613410" cy="409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7621</xdr:colOff>
      <xdr:row>40</xdr:row>
      <xdr:rowOff>41909</xdr:rowOff>
    </xdr:from>
    <xdr:to>
      <xdr:col>1</xdr:col>
      <xdr:colOff>609601</xdr:colOff>
      <xdr:row>40</xdr:row>
      <xdr:rowOff>436245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A8E5038-7A6B-4F6E-9A75-9DACEE8B5152}"/>
            </a:ext>
          </a:extLst>
        </xdr:cNvPr>
        <xdr:cNvPicPr/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92" t="3572" r="3165" b="59373"/>
        <a:stretch/>
      </xdr:blipFill>
      <xdr:spPr bwMode="auto">
        <a:xfrm>
          <a:off x="731521" y="19911059"/>
          <a:ext cx="601980" cy="4057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43815</xdr:colOff>
      <xdr:row>41</xdr:row>
      <xdr:rowOff>61504</xdr:rowOff>
    </xdr:from>
    <xdr:to>
      <xdr:col>1</xdr:col>
      <xdr:colOff>631644</xdr:colOff>
      <xdr:row>41</xdr:row>
      <xdr:rowOff>472984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329B31D-322C-422E-86E3-11C3329A0222}"/>
            </a:ext>
          </a:extLst>
        </xdr:cNvPr>
        <xdr:cNvPicPr/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56" t="2502" r="2885" b="57515"/>
        <a:stretch/>
      </xdr:blipFill>
      <xdr:spPr bwMode="auto">
        <a:xfrm>
          <a:off x="1295672" y="20376968"/>
          <a:ext cx="597354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42</xdr:row>
      <xdr:rowOff>43815</xdr:rowOff>
    </xdr:from>
    <xdr:to>
      <xdr:col>1</xdr:col>
      <xdr:colOff>607695</xdr:colOff>
      <xdr:row>42</xdr:row>
      <xdr:rowOff>474345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4E97F26-D745-4037-B434-653AC90D9057}"/>
            </a:ext>
          </a:extLst>
        </xdr:cNvPr>
        <xdr:cNvPicPr/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158" b="50357"/>
        <a:stretch/>
      </xdr:blipFill>
      <xdr:spPr bwMode="auto">
        <a:xfrm>
          <a:off x="733425" y="20922615"/>
          <a:ext cx="598170" cy="4305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15241</xdr:colOff>
      <xdr:row>43</xdr:row>
      <xdr:rowOff>38101</xdr:rowOff>
    </xdr:from>
    <xdr:to>
      <xdr:col>1</xdr:col>
      <xdr:colOff>609600</xdr:colOff>
      <xdr:row>43</xdr:row>
      <xdr:rowOff>476251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A183DE0-1FDC-464A-84ED-ECBE52F1EF0E}"/>
            </a:ext>
          </a:extLst>
        </xdr:cNvPr>
        <xdr:cNvPicPr/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20" t="16981" r="7950" b="50943"/>
        <a:stretch/>
      </xdr:blipFill>
      <xdr:spPr bwMode="auto">
        <a:xfrm>
          <a:off x="739141" y="21421726"/>
          <a:ext cx="594359" cy="4305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32384</xdr:colOff>
      <xdr:row>44</xdr:row>
      <xdr:rowOff>26670</xdr:rowOff>
    </xdr:from>
    <xdr:to>
      <xdr:col>1</xdr:col>
      <xdr:colOff>588645</xdr:colOff>
      <xdr:row>44</xdr:row>
      <xdr:rowOff>474346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12A19FB-E070-4C96-9A71-53FEEAF2C7BB}"/>
            </a:ext>
          </a:extLst>
        </xdr:cNvPr>
        <xdr:cNvPicPr/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75" t="6625" r="3843" b="48702"/>
        <a:stretch/>
      </xdr:blipFill>
      <xdr:spPr bwMode="auto">
        <a:xfrm>
          <a:off x="756284" y="21915120"/>
          <a:ext cx="556261" cy="4552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45</xdr:row>
      <xdr:rowOff>49530</xdr:rowOff>
    </xdr:from>
    <xdr:to>
      <xdr:col>1</xdr:col>
      <xdr:colOff>592455</xdr:colOff>
      <xdr:row>45</xdr:row>
      <xdr:rowOff>472441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BC14289-2CAF-46D1-8A16-C8029D17284F}"/>
            </a:ext>
          </a:extLst>
        </xdr:cNvPr>
        <xdr:cNvPicPr/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88" t="24676" r="31322" b="30519"/>
        <a:stretch/>
      </xdr:blipFill>
      <xdr:spPr bwMode="auto">
        <a:xfrm>
          <a:off x="739140" y="22442805"/>
          <a:ext cx="586740" cy="41338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57422</xdr:colOff>
      <xdr:row>46</xdr:row>
      <xdr:rowOff>61504</xdr:rowOff>
    </xdr:from>
    <xdr:to>
      <xdr:col>1</xdr:col>
      <xdr:colOff>668111</xdr:colOff>
      <xdr:row>46</xdr:row>
      <xdr:rowOff>472985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6579F20-2E66-46C9-9473-74EBA73F8761}"/>
            </a:ext>
          </a:extLst>
        </xdr:cNvPr>
        <xdr:cNvPicPr/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2" t="17265" r="46782" b="48169"/>
        <a:stretch/>
      </xdr:blipFill>
      <xdr:spPr bwMode="auto">
        <a:xfrm>
          <a:off x="1309279" y="22894290"/>
          <a:ext cx="599259" cy="4019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17145</xdr:colOff>
      <xdr:row>47</xdr:row>
      <xdr:rowOff>38100</xdr:rowOff>
    </xdr:from>
    <xdr:to>
      <xdr:col>1</xdr:col>
      <xdr:colOff>609601</xdr:colOff>
      <xdr:row>47</xdr:row>
      <xdr:rowOff>436245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2A7CA84-0680-4E76-8932-AC74E6DD5D83}"/>
            </a:ext>
          </a:extLst>
        </xdr:cNvPr>
        <xdr:cNvPicPr/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665" t="35996" r="18251" b="36685"/>
        <a:stretch/>
      </xdr:blipFill>
      <xdr:spPr bwMode="auto">
        <a:xfrm>
          <a:off x="741045" y="23441025"/>
          <a:ext cx="592456" cy="409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15240</xdr:colOff>
      <xdr:row>48</xdr:row>
      <xdr:rowOff>57151</xdr:rowOff>
    </xdr:from>
    <xdr:to>
      <xdr:col>1</xdr:col>
      <xdr:colOff>609600</xdr:colOff>
      <xdr:row>48</xdr:row>
      <xdr:rowOff>438150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25A2489-74D8-4272-A888-9FAE6B03E088}"/>
            </a:ext>
          </a:extLst>
        </xdr:cNvPr>
        <xdr:cNvPicPr/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4" t="20851" r="46699" b="50579"/>
        <a:stretch/>
      </xdr:blipFill>
      <xdr:spPr bwMode="auto">
        <a:xfrm>
          <a:off x="739140" y="23964901"/>
          <a:ext cx="594360" cy="3809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1905</xdr:colOff>
      <xdr:row>49</xdr:row>
      <xdr:rowOff>43815</xdr:rowOff>
    </xdr:from>
    <xdr:to>
      <xdr:col>1</xdr:col>
      <xdr:colOff>592455</xdr:colOff>
      <xdr:row>49</xdr:row>
      <xdr:rowOff>436245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BF95199-2AD4-4B88-8B93-EC5F7ED6818C}"/>
            </a:ext>
          </a:extLst>
        </xdr:cNvPr>
        <xdr:cNvPicPr/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55" t="804" r="1382" b="58946"/>
        <a:stretch/>
      </xdr:blipFill>
      <xdr:spPr bwMode="auto">
        <a:xfrm>
          <a:off x="725805" y="24456390"/>
          <a:ext cx="596265" cy="392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50</xdr:row>
      <xdr:rowOff>34290</xdr:rowOff>
    </xdr:from>
    <xdr:to>
      <xdr:col>1</xdr:col>
      <xdr:colOff>624840</xdr:colOff>
      <xdr:row>50</xdr:row>
      <xdr:rowOff>457200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B99AE-48E6-472C-9CC1-731C9618E705}"/>
            </a:ext>
          </a:extLst>
        </xdr:cNvPr>
        <xdr:cNvPicPr/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64" t="2420" r="1510" b="65303"/>
        <a:stretch/>
      </xdr:blipFill>
      <xdr:spPr bwMode="auto">
        <a:xfrm>
          <a:off x="742950" y="24951690"/>
          <a:ext cx="600075" cy="4229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51</xdr:row>
      <xdr:rowOff>45721</xdr:rowOff>
    </xdr:from>
    <xdr:to>
      <xdr:col>1</xdr:col>
      <xdr:colOff>609600</xdr:colOff>
      <xdr:row>51</xdr:row>
      <xdr:rowOff>438151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8935C61-9109-4CE7-BBCD-27058F7127CB}"/>
            </a:ext>
          </a:extLst>
        </xdr:cNvPr>
        <xdr:cNvPicPr/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74" t="2686" r="1462" b="57949"/>
        <a:stretch/>
      </xdr:blipFill>
      <xdr:spPr bwMode="auto">
        <a:xfrm>
          <a:off x="742950" y="25467946"/>
          <a:ext cx="590550" cy="392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52</xdr:row>
      <xdr:rowOff>36193</xdr:rowOff>
    </xdr:from>
    <xdr:to>
      <xdr:col>1</xdr:col>
      <xdr:colOff>609600</xdr:colOff>
      <xdr:row>52</xdr:row>
      <xdr:rowOff>478154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E0141DE-3F47-4A1E-A8D1-056A18EFD21D}"/>
            </a:ext>
          </a:extLst>
        </xdr:cNvPr>
        <xdr:cNvPicPr/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91" t="2437" r="-93" b="58738"/>
        <a:stretch/>
      </xdr:blipFill>
      <xdr:spPr bwMode="auto">
        <a:xfrm>
          <a:off x="739140" y="25963243"/>
          <a:ext cx="594360" cy="4305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24764</xdr:colOff>
      <xdr:row>53</xdr:row>
      <xdr:rowOff>66674</xdr:rowOff>
    </xdr:from>
    <xdr:to>
      <xdr:col>1</xdr:col>
      <xdr:colOff>609599</xdr:colOff>
      <xdr:row>53</xdr:row>
      <xdr:rowOff>398145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50B9A5E-FC4B-4979-926C-3424C1125372}"/>
            </a:ext>
          </a:extLst>
        </xdr:cNvPr>
        <xdr:cNvPicPr/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43" t="6528" r="62748" b="58747"/>
        <a:stretch/>
      </xdr:blipFill>
      <xdr:spPr bwMode="auto">
        <a:xfrm>
          <a:off x="748664" y="26498549"/>
          <a:ext cx="584835" cy="3429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3809</xdr:colOff>
      <xdr:row>54</xdr:row>
      <xdr:rowOff>64771</xdr:rowOff>
    </xdr:from>
    <xdr:to>
      <xdr:col>1</xdr:col>
      <xdr:colOff>609600</xdr:colOff>
      <xdr:row>54</xdr:row>
      <xdr:rowOff>438150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907C765-45F3-4B34-9DAE-EBB7B4F042CE}"/>
            </a:ext>
          </a:extLst>
        </xdr:cNvPr>
        <xdr:cNvPicPr/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09" t="3942" r="4600" b="61629"/>
        <a:stretch/>
      </xdr:blipFill>
      <xdr:spPr bwMode="auto">
        <a:xfrm>
          <a:off x="727709" y="27001471"/>
          <a:ext cx="605791" cy="3657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5715</xdr:colOff>
      <xdr:row>55</xdr:row>
      <xdr:rowOff>57150</xdr:rowOff>
    </xdr:from>
    <xdr:to>
      <xdr:col>1</xdr:col>
      <xdr:colOff>592455</xdr:colOff>
      <xdr:row>55</xdr:row>
      <xdr:rowOff>476250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03E6C2C-6770-4C93-8D68-2C950AF1E9DE}"/>
            </a:ext>
          </a:extLst>
        </xdr:cNvPr>
        <xdr:cNvPicPr/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2" t="14865" r="66964" b="54460"/>
        <a:stretch/>
      </xdr:blipFill>
      <xdr:spPr bwMode="auto">
        <a:xfrm>
          <a:off x="729615" y="27498675"/>
          <a:ext cx="596265" cy="4076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7620</xdr:colOff>
      <xdr:row>56</xdr:row>
      <xdr:rowOff>53341</xdr:rowOff>
    </xdr:from>
    <xdr:to>
      <xdr:col>1</xdr:col>
      <xdr:colOff>609600</xdr:colOff>
      <xdr:row>56</xdr:row>
      <xdr:rowOff>436245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E4E6148-7751-48FB-A49A-7D18DE0D88AB}"/>
            </a:ext>
          </a:extLst>
        </xdr:cNvPr>
        <xdr:cNvPicPr/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72" t="6121" r="8078" b="66418"/>
        <a:stretch/>
      </xdr:blipFill>
      <xdr:spPr bwMode="auto">
        <a:xfrm>
          <a:off x="731520" y="27999691"/>
          <a:ext cx="601980" cy="3943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11431</xdr:colOff>
      <xdr:row>57</xdr:row>
      <xdr:rowOff>38101</xdr:rowOff>
    </xdr:from>
    <xdr:to>
      <xdr:col>1</xdr:col>
      <xdr:colOff>609601</xdr:colOff>
      <xdr:row>57</xdr:row>
      <xdr:rowOff>457200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395A029-B417-43A3-B018-19BBE0E4A781}"/>
            </a:ext>
          </a:extLst>
        </xdr:cNvPr>
        <xdr:cNvPicPr/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59" t="1327" r="7174" b="67648"/>
        <a:stretch/>
      </xdr:blipFill>
      <xdr:spPr bwMode="auto">
        <a:xfrm>
          <a:off x="735331" y="28489276"/>
          <a:ext cx="598170" cy="4190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19051</xdr:colOff>
      <xdr:row>58</xdr:row>
      <xdr:rowOff>49531</xdr:rowOff>
    </xdr:from>
    <xdr:to>
      <xdr:col>1</xdr:col>
      <xdr:colOff>624840</xdr:colOff>
      <xdr:row>58</xdr:row>
      <xdr:rowOff>436245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D1FC27-28ED-4AC7-B520-E20B475C7852}"/>
            </a:ext>
          </a:extLst>
        </xdr:cNvPr>
        <xdr:cNvPicPr/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185" t="5256" r="5358" b="57848"/>
        <a:stretch/>
      </xdr:blipFill>
      <xdr:spPr bwMode="auto">
        <a:xfrm>
          <a:off x="742951" y="29005531"/>
          <a:ext cx="600074" cy="3981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59</xdr:row>
      <xdr:rowOff>26669</xdr:rowOff>
    </xdr:from>
    <xdr:to>
      <xdr:col>1</xdr:col>
      <xdr:colOff>592455</xdr:colOff>
      <xdr:row>59</xdr:row>
      <xdr:rowOff>476250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FFFA174-17D5-4DC2-98C3-CBE8DA7536CD}"/>
            </a:ext>
          </a:extLst>
        </xdr:cNvPr>
        <xdr:cNvPicPr/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10" t="3338" r="1989" b="58006"/>
        <a:stretch/>
      </xdr:blipFill>
      <xdr:spPr bwMode="auto">
        <a:xfrm>
          <a:off x="733425" y="29487494"/>
          <a:ext cx="582930" cy="4495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20410</xdr:colOff>
      <xdr:row>60</xdr:row>
      <xdr:rowOff>43544</xdr:rowOff>
    </xdr:from>
    <xdr:to>
      <xdr:col>1</xdr:col>
      <xdr:colOff>667295</xdr:colOff>
      <xdr:row>60</xdr:row>
      <xdr:rowOff>435974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56BEC1E-D76B-41AF-86F0-04515056BBAF}"/>
            </a:ext>
          </a:extLst>
        </xdr:cNvPr>
        <xdr:cNvPicPr/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64" t="28909" r="63383" b="37458"/>
        <a:stretch/>
      </xdr:blipFill>
      <xdr:spPr bwMode="auto">
        <a:xfrm>
          <a:off x="1272267" y="29924830"/>
          <a:ext cx="635455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628650</xdr:colOff>
      <xdr:row>61</xdr:row>
      <xdr:rowOff>472440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4F505F7-7313-4983-BCED-9B81E809A0E3}"/>
            </a:ext>
          </a:extLst>
        </xdr:cNvPr>
        <xdr:cNvPicPr/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275" b="67275"/>
        <a:stretch/>
      </xdr:blipFill>
      <xdr:spPr bwMode="auto">
        <a:xfrm>
          <a:off x="723900" y="30470475"/>
          <a:ext cx="628650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62</xdr:row>
      <xdr:rowOff>47625</xdr:rowOff>
    </xdr:from>
    <xdr:to>
      <xdr:col>1</xdr:col>
      <xdr:colOff>628650</xdr:colOff>
      <xdr:row>62</xdr:row>
      <xdr:rowOff>472440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73AE9D2-4BED-47C2-BAEE-BB05E83CF57D}"/>
            </a:ext>
          </a:extLst>
        </xdr:cNvPr>
        <xdr:cNvPicPr/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655" b="65849"/>
        <a:stretch/>
      </xdr:blipFill>
      <xdr:spPr bwMode="auto">
        <a:xfrm>
          <a:off x="723900" y="31022925"/>
          <a:ext cx="621030" cy="419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63</xdr:row>
      <xdr:rowOff>30480</xdr:rowOff>
    </xdr:from>
    <xdr:to>
      <xdr:col>1</xdr:col>
      <xdr:colOff>624840</xdr:colOff>
      <xdr:row>63</xdr:row>
      <xdr:rowOff>436246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0F42871-1E2F-432D-9388-DF37F10E2618}"/>
            </a:ext>
          </a:extLst>
        </xdr:cNvPr>
        <xdr:cNvPicPr/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54" t="11497" r="54393" b="57576"/>
        <a:stretch/>
      </xdr:blipFill>
      <xdr:spPr bwMode="auto">
        <a:xfrm>
          <a:off x="741044" y="31510605"/>
          <a:ext cx="601981" cy="4171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64</xdr:row>
      <xdr:rowOff>57150</xdr:rowOff>
    </xdr:from>
    <xdr:to>
      <xdr:col>1</xdr:col>
      <xdr:colOff>588645</xdr:colOff>
      <xdr:row>64</xdr:row>
      <xdr:rowOff>455295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D6E54C8-70AE-49B6-839F-4FAA51459014}"/>
            </a:ext>
          </a:extLst>
        </xdr:cNvPr>
        <xdr:cNvPicPr/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5" t="4032" r="57654" b="68184"/>
        <a:stretch/>
      </xdr:blipFill>
      <xdr:spPr bwMode="auto">
        <a:xfrm>
          <a:off x="742949" y="32042100"/>
          <a:ext cx="581026" cy="3981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19049</xdr:colOff>
      <xdr:row>65</xdr:row>
      <xdr:rowOff>55244</xdr:rowOff>
    </xdr:from>
    <xdr:to>
      <xdr:col>1</xdr:col>
      <xdr:colOff>624840</xdr:colOff>
      <xdr:row>65</xdr:row>
      <xdr:rowOff>472440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CD4BA00-FBD2-46EC-8C82-5564C2ABC166}"/>
            </a:ext>
          </a:extLst>
        </xdr:cNvPr>
        <xdr:cNvPicPr/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0" t="10080" r="47281" b="52767"/>
        <a:stretch/>
      </xdr:blipFill>
      <xdr:spPr bwMode="auto">
        <a:xfrm>
          <a:off x="742949" y="32545019"/>
          <a:ext cx="600076" cy="4114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11430</xdr:colOff>
      <xdr:row>66</xdr:row>
      <xdr:rowOff>38101</xdr:rowOff>
    </xdr:from>
    <xdr:to>
      <xdr:col>1</xdr:col>
      <xdr:colOff>609600</xdr:colOff>
      <xdr:row>66</xdr:row>
      <xdr:rowOff>457200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4265666-A035-4D57-9DDF-C97AE76237A3}"/>
            </a:ext>
          </a:extLst>
        </xdr:cNvPr>
        <xdr:cNvPicPr/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312" t="2629" r="2736" b="53890"/>
        <a:stretch/>
      </xdr:blipFill>
      <xdr:spPr bwMode="auto">
        <a:xfrm>
          <a:off x="735330" y="33032701"/>
          <a:ext cx="598170" cy="4190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32113</xdr:colOff>
      <xdr:row>67</xdr:row>
      <xdr:rowOff>34290</xdr:rowOff>
    </xdr:from>
    <xdr:to>
      <xdr:col>1</xdr:col>
      <xdr:colOff>650422</xdr:colOff>
      <xdr:row>67</xdr:row>
      <xdr:rowOff>476250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3CC89D2-5938-4714-ADB0-C7A9F265D1E7}"/>
            </a:ext>
          </a:extLst>
        </xdr:cNvPr>
        <xdr:cNvPicPr/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88" t="11821" r="3347" b="54685"/>
        <a:stretch/>
      </xdr:blipFill>
      <xdr:spPr bwMode="auto">
        <a:xfrm>
          <a:off x="1283970" y="33439826"/>
          <a:ext cx="618309" cy="441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3809</xdr:colOff>
      <xdr:row>68</xdr:row>
      <xdr:rowOff>20955</xdr:rowOff>
    </xdr:from>
    <xdr:to>
      <xdr:col>1</xdr:col>
      <xdr:colOff>628650</xdr:colOff>
      <xdr:row>68</xdr:row>
      <xdr:rowOff>472440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B7376F0-A4B5-4B73-8150-AF51F4DA09B3}"/>
            </a:ext>
          </a:extLst>
        </xdr:cNvPr>
        <xdr:cNvPicPr/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55" t="51770" r="53646" b="8540"/>
        <a:stretch/>
      </xdr:blipFill>
      <xdr:spPr bwMode="auto">
        <a:xfrm>
          <a:off x="727709" y="34025205"/>
          <a:ext cx="624841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11430</xdr:colOff>
      <xdr:row>69</xdr:row>
      <xdr:rowOff>57150</xdr:rowOff>
    </xdr:from>
    <xdr:to>
      <xdr:col>1</xdr:col>
      <xdr:colOff>624840</xdr:colOff>
      <xdr:row>69</xdr:row>
      <xdr:rowOff>474345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C1A3EF4-B24A-493B-9146-97AFA0ABB4F9}"/>
            </a:ext>
          </a:extLst>
        </xdr:cNvPr>
        <xdr:cNvPicPr/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61" t="20425" r="40111" b="57803"/>
        <a:stretch/>
      </xdr:blipFill>
      <xdr:spPr bwMode="auto">
        <a:xfrm>
          <a:off x="735330" y="34566225"/>
          <a:ext cx="607695" cy="417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70</xdr:row>
      <xdr:rowOff>66675</xdr:rowOff>
    </xdr:from>
    <xdr:to>
      <xdr:col>1</xdr:col>
      <xdr:colOff>609600</xdr:colOff>
      <xdr:row>70</xdr:row>
      <xdr:rowOff>440055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F25DE6CB-726C-49AC-A97D-11D6A61485A6}"/>
            </a:ext>
          </a:extLst>
        </xdr:cNvPr>
        <xdr:cNvPicPr/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41" t="14202" r="45778" b="59600"/>
        <a:stretch/>
      </xdr:blipFill>
      <xdr:spPr bwMode="auto">
        <a:xfrm>
          <a:off x="741044" y="35080575"/>
          <a:ext cx="592456" cy="3733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71</xdr:row>
      <xdr:rowOff>30479</xdr:rowOff>
    </xdr:from>
    <xdr:to>
      <xdr:col>1</xdr:col>
      <xdr:colOff>609600</xdr:colOff>
      <xdr:row>71</xdr:row>
      <xdr:rowOff>438150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91E924A-6ECB-4D24-85E6-C509BCFC4398}"/>
            </a:ext>
          </a:extLst>
        </xdr:cNvPr>
        <xdr:cNvPicPr/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2" t="17164" r="57964" b="50655"/>
        <a:stretch/>
      </xdr:blipFill>
      <xdr:spPr bwMode="auto">
        <a:xfrm>
          <a:off x="723900" y="35549204"/>
          <a:ext cx="609600" cy="4076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5715</xdr:colOff>
      <xdr:row>72</xdr:row>
      <xdr:rowOff>57150</xdr:rowOff>
    </xdr:from>
    <xdr:to>
      <xdr:col>1</xdr:col>
      <xdr:colOff>628651</xdr:colOff>
      <xdr:row>72</xdr:row>
      <xdr:rowOff>434340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CDBFA94-ED7D-493B-B263-2C45C23C95CA}"/>
            </a:ext>
          </a:extLst>
        </xdr:cNvPr>
        <xdr:cNvPicPr/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59" t="16529" r="56644" b="48289"/>
        <a:stretch/>
      </xdr:blipFill>
      <xdr:spPr bwMode="auto">
        <a:xfrm>
          <a:off x="729615" y="36080700"/>
          <a:ext cx="615316" cy="377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17143</xdr:colOff>
      <xdr:row>73</xdr:row>
      <xdr:rowOff>72391</xdr:rowOff>
    </xdr:from>
    <xdr:to>
      <xdr:col>1</xdr:col>
      <xdr:colOff>630554</xdr:colOff>
      <xdr:row>73</xdr:row>
      <xdr:rowOff>459106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97D42C-FB86-4305-95CA-677F6F722DA8}"/>
            </a:ext>
          </a:extLst>
        </xdr:cNvPr>
        <xdr:cNvPicPr/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0" t="22970" r="53644" b="48682"/>
        <a:stretch/>
      </xdr:blipFill>
      <xdr:spPr bwMode="auto">
        <a:xfrm>
          <a:off x="741043" y="36600766"/>
          <a:ext cx="601981" cy="3867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17144</xdr:colOff>
      <xdr:row>74</xdr:row>
      <xdr:rowOff>64770</xdr:rowOff>
    </xdr:from>
    <xdr:to>
      <xdr:col>1</xdr:col>
      <xdr:colOff>624840</xdr:colOff>
      <xdr:row>74</xdr:row>
      <xdr:rowOff>476250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66B980-731F-4B88-806B-F942307B03EB}"/>
            </a:ext>
          </a:extLst>
        </xdr:cNvPr>
        <xdr:cNvPicPr/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7" t="11112" r="54726" b="60871"/>
        <a:stretch/>
      </xdr:blipFill>
      <xdr:spPr bwMode="auto">
        <a:xfrm>
          <a:off x="741044" y="37097970"/>
          <a:ext cx="601981" cy="4114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76</xdr:row>
      <xdr:rowOff>34292</xdr:rowOff>
    </xdr:from>
    <xdr:to>
      <xdr:col>1</xdr:col>
      <xdr:colOff>708421</xdr:colOff>
      <xdr:row>76</xdr:row>
      <xdr:rowOff>475251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9BE12CC-CCAC-4051-9376-5F79A47E6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419" b="89509"/>
        <a:stretch/>
      </xdr:blipFill>
      <xdr:spPr>
        <a:xfrm>
          <a:off x="1045131" y="38164058"/>
          <a:ext cx="693181" cy="440959"/>
        </a:xfrm>
        <a:prstGeom prst="rect">
          <a:avLst/>
        </a:prstGeom>
      </xdr:spPr>
    </xdr:pic>
    <xdr:clientData/>
  </xdr:twoCellAnchor>
  <xdr:twoCellAnchor editAs="oneCell">
    <xdr:from>
      <xdr:col>1</xdr:col>
      <xdr:colOff>9031</xdr:colOff>
      <xdr:row>75</xdr:row>
      <xdr:rowOff>41414</xdr:rowOff>
    </xdr:from>
    <xdr:to>
      <xdr:col>1</xdr:col>
      <xdr:colOff>704849</xdr:colOff>
      <xdr:row>76</xdr:row>
      <xdr:rowOff>1190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3B4051-06BB-4781-94E0-7EE59E24DC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36" b="75862"/>
        <a:stretch/>
      </xdr:blipFill>
      <xdr:spPr>
        <a:xfrm>
          <a:off x="1037731" y="37579439"/>
          <a:ext cx="709153" cy="455076"/>
        </a:xfrm>
        <a:prstGeom prst="rect">
          <a:avLst/>
        </a:prstGeom>
      </xdr:spPr>
    </xdr:pic>
    <xdr:clientData/>
  </xdr:twoCellAnchor>
  <xdr:twoCellAnchor editAs="oneCell">
    <xdr:from>
      <xdr:col>1</xdr:col>
      <xdr:colOff>5954</xdr:colOff>
      <xdr:row>78</xdr:row>
      <xdr:rowOff>50008</xdr:rowOff>
    </xdr:from>
    <xdr:to>
      <xdr:col>1</xdr:col>
      <xdr:colOff>724377</xdr:colOff>
      <xdr:row>78</xdr:row>
      <xdr:rowOff>478393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67BF586-D2D6-46E9-8525-62A437C541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54" t="42196" r="25194" b="51453"/>
        <a:stretch/>
      </xdr:blipFill>
      <xdr:spPr>
        <a:xfrm>
          <a:off x="1035845" y="38685789"/>
          <a:ext cx="718423" cy="428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225136</xdr:colOff>
      <xdr:row>0</xdr:row>
      <xdr:rowOff>121227</xdr:rowOff>
    </xdr:from>
    <xdr:to>
      <xdr:col>34</xdr:col>
      <xdr:colOff>475384</xdr:colOff>
      <xdr:row>40</xdr:row>
      <xdr:rowOff>134217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B553-AA5F-4C0F-85A8-FA3533A6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212335</xdr:colOff>
      <xdr:row>40</xdr:row>
      <xdr:rowOff>20178</xdr:rowOff>
    </xdr:from>
    <xdr:to>
      <xdr:col>34</xdr:col>
      <xdr:colOff>573442</xdr:colOff>
      <xdr:row>60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CF6AF-C63D-480F-8EBA-6201D6EA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-sciencedirect-com.extranet.enpc.fr/science/article/pii/S036013231200279X" TargetMode="External"/><Relationship Id="rId1" Type="http://schemas.openxmlformats.org/officeDocument/2006/relationships/hyperlink" Target="https://escholarship.org/content/qt09b669b8/qt09b669b8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scholarship.org/uc/item/53w2s92d;" TargetMode="External"/><Relationship Id="rId1" Type="http://schemas.openxmlformats.org/officeDocument/2006/relationships/hyperlink" Target="https://escholarship.org/uc/item/53w2s92d;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scholarship.org/uc/item/53w2s92d;" TargetMode="External"/><Relationship Id="rId2" Type="http://schemas.openxmlformats.org/officeDocument/2006/relationships/hyperlink" Target="https://escholarship.org/uc/item/53w2s92d;" TargetMode="External"/><Relationship Id="rId1" Type="http://schemas.openxmlformats.org/officeDocument/2006/relationships/hyperlink" Target="https://escholarship.org/uc/item/53w2s92d;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53w2s92d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scholarship.org/content/qt09b669b8/qt09b669b8.pdf" TargetMode="External"/><Relationship Id="rId2" Type="http://schemas.openxmlformats.org/officeDocument/2006/relationships/hyperlink" Target="https://www-sciencedirect-com.extranet.enpc.fr/science/article/pii/S036013231200279X" TargetMode="External"/><Relationship Id="rId1" Type="http://schemas.openxmlformats.org/officeDocument/2006/relationships/hyperlink" Target="https://escholarship.org/content/qt09b669b8/qt09b669b8.pdf" TargetMode="External"/><Relationship Id="rId5" Type="http://schemas.openxmlformats.org/officeDocument/2006/relationships/hyperlink" Target="https://escholarship.org/content/qt09b669b8/qt09b669b8.pdf" TargetMode="External"/><Relationship Id="rId4" Type="http://schemas.openxmlformats.org/officeDocument/2006/relationships/hyperlink" Target="https://escholarship.org/content/qt09b669b8/qt09b669b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H16" sqref="H16"/>
    </sheetView>
  </sheetViews>
  <sheetFormatPr baseColWidth="10" defaultColWidth="8.88671875" defaultRowHeight="14.4"/>
  <cols>
    <col min="2" max="2" width="26" bestFit="1" customWidth="1"/>
    <col min="3" max="3" width="27.5546875" customWidth="1"/>
    <col min="4" max="4" width="21.6640625" bestFit="1" customWidth="1"/>
    <col min="5" max="5" width="16.88671875" bestFit="1" customWidth="1"/>
    <col min="7" max="7" width="10.44140625" bestFit="1" customWidth="1"/>
    <col min="12" max="12" width="14.33203125" customWidth="1"/>
    <col min="14" max="14" width="12.109375" bestFit="1" customWidth="1"/>
  </cols>
  <sheetData>
    <row r="1" spans="1:14">
      <c r="A1" s="89" t="s">
        <v>963</v>
      </c>
      <c r="B1" s="89" t="s">
        <v>14</v>
      </c>
      <c r="C1" s="89" t="s">
        <v>1196</v>
      </c>
      <c r="D1" s="89" t="s">
        <v>15</v>
      </c>
      <c r="E1" s="89" t="s">
        <v>1197</v>
      </c>
      <c r="F1" s="89" t="s">
        <v>971</v>
      </c>
      <c r="G1" s="89" t="s">
        <v>972</v>
      </c>
      <c r="H1" s="89" t="s">
        <v>975</v>
      </c>
      <c r="I1" s="89" t="s">
        <v>976</v>
      </c>
      <c r="J1" s="89" t="s">
        <v>973</v>
      </c>
      <c r="K1" s="89" t="s">
        <v>974</v>
      </c>
      <c r="L1" s="89" t="s">
        <v>3</v>
      </c>
      <c r="M1" s="89" t="s">
        <v>1198</v>
      </c>
      <c r="N1" s="89" t="s">
        <v>1199</v>
      </c>
    </row>
    <row r="2" spans="1:14">
      <c r="A2" t="str">
        <f>Basic!A2</f>
        <v>SD1</v>
      </c>
      <c r="B2" t="str">
        <f>VLOOKUP(Base_for_Qgis!A2,Basic!$A$1:$U$215,4,FALSE)</f>
        <v>Quartzite</v>
      </c>
      <c r="C2" t="str">
        <f>VLOOKUP(Base_for_Qgis!A2,Basic!$A$1:$U$215,5,FALSE)</f>
        <v>Quartzite</v>
      </c>
      <c r="D2" t="str">
        <f>VLOOKUP(Base_for_Qgis!A2,Basic!$A$1:$U$215,6,FALSE)</f>
        <v>Beige/brown/black</v>
      </c>
      <c r="E2" t="str">
        <f>VLOOKUP(Base_for_Qgis!A2,Basic!$A$1:$U$215,7,FALSE)</f>
        <v>New/Rough</v>
      </c>
      <c r="F2">
        <f>VLOOKUP(Base_for_Qgis!A2,Basic!$A$1:$U$215,8,FALSE)</f>
        <v>0.26</v>
      </c>
      <c r="G2">
        <f>VLOOKUP(Base_for_Qgis!A2,Basic!$A$1:$U$215,9,FALSE)</f>
        <v>0.92</v>
      </c>
      <c r="H2">
        <f>VLOOKUP(Base_for_Qgis!A2,Basic!$A$1:$U$215,14,FALSE)</f>
        <v>1794000</v>
      </c>
      <c r="I2">
        <f>VLOOKUP(Base_for_Qgis!A2,Basic!$A$1:$U$215,15,FALSE)</f>
        <v>5</v>
      </c>
      <c r="J2">
        <v>0.2</v>
      </c>
      <c r="K2">
        <f>VLOOKUP(Base_for_Qgis!A2,Basic!$A$1:$U$215,16,FALSE)</f>
        <v>0</v>
      </c>
      <c r="L2" t="s">
        <v>1206</v>
      </c>
      <c r="M2" s="90" t="s">
        <v>1200</v>
      </c>
    </row>
    <row r="3" spans="1:14">
      <c r="A3" t="str">
        <f>Basic!A3</f>
        <v>SD2</v>
      </c>
      <c r="B3" t="str">
        <f>VLOOKUP(Base_for_Qgis!A3,Basic!$A$1:$U$215,4,FALSE)</f>
        <v>Quartzite</v>
      </c>
      <c r="C3" t="str">
        <f>VLOOKUP(Base_for_Qgis!A3,Basic!$A$1:$U$215,5,FALSE)</f>
        <v>Quartzite</v>
      </c>
      <c r="D3" t="str">
        <f>VLOOKUP(Base_for_Qgis!A3,Basic!$A$1:$U$215,6,FALSE)</f>
        <v>Beige/brown/black</v>
      </c>
      <c r="E3" t="str">
        <f>VLOOKUP(Base_for_Qgis!A3,Basic!$A$1:$U$215,7,FALSE)</f>
        <v>New/Rough</v>
      </c>
      <c r="F3">
        <f>VLOOKUP(Base_for_Qgis!A3,Basic!$A$1:$U$215,8,FALSE)</f>
        <v>0.32</v>
      </c>
      <c r="G3">
        <f>VLOOKUP(Base_for_Qgis!A3,Basic!$A$1:$U$215,9,FALSE)</f>
        <v>0.96</v>
      </c>
      <c r="H3">
        <f>VLOOKUP(Base_for_Qgis!A3,Basic!$A$1:$U$215,14,FALSE)</f>
        <v>1794000</v>
      </c>
      <c r="I3">
        <f>VLOOKUP(Base_for_Qgis!A3,Basic!$A$1:$U$215,15,FALSE)</f>
        <v>5</v>
      </c>
      <c r="J3">
        <v>0.2</v>
      </c>
      <c r="K3">
        <f>VLOOKUP(Base_for_Qgis!A3,Basic!$A$1:$U$215,16,FALSE)</f>
        <v>0</v>
      </c>
      <c r="L3" t="s">
        <v>1206</v>
      </c>
      <c r="M3" s="90" t="s">
        <v>1200</v>
      </c>
    </row>
    <row r="4" spans="1:14">
      <c r="A4" t="str">
        <f>Basic!A4</f>
        <v>SD3</v>
      </c>
      <c r="B4" t="str">
        <f>VLOOKUP(Base_for_Qgis!A4,Basic!$A$1:$U$215,4,FALSE)</f>
        <v>Quartzite</v>
      </c>
      <c r="C4" t="str">
        <f>VLOOKUP(Base_for_Qgis!A4,Basic!$A$1:$U$215,5,FALSE)</f>
        <v>Quartzite</v>
      </c>
      <c r="D4" t="str">
        <f>VLOOKUP(Base_for_Qgis!A4,Basic!$A$1:$U$215,6,FALSE)</f>
        <v>Brown</v>
      </c>
      <c r="E4" t="str">
        <f>VLOOKUP(Base_for_Qgis!A4,Basic!$A$1:$U$215,7,FALSE)</f>
        <v>New/Rough</v>
      </c>
      <c r="F4">
        <f>VLOOKUP(Base_for_Qgis!A4,Basic!$A$1:$U$215,8,FALSE)</f>
        <v>0.25</v>
      </c>
      <c r="G4">
        <f>VLOOKUP(Base_for_Qgis!A4,Basic!$A$1:$U$215,9,FALSE)</f>
        <v>0.97</v>
      </c>
      <c r="H4">
        <f>VLOOKUP(Base_for_Qgis!A4,Basic!$A$1:$U$215,14,FALSE)</f>
        <v>1794000</v>
      </c>
      <c r="I4">
        <f>VLOOKUP(Base_for_Qgis!A4,Basic!$A$1:$U$215,15,FALSE)</f>
        <v>5</v>
      </c>
      <c r="J4">
        <v>0.2</v>
      </c>
      <c r="K4">
        <f>VLOOKUP(Base_for_Qgis!A4,Basic!$A$1:$U$215,16,FALSE)</f>
        <v>0</v>
      </c>
      <c r="L4" t="s">
        <v>1206</v>
      </c>
      <c r="M4" s="90" t="s">
        <v>1200</v>
      </c>
    </row>
    <row r="5" spans="1:14">
      <c r="A5" t="str">
        <f>Basic!A5</f>
        <v>ST1</v>
      </c>
      <c r="B5" t="str">
        <f>VLOOKUP(Base_for_Qgis!A5,Basic!$A$1:$U$215,4,FALSE)</f>
        <v>Sandstone</v>
      </c>
      <c r="C5" t="str">
        <f>VLOOKUP(Base_for_Qgis!A5,Basic!$A$1:$U$215,5,FALSE)</f>
        <v>Gres</v>
      </c>
      <c r="D5" t="str">
        <f>VLOOKUP(Base_for_Qgis!A5,Basic!$A$1:$U$215,6,FALSE)</f>
        <v>Beige</v>
      </c>
      <c r="E5" t="str">
        <f>VLOOKUP(Base_for_Qgis!A5,Basic!$A$1:$U$215,7,FALSE)</f>
        <v>Used</v>
      </c>
      <c r="F5">
        <f>VLOOKUP(Base_for_Qgis!A5,Basic!$A$1:$U$215,8,FALSE)</f>
        <v>0.4</v>
      </c>
      <c r="G5">
        <f>VLOOKUP(Base_for_Qgis!A5,Basic!$A$1:$U$215,9,FALSE)</f>
        <v>0.9</v>
      </c>
      <c r="H5">
        <f>VLOOKUP(Base_for_Qgis!A5,Basic!$A$1:$U$215,14,FALSE)</f>
        <v>1490000</v>
      </c>
      <c r="I5">
        <f>VLOOKUP(Base_for_Qgis!A5,Basic!$A$1:$U$215,15,FALSE)</f>
        <v>3</v>
      </c>
      <c r="J5">
        <v>0.2</v>
      </c>
      <c r="K5">
        <f>VLOOKUP(Base_for_Qgis!A5,Basic!$A$1:$U$215,16,FALSE)</f>
        <v>0</v>
      </c>
      <c r="L5" t="s">
        <v>1206</v>
      </c>
      <c r="M5" s="90" t="s">
        <v>1200</v>
      </c>
    </row>
    <row r="6" spans="1:14">
      <c r="A6" t="str">
        <f>Basic!A6</f>
        <v>ST2</v>
      </c>
      <c r="B6" t="str">
        <f>VLOOKUP(Base_for_Qgis!A6,Basic!$A$1:$U$215,4,FALSE)</f>
        <v>Carboniferous coral limestone</v>
      </c>
      <c r="C6" t="str">
        <f>VLOOKUP(Base_for_Qgis!A6,Basic!$A$1:$U$215,5,FALSE)</f>
        <v xml:space="preserve">Calcaire carbonifère </v>
      </c>
      <c r="D6" t="str">
        <f>VLOOKUP(Base_for_Qgis!A6,Basic!$A$1:$U$215,6,FALSE)</f>
        <v>Grey</v>
      </c>
      <c r="E6" t="str">
        <f>VLOOKUP(Base_for_Qgis!A6,Basic!$A$1:$U$215,7,FALSE)</f>
        <v>Used</v>
      </c>
      <c r="F6">
        <f>VLOOKUP(Base_for_Qgis!A6,Basic!$A$1:$U$215,8,FALSE)</f>
        <v>0.2</v>
      </c>
      <c r="G6">
        <f>VLOOKUP(Base_for_Qgis!A6,Basic!$A$1:$U$215,9,FALSE)</f>
        <v>0.94</v>
      </c>
      <c r="H6">
        <f>VLOOKUP(Base_for_Qgis!A6,Basic!$A$1:$U$215,14,FALSE)</f>
        <v>3835000</v>
      </c>
      <c r="I6">
        <f>VLOOKUP(Base_for_Qgis!A6,Basic!$A$1:$U$215,15,FALSE)</f>
        <v>2</v>
      </c>
      <c r="J6">
        <v>0.2</v>
      </c>
      <c r="K6">
        <f>VLOOKUP(Base_for_Qgis!A6,Basic!$A$1:$U$215,16,FALSE)</f>
        <v>0</v>
      </c>
      <c r="L6" t="s">
        <v>1206</v>
      </c>
      <c r="M6" s="90" t="s">
        <v>1200</v>
      </c>
    </row>
    <row r="7" spans="1:14">
      <c r="A7" t="str">
        <f>Basic!A7</f>
        <v>ST3</v>
      </c>
      <c r="B7" t="str">
        <f>VLOOKUP(Base_for_Qgis!A7,Basic!$A$1:$U$215,4,FALSE)</f>
        <v>Sandstone</v>
      </c>
      <c r="C7" t="str">
        <f>VLOOKUP(Base_for_Qgis!A7,Basic!$A$1:$U$215,5,FALSE)</f>
        <v>Gres</v>
      </c>
      <c r="D7" t="str">
        <f>VLOOKUP(Base_for_Qgis!A7,Basic!$A$1:$U$215,6,FALSE)</f>
        <v>Yellow</v>
      </c>
      <c r="E7" t="str">
        <f>VLOOKUP(Base_for_Qgis!A7,Basic!$A$1:$U$215,7,FALSE)</f>
        <v>Used</v>
      </c>
      <c r="F7">
        <f>VLOOKUP(Base_for_Qgis!A7,Basic!$A$1:$U$215,8,FALSE)</f>
        <v>0.26</v>
      </c>
      <c r="G7">
        <f>VLOOKUP(Base_for_Qgis!A7,Basic!$A$1:$U$215,9,FALSE)</f>
        <v>0.93</v>
      </c>
      <c r="H7">
        <f>VLOOKUP(Base_for_Qgis!A7,Basic!$A$1:$U$215,14,FALSE)</f>
        <v>1490000</v>
      </c>
      <c r="I7">
        <f>VLOOKUP(Base_for_Qgis!A7,Basic!$A$1:$U$215,15,FALSE)</f>
        <v>3</v>
      </c>
      <c r="J7">
        <v>0.2</v>
      </c>
      <c r="K7">
        <f>VLOOKUP(Base_for_Qgis!A7,Basic!$A$1:$U$215,16,FALSE)</f>
        <v>0</v>
      </c>
      <c r="L7" t="s">
        <v>1206</v>
      </c>
      <c r="M7" s="90" t="s">
        <v>1200</v>
      </c>
    </row>
    <row r="8" spans="1:14">
      <c r="A8" t="str">
        <f>Basic!A8</f>
        <v>ST4</v>
      </c>
      <c r="B8" t="str">
        <f>VLOOKUP(Base_for_Qgis!A8,Basic!$A$1:$U$215,4,FALSE)</f>
        <v>Limestone</v>
      </c>
      <c r="C8" t="str">
        <f>VLOOKUP(Base_for_Qgis!A8,Basic!$A$1:$U$215,5,FALSE)</f>
        <v>Roche calcaire</v>
      </c>
      <c r="D8" t="str">
        <f>VLOOKUP(Base_for_Qgis!A8,Basic!$A$1:$U$215,6,FALSE)</f>
        <v>Beige</v>
      </c>
      <c r="E8" t="str">
        <f>VLOOKUP(Base_for_Qgis!A8,Basic!$A$1:$U$215,7,FALSE)</f>
        <v>Used</v>
      </c>
      <c r="F8">
        <f>VLOOKUP(Base_for_Qgis!A8,Basic!$A$1:$U$215,8,FALSE)</f>
        <v>0.68</v>
      </c>
      <c r="G8">
        <f>VLOOKUP(Base_for_Qgis!A8,Basic!$A$1:$U$215,9,FALSE)</f>
        <v>0.93</v>
      </c>
      <c r="H8">
        <f>VLOOKUP(Base_for_Qgis!A8,Basic!$A$1:$U$215,14,FALSE)</f>
        <v>3835000</v>
      </c>
      <c r="I8">
        <f>VLOOKUP(Base_for_Qgis!A8,Basic!$A$1:$U$215,15,FALSE)</f>
        <v>2</v>
      </c>
      <c r="J8">
        <v>0.2</v>
      </c>
      <c r="K8">
        <f>VLOOKUP(Base_for_Qgis!A8,Basic!$A$1:$U$215,16,FALSE)</f>
        <v>0</v>
      </c>
      <c r="L8" t="s">
        <v>1206</v>
      </c>
      <c r="M8" s="90" t="s">
        <v>1200</v>
      </c>
    </row>
    <row r="9" spans="1:14">
      <c r="A9" t="str">
        <f>Basic!A9</f>
        <v>ST5</v>
      </c>
      <c r="B9" t="str">
        <f>VLOOKUP(Base_for_Qgis!A9,Basic!$A$1:$U$215,4,FALSE)</f>
        <v>Sandstone</v>
      </c>
      <c r="C9" t="str">
        <f>VLOOKUP(Base_for_Qgis!A9,Basic!$A$1:$U$215,5,FALSE)</f>
        <v>Gres</v>
      </c>
      <c r="D9" t="str">
        <f>VLOOKUP(Base_for_Qgis!A9,Basic!$A$1:$U$215,6,FALSE)</f>
        <v>Light grey</v>
      </c>
      <c r="E9" t="str">
        <f>VLOOKUP(Base_for_Qgis!A9,Basic!$A$1:$U$215,7,FALSE)</f>
        <v>Smooth</v>
      </c>
      <c r="F9">
        <f>VLOOKUP(Base_for_Qgis!A9,Basic!$A$1:$U$215,8,FALSE)</f>
        <v>0.46</v>
      </c>
      <c r="G9">
        <f>VLOOKUP(Base_for_Qgis!A9,Basic!$A$1:$U$215,9,FALSE)</f>
        <v>0.92</v>
      </c>
      <c r="H9">
        <f>VLOOKUP(Base_for_Qgis!A9,Basic!$A$1:$U$215,14,FALSE)</f>
        <v>1490000</v>
      </c>
      <c r="I9">
        <f>VLOOKUP(Base_for_Qgis!A9,Basic!$A$1:$U$215,15,FALSE)</f>
        <v>3</v>
      </c>
      <c r="J9">
        <v>0.2</v>
      </c>
      <c r="K9">
        <f>VLOOKUP(Base_for_Qgis!A9,Basic!$A$1:$U$215,16,FALSE)</f>
        <v>0</v>
      </c>
      <c r="L9" t="s">
        <v>1206</v>
      </c>
      <c r="M9" s="90" t="s">
        <v>1200</v>
      </c>
    </row>
    <row r="10" spans="1:14">
      <c r="A10" t="str">
        <f>Basic!A10</f>
        <v>ST6</v>
      </c>
      <c r="B10" t="str">
        <f>VLOOKUP(Base_for_Qgis!A10,Basic!$A$1:$U$215,4,FALSE)</f>
        <v>Granite</v>
      </c>
      <c r="C10" t="str">
        <f>VLOOKUP(Base_for_Qgis!A10,Basic!$A$1:$U$215,5,FALSE)</f>
        <v>Granit</v>
      </c>
      <c r="D10" t="str">
        <f>VLOOKUP(Base_for_Qgis!A10,Basic!$A$1:$U$215,6,FALSE)</f>
        <v>White/black</v>
      </c>
      <c r="E10" t="str">
        <f>VLOOKUP(Base_for_Qgis!A10,Basic!$A$1:$U$215,7,FALSE)</f>
        <v>New, rough</v>
      </c>
      <c r="F10">
        <f>VLOOKUP(Base_for_Qgis!A10,Basic!$A$1:$U$215,8,FALSE)</f>
        <v>0.48</v>
      </c>
      <c r="G10">
        <f>VLOOKUP(Base_for_Qgis!A10,Basic!$A$1:$U$215,9,FALSE)</f>
        <v>0.92</v>
      </c>
      <c r="H10">
        <f>VLOOKUP(Base_for_Qgis!A10,Basic!$A$1:$U$215,14,FALSE)</f>
        <v>728000</v>
      </c>
      <c r="I10">
        <f>VLOOKUP(Base_for_Qgis!A10,Basic!$A$1:$U$215,15,FALSE)</f>
        <v>2.7</v>
      </c>
      <c r="J10">
        <v>0.2</v>
      </c>
      <c r="K10">
        <f>VLOOKUP(Base_for_Qgis!A10,Basic!$A$1:$U$215,16,FALSE)</f>
        <v>0</v>
      </c>
      <c r="L10" t="s">
        <v>1206</v>
      </c>
      <c r="M10" s="90" t="s">
        <v>1200</v>
      </c>
    </row>
    <row r="11" spans="1:14">
      <c r="A11" t="str">
        <f>Basic!A11</f>
        <v>ST7</v>
      </c>
      <c r="B11" t="str">
        <f>VLOOKUP(Base_for_Qgis!A11,Basic!$A$1:$U$215,4,FALSE)</f>
        <v>Granite with cement</v>
      </c>
      <c r="C11" t="str">
        <f>VLOOKUP(Base_for_Qgis!A11,Basic!$A$1:$U$215,5,FALSE)</f>
        <v>Granit avec ciment</v>
      </c>
      <c r="D11" t="str">
        <f>VLOOKUP(Base_for_Qgis!A11,Basic!$A$1:$U$215,6,FALSE)</f>
        <v>White/red</v>
      </c>
      <c r="E11" t="str">
        <f>VLOOKUP(Base_for_Qgis!A11,Basic!$A$1:$U$215,7,FALSE)</f>
        <v>Weathered</v>
      </c>
      <c r="F11">
        <f>VLOOKUP(Base_for_Qgis!A11,Basic!$A$1:$U$215,8,FALSE)</f>
        <v>0.34</v>
      </c>
      <c r="G11">
        <f>VLOOKUP(Base_for_Qgis!A11,Basic!$A$1:$U$215,9,FALSE)</f>
        <v>0.93</v>
      </c>
      <c r="H11">
        <f>VLOOKUP(Base_for_Qgis!A11,Basic!$A$1:$U$215,14,FALSE)</f>
        <v>728000</v>
      </c>
      <c r="I11">
        <f>VLOOKUP(Base_for_Qgis!A11,Basic!$A$1:$U$215,15,FALSE)</f>
        <v>2.7</v>
      </c>
      <c r="J11">
        <v>0.2</v>
      </c>
      <c r="K11">
        <f>VLOOKUP(Base_for_Qgis!A11,Basic!$A$1:$U$215,16,FALSE)</f>
        <v>0</v>
      </c>
      <c r="L11" t="s">
        <v>1206</v>
      </c>
      <c r="M11" s="90" t="s">
        <v>1200</v>
      </c>
    </row>
    <row r="12" spans="1:14">
      <c r="A12" t="str">
        <f>Basic!A12</f>
        <v>ST8</v>
      </c>
      <c r="B12" t="str">
        <f>VLOOKUP(Base_for_Qgis!A12,Basic!$A$1:$U$215,4,FALSE)</f>
        <v>Granite with cement</v>
      </c>
      <c r="C12" t="str">
        <f>VLOOKUP(Base_for_Qgis!A12,Basic!$A$1:$U$215,5,FALSE)</f>
        <v>Granit avec ciment</v>
      </c>
      <c r="D12" t="str">
        <f>VLOOKUP(Base_for_Qgis!A12,Basic!$A$1:$U$215,6,FALSE)</f>
        <v>White/black</v>
      </c>
      <c r="E12" t="str">
        <f>VLOOKUP(Base_for_Qgis!A12,Basic!$A$1:$U$215,7,FALSE)</f>
        <v>Weathered</v>
      </c>
      <c r="F12">
        <f>VLOOKUP(Base_for_Qgis!A12,Basic!$A$1:$U$215,8,FALSE)</f>
        <v>0.41</v>
      </c>
      <c r="G12">
        <f>VLOOKUP(Base_for_Qgis!A12,Basic!$A$1:$U$215,9,FALSE)</f>
        <v>0.89</v>
      </c>
      <c r="H12">
        <f>VLOOKUP(Base_for_Qgis!A12,Basic!$A$1:$U$215,14,FALSE)</f>
        <v>728000</v>
      </c>
      <c r="I12">
        <f>VLOOKUP(Base_for_Qgis!A12,Basic!$A$1:$U$215,15,FALSE)</f>
        <v>2.7</v>
      </c>
      <c r="J12">
        <v>0.2</v>
      </c>
      <c r="K12">
        <f>VLOOKUP(Base_for_Qgis!A12,Basic!$A$1:$U$215,16,FALSE)</f>
        <v>0</v>
      </c>
      <c r="L12" t="s">
        <v>1206</v>
      </c>
      <c r="M12" s="90" t="s">
        <v>1200</v>
      </c>
    </row>
    <row r="13" spans="1:14">
      <c r="A13" t="str">
        <f>Basic!A13</f>
        <v>ST9</v>
      </c>
      <c r="B13" t="str">
        <f>VLOOKUP(Base_for_Qgis!A13,Basic!$A$1:$U$215,4,FALSE)</f>
        <v>Granite</v>
      </c>
      <c r="C13" t="str">
        <f>VLOOKUP(Base_for_Qgis!A13,Basic!$A$1:$U$215,5,FALSE)</f>
        <v>Granit</v>
      </c>
      <c r="D13" t="str">
        <f>VLOOKUP(Base_for_Qgis!A13,Basic!$A$1:$U$215,6,FALSE)</f>
        <v>White/red/black</v>
      </c>
      <c r="E13" t="str">
        <f>VLOOKUP(Base_for_Qgis!A13,Basic!$A$1:$U$215,7,FALSE)</f>
        <v>Weathered</v>
      </c>
      <c r="F13">
        <f>VLOOKUP(Base_for_Qgis!A13,Basic!$A$1:$U$215,8,FALSE)</f>
        <v>0.54</v>
      </c>
      <c r="G13">
        <f>VLOOKUP(Base_for_Qgis!A13,Basic!$A$1:$U$215,9,FALSE)</f>
        <v>0.93</v>
      </c>
      <c r="H13">
        <f>VLOOKUP(Base_for_Qgis!A13,Basic!$A$1:$U$215,14,FALSE)</f>
        <v>728000</v>
      </c>
      <c r="I13">
        <f>VLOOKUP(Base_for_Qgis!A13,Basic!$A$1:$U$215,15,FALSE)</f>
        <v>2.7</v>
      </c>
      <c r="J13">
        <v>0.2</v>
      </c>
      <c r="K13">
        <f>VLOOKUP(Base_for_Qgis!A13,Basic!$A$1:$U$215,16,FALSE)</f>
        <v>0</v>
      </c>
      <c r="L13" t="s">
        <v>1206</v>
      </c>
      <c r="M13" s="90" t="s">
        <v>1200</v>
      </c>
    </row>
    <row r="14" spans="1:14">
      <c r="A14" t="str">
        <f>Basic!A14</f>
        <v>ST10</v>
      </c>
      <c r="B14" t="str">
        <f>VLOOKUP(Base_for_Qgis!A14,Basic!$A$1:$U$215,4,FALSE)</f>
        <v>Granite</v>
      </c>
      <c r="C14" t="str">
        <f>VLOOKUP(Base_for_Qgis!A14,Basic!$A$1:$U$215,5,FALSE)</f>
        <v>Granit</v>
      </c>
      <c r="D14" t="str">
        <f>VLOOKUP(Base_for_Qgis!A14,Basic!$A$1:$U$215,6,FALSE)</f>
        <v>Red/black</v>
      </c>
      <c r="E14" t="str">
        <f>VLOOKUP(Base_for_Qgis!A14,Basic!$A$1:$U$215,7,FALSE)</f>
        <v>Smooth</v>
      </c>
      <c r="F14">
        <f>VLOOKUP(Base_for_Qgis!A14,Basic!$A$1:$U$215,8,FALSE)</f>
        <v>0.22</v>
      </c>
      <c r="G14">
        <f>VLOOKUP(Base_for_Qgis!A14,Basic!$A$1:$U$215,9,FALSE)</f>
        <v>0.89</v>
      </c>
      <c r="H14">
        <f>VLOOKUP(Base_for_Qgis!A14,Basic!$A$1:$U$215,14,FALSE)</f>
        <v>728000</v>
      </c>
      <c r="I14">
        <f>VLOOKUP(Base_for_Qgis!A14,Basic!$A$1:$U$215,15,FALSE)</f>
        <v>2.7</v>
      </c>
      <c r="J14">
        <v>0.2</v>
      </c>
      <c r="K14">
        <f>VLOOKUP(Base_for_Qgis!A14,Basic!$A$1:$U$215,16,FALSE)</f>
        <v>0</v>
      </c>
      <c r="L14" t="s">
        <v>1206</v>
      </c>
      <c r="M14" s="90" t="s">
        <v>1200</v>
      </c>
    </row>
    <row r="15" spans="1:14">
      <c r="A15" t="str">
        <f>Basic!A15</f>
        <v>AS1</v>
      </c>
      <c r="B15" t="str">
        <f>VLOOKUP(Base_for_Qgis!A15,Basic!$A$1:$U$215,4,FALSE)</f>
        <v>Asphalt with stone aggregate</v>
      </c>
      <c r="C15" t="str">
        <f>VLOOKUP(Base_for_Qgis!A15,Basic!$A$1:$U$215,5,FALSE)</f>
        <v>Enrobe bitumineux (granulats et bitume)</v>
      </c>
      <c r="D15" t="str">
        <f>VLOOKUP(Base_for_Qgis!A15,Basic!$A$1:$U$215,6,FALSE)</f>
        <v>Black/grey</v>
      </c>
      <c r="E15" t="str">
        <f>VLOOKUP(Base_for_Qgis!A15,Basic!$A$1:$U$215,7,FALSE)</f>
        <v>Weathered</v>
      </c>
      <c r="F15">
        <f>VLOOKUP(Base_for_Qgis!A15,Basic!$A$1:$U$215,8,FALSE)</f>
        <v>0.21</v>
      </c>
      <c r="G15">
        <f>VLOOKUP(Base_for_Qgis!A15,Basic!$A$1:$U$215,9,FALSE)</f>
        <v>0.96</v>
      </c>
      <c r="H15">
        <f>VLOOKUP(Base_for_Qgis!A15,Basic!$A$1:$U$215,14,FALSE)</f>
        <v>3220000</v>
      </c>
      <c r="I15">
        <f>VLOOKUP(Base_for_Qgis!A15,Basic!$A$1:$U$215,15,FALSE)</f>
        <v>0.8</v>
      </c>
      <c r="J15">
        <v>0.2</v>
      </c>
      <c r="K15">
        <f>VLOOKUP(Base_for_Qgis!A15,Basic!$A$1:$U$215,16,FALSE)</f>
        <v>0</v>
      </c>
      <c r="L15" t="s">
        <v>1206</v>
      </c>
      <c r="M15" s="90" t="s">
        <v>1200</v>
      </c>
    </row>
    <row r="16" spans="1:14">
      <c r="A16" t="str">
        <f>Basic!A16</f>
        <v>AS2</v>
      </c>
      <c r="B16" t="str">
        <f>VLOOKUP(Base_for_Qgis!A16,Basic!$A$1:$U$215,4,FALSE)</f>
        <v>Asphalt with stone aggregate</v>
      </c>
      <c r="C16" t="str">
        <f>VLOOKUP(Base_for_Qgis!A16,Basic!$A$1:$U$215,5,FALSE)</f>
        <v>Enrobe bitumineux (granulats et bitume)</v>
      </c>
      <c r="D16" t="str">
        <f>VLOOKUP(Base_for_Qgis!A16,Basic!$A$1:$U$215,6,FALSE)</f>
        <v>Black/grey</v>
      </c>
      <c r="E16" t="str">
        <f>VLOOKUP(Base_for_Qgis!A16,Basic!$A$1:$U$215,7,FALSE)</f>
        <v>Weathered</v>
      </c>
      <c r="F16">
        <f>VLOOKUP(Base_for_Qgis!A16,Basic!$A$1:$U$215,8,FALSE)</f>
        <v>0.18</v>
      </c>
      <c r="G16">
        <f>VLOOKUP(Base_for_Qgis!A16,Basic!$A$1:$U$215,9,FALSE)</f>
        <v>0.94</v>
      </c>
      <c r="H16">
        <f>VLOOKUP(Base_for_Qgis!A16,Basic!$A$1:$U$215,14,FALSE)</f>
        <v>3220000</v>
      </c>
      <c r="I16">
        <f>VLOOKUP(Base_for_Qgis!A16,Basic!$A$1:$U$215,15,FALSE)</f>
        <v>0.8</v>
      </c>
      <c r="J16">
        <v>0.2</v>
      </c>
      <c r="K16">
        <f>VLOOKUP(Base_for_Qgis!A16,Basic!$A$1:$U$215,16,FALSE)</f>
        <v>0</v>
      </c>
      <c r="L16" t="s">
        <v>1206</v>
      </c>
      <c r="M16" s="90" t="s">
        <v>1200</v>
      </c>
    </row>
    <row r="17" spans="1:14">
      <c r="A17" t="str">
        <f>Basic!A17</f>
        <v>AS3</v>
      </c>
      <c r="B17" t="str">
        <f>VLOOKUP(Base_for_Qgis!A17,Basic!$A$1:$U$215,4,FALSE)</f>
        <v>Asphalt with stone aggregate</v>
      </c>
      <c r="C17" t="str">
        <f>VLOOKUP(Base_for_Qgis!A17,Basic!$A$1:$U$215,5,FALSE)</f>
        <v>Enrobe bitumineux (granulats et bitume)</v>
      </c>
      <c r="D17" t="str">
        <f>VLOOKUP(Base_for_Qgis!A17,Basic!$A$1:$U$215,6,FALSE)</f>
        <v>Black/grey</v>
      </c>
      <c r="E17" t="str">
        <f>VLOOKUP(Base_for_Qgis!A17,Basic!$A$1:$U$215,7,FALSE)</f>
        <v>Weathered</v>
      </c>
      <c r="F17">
        <f>VLOOKUP(Base_for_Qgis!A17,Basic!$A$1:$U$215,8,FALSE)</f>
        <v>0.21</v>
      </c>
      <c r="G17">
        <f>VLOOKUP(Base_for_Qgis!A17,Basic!$A$1:$U$215,9,FALSE)</f>
        <v>0.94</v>
      </c>
      <c r="H17">
        <f>VLOOKUP(Base_for_Qgis!A17,Basic!$A$1:$U$215,14,FALSE)</f>
        <v>3220000</v>
      </c>
      <c r="I17">
        <f>VLOOKUP(Base_for_Qgis!A17,Basic!$A$1:$U$215,15,FALSE)</f>
        <v>0.8</v>
      </c>
      <c r="J17">
        <v>0.2</v>
      </c>
      <c r="K17">
        <f>VLOOKUP(Base_for_Qgis!A17,Basic!$A$1:$U$215,16,FALSE)</f>
        <v>0</v>
      </c>
      <c r="L17" t="s">
        <v>1206</v>
      </c>
      <c r="M17" s="90" t="s">
        <v>1200</v>
      </c>
    </row>
    <row r="18" spans="1:14">
      <c r="A18" t="str">
        <f>Basic!A18</f>
        <v>AS4</v>
      </c>
      <c r="B18" t="str">
        <f>VLOOKUP(Base_for_Qgis!A18,Basic!$A$1:$U$215,4,FALSE)</f>
        <v>Asphalt with stone aggregate</v>
      </c>
      <c r="C18" t="str">
        <f>VLOOKUP(Base_for_Qgis!A18,Basic!$A$1:$U$215,5,FALSE)</f>
        <v>Enrobe bitumineux (granulats et bitume)</v>
      </c>
      <c r="D18" t="str">
        <f>VLOOKUP(Base_for_Qgis!A18,Basic!$A$1:$U$215,6,FALSE)</f>
        <v>Black/grey</v>
      </c>
      <c r="E18" t="str">
        <f>VLOOKUP(Base_for_Qgis!A18,Basic!$A$1:$U$215,7,FALSE)</f>
        <v>Weathered</v>
      </c>
      <c r="F18">
        <f>VLOOKUP(Base_for_Qgis!A18,Basic!$A$1:$U$215,8,FALSE)</f>
        <v>0.18</v>
      </c>
      <c r="G18">
        <f>VLOOKUP(Base_for_Qgis!A18,Basic!$A$1:$U$215,9,FALSE)</f>
        <v>0.94</v>
      </c>
      <c r="H18">
        <f>VLOOKUP(Base_for_Qgis!A18,Basic!$A$1:$U$215,14,FALSE)</f>
        <v>3220000</v>
      </c>
      <c r="I18">
        <f>VLOOKUP(Base_for_Qgis!A18,Basic!$A$1:$U$215,15,FALSE)</f>
        <v>0.8</v>
      </c>
      <c r="J18">
        <v>0.2</v>
      </c>
      <c r="K18">
        <f>VLOOKUP(Base_for_Qgis!A18,Basic!$A$1:$U$215,16,FALSE)</f>
        <v>0</v>
      </c>
      <c r="L18" t="s">
        <v>1206</v>
      </c>
      <c r="M18" s="90" t="s">
        <v>1200</v>
      </c>
    </row>
    <row r="19" spans="1:14">
      <c r="A19" t="str">
        <f>Basic!A19</f>
        <v>AS5</v>
      </c>
      <c r="B19" t="str">
        <f>VLOOKUP(Base_for_Qgis!A19,Basic!$A$1:$U$215,4,FALSE)</f>
        <v>Asphalt with stone aggregate</v>
      </c>
      <c r="C19" t="str">
        <f>VLOOKUP(Base_for_Qgis!A19,Basic!$A$1:$U$215,5,FALSE)</f>
        <v>Enrobe bitumineux (granulats et bitume)</v>
      </c>
      <c r="D19" t="str">
        <f>VLOOKUP(Base_for_Qgis!A19,Basic!$A$1:$U$215,6,FALSE)</f>
        <v>Black/grey</v>
      </c>
      <c r="E19" t="str">
        <f>VLOOKUP(Base_for_Qgis!A19,Basic!$A$1:$U$215,7,FALSE)</f>
        <v>Weathered</v>
      </c>
      <c r="F19">
        <f>VLOOKUP(Base_for_Qgis!A19,Basic!$A$1:$U$215,8,FALSE)</f>
        <v>0.19</v>
      </c>
      <c r="G19">
        <f>VLOOKUP(Base_for_Qgis!A19,Basic!$A$1:$U$215,9,FALSE)</f>
        <v>0.93</v>
      </c>
      <c r="H19">
        <f>VLOOKUP(Base_for_Qgis!A19,Basic!$A$1:$U$215,14,FALSE)</f>
        <v>3220000</v>
      </c>
      <c r="I19">
        <f>VLOOKUP(Base_for_Qgis!A19,Basic!$A$1:$U$215,15,FALSE)</f>
        <v>0.8</v>
      </c>
      <c r="J19">
        <v>0.2</v>
      </c>
      <c r="K19">
        <f>VLOOKUP(Base_for_Qgis!A19,Basic!$A$1:$U$215,16,FALSE)</f>
        <v>0</v>
      </c>
      <c r="L19" t="s">
        <v>1206</v>
      </c>
      <c r="M19" s="90" t="s">
        <v>1200</v>
      </c>
    </row>
    <row r="20" spans="1:14">
      <c r="A20" t="str">
        <f>Basic!A20</f>
        <v>AS6</v>
      </c>
      <c r="B20" t="str">
        <f>VLOOKUP(Base_for_Qgis!A20,Basic!$A$1:$U$215,4,FALSE)</f>
        <v>Asphalt with stone aggregate</v>
      </c>
      <c r="C20" t="str">
        <f>VLOOKUP(Base_for_Qgis!A20,Basic!$A$1:$U$215,5,FALSE)</f>
        <v>Enrobe bitumineux (granulats et bitume)</v>
      </c>
      <c r="D20" t="str">
        <f>VLOOKUP(Base_for_Qgis!A20,Basic!$A$1:$U$215,6,FALSE)</f>
        <v>Black/grey</v>
      </c>
      <c r="E20" t="str">
        <f>VLOOKUP(Base_for_Qgis!A20,Basic!$A$1:$U$215,7,FALSE)</f>
        <v>Weathered</v>
      </c>
      <c r="F20">
        <f>VLOOKUP(Base_for_Qgis!A20,Basic!$A$1:$U$215,8,FALSE)</f>
        <v>0.12</v>
      </c>
      <c r="G20">
        <f>VLOOKUP(Base_for_Qgis!A20,Basic!$A$1:$U$215,9,FALSE)</f>
        <v>0.91</v>
      </c>
      <c r="H20">
        <f>VLOOKUP(Base_for_Qgis!A20,Basic!$A$1:$U$215,14,FALSE)</f>
        <v>3220000</v>
      </c>
      <c r="I20">
        <f>VLOOKUP(Base_for_Qgis!A20,Basic!$A$1:$U$215,15,FALSE)</f>
        <v>0.8</v>
      </c>
      <c r="J20">
        <v>0.2</v>
      </c>
      <c r="K20">
        <f>VLOOKUP(Base_for_Qgis!A20,Basic!$A$1:$U$215,16,FALSE)</f>
        <v>0</v>
      </c>
      <c r="L20" t="s">
        <v>1206</v>
      </c>
      <c r="M20" s="90" t="s">
        <v>1200</v>
      </c>
    </row>
    <row r="21" spans="1:14">
      <c r="A21" t="str">
        <f>Basic!A21</f>
        <v>TR1</v>
      </c>
      <c r="B21" t="str">
        <f>VLOOKUP(Base_for_Qgis!A21,Basic!$A$1:$U$215,4,FALSE)</f>
        <v>Tarmac roofing paper</v>
      </c>
      <c r="C21" t="str">
        <f>VLOOKUP(Base_for_Qgis!A21,Basic!$A$1:$U$215,5,FALSE)</f>
        <v>Asphalt gravilionne pour toiture</v>
      </c>
      <c r="D21" t="str">
        <f>VLOOKUP(Base_for_Qgis!A21,Basic!$A$1:$U$215,6,FALSE)</f>
        <v>Grey</v>
      </c>
      <c r="E21" t="str">
        <f>VLOOKUP(Base_for_Qgis!A21,Basic!$A$1:$U$215,7,FALSE)</f>
        <v>New</v>
      </c>
      <c r="F21">
        <f>VLOOKUP(Base_for_Qgis!A21,Basic!$A$1:$U$215,8,FALSE)</f>
        <v>7.0000000000000007E-2</v>
      </c>
      <c r="G21">
        <f>VLOOKUP(Base_for_Qgis!A21,Basic!$A$1:$U$215,9,FALSE)</f>
        <v>0.93</v>
      </c>
      <c r="H21">
        <f>VLOOKUP(Base_for_Qgis!A21,Basic!$A$1:$U$215,14,FALSE)</f>
        <v>0</v>
      </c>
      <c r="I21">
        <f>VLOOKUP(Base_for_Qgis!A21,Basic!$A$1:$U$215,15,FALSE)</f>
        <v>0</v>
      </c>
      <c r="J21">
        <v>0.2</v>
      </c>
      <c r="K21">
        <f>VLOOKUP(Base_for_Qgis!A21,Basic!$A$1:$U$215,16,FALSE)</f>
        <v>0</v>
      </c>
      <c r="M21" s="90" t="s">
        <v>1200</v>
      </c>
      <c r="N21" s="88" t="s">
        <v>1201</v>
      </c>
    </row>
    <row r="22" spans="1:14">
      <c r="A22" t="str">
        <f>Basic!A22</f>
        <v>TR2</v>
      </c>
      <c r="B22" t="str">
        <f>VLOOKUP(Base_for_Qgis!A22,Basic!$A$1:$U$215,4,FALSE)</f>
        <v>Tarmac</v>
      </c>
      <c r="C22" t="str">
        <f>VLOOKUP(Base_for_Qgis!A22,Basic!$A$1:$U$215,5,FALSE)</f>
        <v>Asphalt gravilionne</v>
      </c>
      <c r="D22" t="str">
        <f>VLOOKUP(Base_for_Qgis!A22,Basic!$A$1:$U$215,6,FALSE)</f>
        <v>Black</v>
      </c>
      <c r="E22" t="str">
        <f>VLOOKUP(Base_for_Qgis!A22,Basic!$A$1:$U$215,7,FALSE)</f>
        <v>Weathered</v>
      </c>
      <c r="F22">
        <f>VLOOKUP(Base_for_Qgis!A22,Basic!$A$1:$U$215,8,FALSE)</f>
        <v>0.13</v>
      </c>
      <c r="G22">
        <f>VLOOKUP(Base_for_Qgis!A22,Basic!$A$1:$U$215,9,FALSE)</f>
        <v>0.95</v>
      </c>
      <c r="H22">
        <f>VLOOKUP(Base_for_Qgis!A22,Basic!$A$1:$U$215,14,FALSE)</f>
        <v>0</v>
      </c>
      <c r="I22">
        <f>VLOOKUP(Base_for_Qgis!A22,Basic!$A$1:$U$215,15,FALSE)</f>
        <v>0</v>
      </c>
      <c r="J22">
        <v>0.2</v>
      </c>
      <c r="K22">
        <f>VLOOKUP(Base_for_Qgis!A22,Basic!$A$1:$U$215,16,FALSE)</f>
        <v>0</v>
      </c>
      <c r="M22" s="90" t="s">
        <v>1200</v>
      </c>
      <c r="N22" s="88" t="s">
        <v>1201</v>
      </c>
    </row>
    <row r="23" spans="1:14">
      <c r="A23" t="str">
        <f>Basic!A23</f>
        <v>TR3</v>
      </c>
      <c r="B23" t="str">
        <f>VLOOKUP(Base_for_Qgis!A23,Basic!$A$1:$U$215,4,FALSE)</f>
        <v>Tarmac</v>
      </c>
      <c r="C23" t="str">
        <f>VLOOKUP(Base_for_Qgis!A23,Basic!$A$1:$U$215,5,FALSE)</f>
        <v>Asphalt gravilionne</v>
      </c>
      <c r="D23" t="str">
        <f>VLOOKUP(Base_for_Qgis!A23,Basic!$A$1:$U$215,6,FALSE)</f>
        <v>Black</v>
      </c>
      <c r="E23" t="str">
        <f>VLOOKUP(Base_for_Qgis!A23,Basic!$A$1:$U$215,7,FALSE)</f>
        <v>Weathered</v>
      </c>
      <c r="F23">
        <f>VLOOKUP(Base_for_Qgis!A23,Basic!$A$1:$U$215,8,FALSE)</f>
        <v>0.08</v>
      </c>
      <c r="G23">
        <f>VLOOKUP(Base_for_Qgis!A23,Basic!$A$1:$U$215,9,FALSE)</f>
        <v>0.95</v>
      </c>
      <c r="H23">
        <f>VLOOKUP(Base_for_Qgis!A23,Basic!$A$1:$U$215,14,FALSE)</f>
        <v>0</v>
      </c>
      <c r="I23">
        <f>VLOOKUP(Base_for_Qgis!A23,Basic!$A$1:$U$215,15,FALSE)</f>
        <v>0</v>
      </c>
      <c r="J23">
        <v>0.2</v>
      </c>
      <c r="K23">
        <f>VLOOKUP(Base_for_Qgis!A23,Basic!$A$1:$U$215,16,FALSE)</f>
        <v>0</v>
      </c>
      <c r="M23" s="90" t="s">
        <v>1200</v>
      </c>
      <c r="N23" s="88" t="s">
        <v>1201</v>
      </c>
    </row>
    <row r="24" spans="1:14">
      <c r="A24" t="str">
        <f>Basic!A24</f>
        <v>TR4</v>
      </c>
      <c r="B24" t="str">
        <f>VLOOKUP(Base_for_Qgis!A24,Basic!$A$1:$U$215,4,FALSE)</f>
        <v>Tarmac</v>
      </c>
      <c r="C24" t="str">
        <f>VLOOKUP(Base_for_Qgis!A24,Basic!$A$1:$U$215,5,FALSE)</f>
        <v>Asphalt gravilionne</v>
      </c>
      <c r="D24" t="str">
        <f>VLOOKUP(Base_for_Qgis!A24,Basic!$A$1:$U$215,6,FALSE)</f>
        <v>Black</v>
      </c>
      <c r="E24" t="str">
        <f>VLOOKUP(Base_for_Qgis!A24,Basic!$A$1:$U$215,7,FALSE)</f>
        <v>Weathered</v>
      </c>
      <c r="F24">
        <f>VLOOKUP(Base_for_Qgis!A24,Basic!$A$1:$U$215,8,FALSE)</f>
        <v>0.1</v>
      </c>
      <c r="G24">
        <f>VLOOKUP(Base_for_Qgis!A24,Basic!$A$1:$U$215,9,FALSE)</f>
        <v>0.96</v>
      </c>
      <c r="H24">
        <f>VLOOKUP(Base_for_Qgis!A24,Basic!$A$1:$U$215,14,FALSE)</f>
        <v>0</v>
      </c>
      <c r="I24">
        <f>VLOOKUP(Base_for_Qgis!A24,Basic!$A$1:$U$215,15,FALSE)</f>
        <v>0</v>
      </c>
      <c r="J24">
        <v>0.2</v>
      </c>
      <c r="K24">
        <f>VLOOKUP(Base_for_Qgis!A24,Basic!$A$1:$U$215,16,FALSE)</f>
        <v>0</v>
      </c>
      <c r="M24" s="90" t="s">
        <v>1200</v>
      </c>
      <c r="N24" s="88" t="s">
        <v>1201</v>
      </c>
    </row>
    <row r="25" spans="1:14">
      <c r="A25" t="str">
        <f>Basic!A25</f>
        <v>CM1</v>
      </c>
      <c r="B25" t="str">
        <f>VLOOKUP(Base_for_Qgis!A25,Basic!$A$1:$U$215,4,FALSE)</f>
        <v>Cement</v>
      </c>
      <c r="C25" t="str">
        <f>VLOOKUP(Base_for_Qgis!A25,Basic!$A$1:$U$215,5,FALSE)</f>
        <v>Ciment</v>
      </c>
      <c r="D25" t="str">
        <f>VLOOKUP(Base_for_Qgis!A25,Basic!$A$1:$U$215,6,FALSE)</f>
        <v>Grey/ochre</v>
      </c>
      <c r="E25" t="str">
        <f>VLOOKUP(Base_for_Qgis!A25,Basic!$A$1:$U$215,7,FALSE)</f>
        <v>Weathered</v>
      </c>
      <c r="F25">
        <f>VLOOKUP(Base_for_Qgis!A25,Basic!$A$1:$U$215,8,FALSE)</f>
        <v>0.28999999999999998</v>
      </c>
      <c r="G25">
        <f>VLOOKUP(Base_for_Qgis!A25,Basic!$A$1:$U$215,9,FALSE)</f>
        <v>0.94</v>
      </c>
      <c r="H25">
        <f>VLOOKUP(Base_for_Qgis!A25,Basic!$A$1:$U$215,14,FALSE)</f>
        <v>1680000</v>
      </c>
      <c r="I25">
        <f>VLOOKUP(Base_for_Qgis!A25,Basic!$A$1:$U$215,15,FALSE)</f>
        <v>0.8</v>
      </c>
      <c r="J25">
        <v>0.2</v>
      </c>
      <c r="K25">
        <f>VLOOKUP(Base_for_Qgis!A25,Basic!$A$1:$U$215,16,FALSE)</f>
        <v>0</v>
      </c>
      <c r="L25" t="s">
        <v>1206</v>
      </c>
      <c r="M25" s="90" t="s">
        <v>1200</v>
      </c>
    </row>
    <row r="26" spans="1:14">
      <c r="A26" t="str">
        <f>Basic!A26</f>
        <v>CC1</v>
      </c>
      <c r="B26" t="str">
        <f>VLOOKUP(Base_for_Qgis!A26,Basic!$A$1:$U$215,4,FALSE)</f>
        <v>Light concrete</v>
      </c>
      <c r="C26" t="str">
        <f>VLOOKUP(Base_for_Qgis!A26,Basic!$A$1:$U$215,5,FALSE)</f>
        <v>Beton leger</v>
      </c>
      <c r="D26" t="str">
        <f>VLOOKUP(Base_for_Qgis!A26,Basic!$A$1:$U$215,6,FALSE)</f>
        <v>Grey/white</v>
      </c>
      <c r="E26" t="str">
        <f>VLOOKUP(Base_for_Qgis!A26,Basic!$A$1:$U$215,7,FALSE)</f>
        <v>New</v>
      </c>
      <c r="F26">
        <f>VLOOKUP(Base_for_Qgis!A26,Basic!$A$1:$U$215,8,FALSE)</f>
        <v>0.21</v>
      </c>
      <c r="G26">
        <f>VLOOKUP(Base_for_Qgis!A26,Basic!$A$1:$U$215,9,FALSE)</f>
        <v>0.92</v>
      </c>
      <c r="H26">
        <f>VLOOKUP(Base_for_Qgis!A26,Basic!$A$1:$U$215,14,FALSE)</f>
        <v>1839600</v>
      </c>
      <c r="I26">
        <f>VLOOKUP(Base_for_Qgis!A26,Basic!$A$1:$U$215,15,FALSE)</f>
        <v>0.21</v>
      </c>
      <c r="J26">
        <v>0.2</v>
      </c>
      <c r="K26">
        <f>VLOOKUP(Base_for_Qgis!A26,Basic!$A$1:$U$215,16,FALSE)</f>
        <v>0</v>
      </c>
      <c r="L26" t="s">
        <v>1206</v>
      </c>
      <c r="M26" s="90" t="s">
        <v>1200</v>
      </c>
    </row>
    <row r="27" spans="1:14">
      <c r="A27" t="str">
        <f>Basic!A27</f>
        <v>CM2</v>
      </c>
      <c r="B27" t="str">
        <f>VLOOKUP(Base_for_Qgis!A27,Basic!$A$1:$U$215,4,FALSE)</f>
        <v>Cement</v>
      </c>
      <c r="C27" t="str">
        <f>VLOOKUP(Base_for_Qgis!A27,Basic!$A$1:$U$215,5,FALSE)</f>
        <v>Ciment</v>
      </c>
      <c r="D27" t="str">
        <f>VLOOKUP(Base_for_Qgis!A27,Basic!$A$1:$U$215,6,FALSE)</f>
        <v>Grey</v>
      </c>
      <c r="E27" t="str">
        <f>VLOOKUP(Base_for_Qgis!A27,Basic!$A$1:$U$215,7,FALSE)</f>
        <v>Weathered</v>
      </c>
      <c r="F27">
        <f>VLOOKUP(Base_for_Qgis!A27,Basic!$A$1:$U$215,8,FALSE)</f>
        <v>0.23</v>
      </c>
      <c r="G27">
        <f>VLOOKUP(Base_for_Qgis!A27,Basic!$A$1:$U$215,9,FALSE)</f>
        <v>0.91</v>
      </c>
      <c r="H27">
        <f>VLOOKUP(Base_for_Qgis!A27,Basic!$A$1:$U$215,14,FALSE)</f>
        <v>1680000</v>
      </c>
      <c r="I27">
        <f>VLOOKUP(Base_for_Qgis!A27,Basic!$A$1:$U$215,15,FALSE)</f>
        <v>0.8</v>
      </c>
      <c r="J27">
        <v>0.2</v>
      </c>
      <c r="K27">
        <f>VLOOKUP(Base_for_Qgis!A27,Basic!$A$1:$U$215,16,FALSE)</f>
        <v>0</v>
      </c>
      <c r="L27" t="s">
        <v>1206</v>
      </c>
      <c r="M27" s="90" t="s">
        <v>1200</v>
      </c>
    </row>
    <row r="28" spans="1:14">
      <c r="A28" t="str">
        <f>Basic!A28</f>
        <v>CC2</v>
      </c>
      <c r="B28" t="str">
        <f>VLOOKUP(Base_for_Qgis!A28,Basic!$A$1:$U$215,4,FALSE)</f>
        <v>Concrete</v>
      </c>
      <c r="C28" t="str">
        <f>VLOOKUP(Base_for_Qgis!A28,Basic!$A$1:$U$215,5,FALSE)</f>
        <v>Beton</v>
      </c>
      <c r="D28" t="str">
        <f>VLOOKUP(Base_for_Qgis!A28,Basic!$A$1:$U$215,6,FALSE)</f>
        <v>Grey</v>
      </c>
      <c r="E28" t="str">
        <f>VLOOKUP(Base_for_Qgis!A28,Basic!$A$1:$U$215,7,FALSE)</f>
        <v>Weathered</v>
      </c>
      <c r="F28">
        <f>VLOOKUP(Base_for_Qgis!A28,Basic!$A$1:$U$215,8,FALSE)</f>
        <v>0.37</v>
      </c>
      <c r="G28">
        <f>VLOOKUP(Base_for_Qgis!A28,Basic!$A$1:$U$215,9,FALSE)</f>
        <v>0.95</v>
      </c>
      <c r="H28">
        <f>VLOOKUP(Base_for_Qgis!A28,Basic!$A$1:$U$215,14,FALSE)</f>
        <v>1839600</v>
      </c>
      <c r="I28">
        <f>VLOOKUP(Base_for_Qgis!A28,Basic!$A$1:$U$215,15,FALSE)</f>
        <v>0.21</v>
      </c>
      <c r="J28">
        <v>0.2</v>
      </c>
      <c r="K28">
        <f>VLOOKUP(Base_for_Qgis!A28,Basic!$A$1:$U$215,16,FALSE)</f>
        <v>0</v>
      </c>
      <c r="L28" t="s">
        <v>1206</v>
      </c>
      <c r="M28" s="90" t="s">
        <v>1200</v>
      </c>
    </row>
    <row r="29" spans="1:14">
      <c r="A29" t="str">
        <f>Basic!A29</f>
        <v>CM3</v>
      </c>
      <c r="B29" t="str">
        <f>VLOOKUP(Base_for_Qgis!A29,Basic!$A$1:$U$215,4,FALSE)</f>
        <v>Cement</v>
      </c>
      <c r="C29" t="str">
        <f>VLOOKUP(Base_for_Qgis!A29,Basic!$A$1:$U$215,5,FALSE)</f>
        <v>Ciment</v>
      </c>
      <c r="D29" t="str">
        <f>VLOOKUP(Base_for_Qgis!A29,Basic!$A$1:$U$215,6,FALSE)</f>
        <v>Grey</v>
      </c>
      <c r="E29" t="str">
        <f>VLOOKUP(Base_for_Qgis!A29,Basic!$A$1:$U$215,7,FALSE)</f>
        <v>Weathered</v>
      </c>
      <c r="F29">
        <f>VLOOKUP(Base_for_Qgis!A29,Basic!$A$1:$U$215,8,FALSE)</f>
        <v>0.41</v>
      </c>
      <c r="G29">
        <f>VLOOKUP(Base_for_Qgis!A29,Basic!$A$1:$U$215,9,FALSE)</f>
        <v>0.95</v>
      </c>
      <c r="H29">
        <f>VLOOKUP(Base_for_Qgis!A29,Basic!$A$1:$U$215,14,FALSE)</f>
        <v>1680000</v>
      </c>
      <c r="I29">
        <f>VLOOKUP(Base_for_Qgis!A29,Basic!$A$1:$U$215,15,FALSE)</f>
        <v>0.8</v>
      </c>
      <c r="J29">
        <v>0.2</v>
      </c>
      <c r="K29">
        <f>VLOOKUP(Base_for_Qgis!A29,Basic!$A$1:$U$215,16,FALSE)</f>
        <v>0</v>
      </c>
      <c r="L29" t="s">
        <v>1206</v>
      </c>
      <c r="M29" s="90" t="s">
        <v>1200</v>
      </c>
    </row>
    <row r="30" spans="1:14">
      <c r="A30" t="str">
        <f>Basic!A30</f>
        <v>CC3</v>
      </c>
      <c r="B30" t="str">
        <f>VLOOKUP(Base_for_Qgis!A30,Basic!$A$1:$U$215,4,FALSE)</f>
        <v>Concrete</v>
      </c>
      <c r="C30" t="str">
        <f>VLOOKUP(Base_for_Qgis!A30,Basic!$A$1:$U$215,5,FALSE)</f>
        <v>Beton</v>
      </c>
      <c r="D30" t="str">
        <f>VLOOKUP(Base_for_Qgis!A30,Basic!$A$1:$U$215,6,FALSE)</f>
        <v>White</v>
      </c>
      <c r="E30" t="str">
        <f>VLOOKUP(Base_for_Qgis!A30,Basic!$A$1:$U$215,7,FALSE)</f>
        <v>Weathered</v>
      </c>
      <c r="F30">
        <f>VLOOKUP(Base_for_Qgis!A30,Basic!$A$1:$U$215,8,FALSE)</f>
        <v>0.42</v>
      </c>
      <c r="G30">
        <f>VLOOKUP(Base_for_Qgis!A30,Basic!$A$1:$U$215,9,FALSE)</f>
        <v>0.95</v>
      </c>
      <c r="H30">
        <f>VLOOKUP(Base_for_Qgis!A30,Basic!$A$1:$U$215,14,FALSE)</f>
        <v>1839600</v>
      </c>
      <c r="I30">
        <f>VLOOKUP(Base_for_Qgis!A30,Basic!$A$1:$U$215,15,FALSE)</f>
        <v>0.21</v>
      </c>
      <c r="J30">
        <v>0.2</v>
      </c>
      <c r="K30">
        <f>VLOOKUP(Base_for_Qgis!A30,Basic!$A$1:$U$215,16,FALSE)</f>
        <v>0</v>
      </c>
      <c r="L30" t="s">
        <v>1206</v>
      </c>
      <c r="M30" s="90" t="s">
        <v>1200</v>
      </c>
    </row>
    <row r="31" spans="1:14">
      <c r="A31" t="str">
        <f>Basic!A31</f>
        <v>CC4</v>
      </c>
      <c r="B31" t="str">
        <f>VLOOKUP(Base_for_Qgis!A31,Basic!$A$1:$U$215,4,FALSE)</f>
        <v>Concrete</v>
      </c>
      <c r="C31" t="str">
        <f>VLOOKUP(Base_for_Qgis!A31,Basic!$A$1:$U$215,5,FALSE)</f>
        <v>Beton</v>
      </c>
      <c r="D31" t="str">
        <f>VLOOKUP(Base_for_Qgis!A31,Basic!$A$1:$U$215,6,FALSE)</f>
        <v>Grey</v>
      </c>
      <c r="E31" t="str">
        <f>VLOOKUP(Base_for_Qgis!A31,Basic!$A$1:$U$215,7,FALSE)</f>
        <v>Weathered, rough</v>
      </c>
      <c r="F31">
        <f>VLOOKUP(Base_for_Qgis!A31,Basic!$A$1:$U$215,8,FALSE)</f>
        <v>0.25</v>
      </c>
      <c r="G31">
        <f>VLOOKUP(Base_for_Qgis!A31,Basic!$A$1:$U$215,9,FALSE)</f>
        <v>0.95</v>
      </c>
      <c r="H31">
        <f>VLOOKUP(Base_for_Qgis!A31,Basic!$A$1:$U$215,14,FALSE)</f>
        <v>1839600</v>
      </c>
      <c r="I31">
        <f>VLOOKUP(Base_for_Qgis!A31,Basic!$A$1:$U$215,15,FALSE)</f>
        <v>0.21</v>
      </c>
      <c r="J31">
        <v>0.2</v>
      </c>
      <c r="K31">
        <f>VLOOKUP(Base_for_Qgis!A31,Basic!$A$1:$U$215,16,FALSE)</f>
        <v>0</v>
      </c>
      <c r="L31" t="s">
        <v>1206</v>
      </c>
      <c r="M31" s="90" t="s">
        <v>1200</v>
      </c>
    </row>
    <row r="32" spans="1:14">
      <c r="A32" t="str">
        <f>Basic!A32</f>
        <v>CM4</v>
      </c>
      <c r="B32" t="str">
        <f>VLOOKUP(Base_for_Qgis!A32,Basic!$A$1:$U$215,4,FALSE)</f>
        <v>Cement brick</v>
      </c>
      <c r="C32" t="str">
        <f>VLOOKUP(Base_for_Qgis!A32,Basic!$A$1:$U$215,5,FALSE)</f>
        <v>Module en ciment</v>
      </c>
      <c r="D32" t="str">
        <f>VLOOKUP(Base_for_Qgis!A32,Basic!$A$1:$U$215,6,FALSE)</f>
        <v>Yellow</v>
      </c>
      <c r="E32" t="str">
        <f>VLOOKUP(Base_for_Qgis!A32,Basic!$A$1:$U$215,7,FALSE)</f>
        <v>New</v>
      </c>
      <c r="F32">
        <f>VLOOKUP(Base_for_Qgis!A32,Basic!$A$1:$U$215,8,FALSE)</f>
        <v>0.3</v>
      </c>
      <c r="G32">
        <f>VLOOKUP(Base_for_Qgis!A32,Basic!$A$1:$U$215,9,FALSE)</f>
        <v>0.94</v>
      </c>
      <c r="H32">
        <f>VLOOKUP(Base_for_Qgis!A32,Basic!$A$1:$U$215,14,FALSE)</f>
        <v>1680000</v>
      </c>
      <c r="I32">
        <f>VLOOKUP(Base_for_Qgis!A32,Basic!$A$1:$U$215,15,FALSE)</f>
        <v>0.8</v>
      </c>
      <c r="J32">
        <v>0.2</v>
      </c>
      <c r="K32">
        <f>VLOOKUP(Base_for_Qgis!A32,Basic!$A$1:$U$215,16,FALSE)</f>
        <v>0</v>
      </c>
      <c r="M32" s="90" t="s">
        <v>1200</v>
      </c>
    </row>
    <row r="33" spans="1:14">
      <c r="A33" t="str">
        <f>Basic!A33</f>
        <v>CM5</v>
      </c>
      <c r="B33" t="str">
        <f>VLOOKUP(Base_for_Qgis!A33,Basic!$A$1:$U$215,4,FALSE)</f>
        <v>Cement brick, with sand</v>
      </c>
      <c r="C33" t="str">
        <f>VLOOKUP(Base_for_Qgis!A33,Basic!$A$1:$U$215,5,FALSE)</f>
        <v>Module en ciment avec sable</v>
      </c>
      <c r="D33" t="str">
        <f>VLOOKUP(Base_for_Qgis!A33,Basic!$A$1:$U$215,6,FALSE)</f>
        <v>Black/light grey</v>
      </c>
      <c r="E33" t="str">
        <f>VLOOKUP(Base_for_Qgis!A33,Basic!$A$1:$U$215,7,FALSE)</f>
        <v>New</v>
      </c>
      <c r="F33">
        <f>VLOOKUP(Base_for_Qgis!A33,Basic!$A$1:$U$215,8,FALSE)</f>
        <v>0.11</v>
      </c>
      <c r="G33">
        <f>VLOOKUP(Base_for_Qgis!A33,Basic!$A$1:$U$215,9,FALSE)</f>
        <v>0.94</v>
      </c>
      <c r="H33">
        <f>VLOOKUP(Base_for_Qgis!A33,Basic!$A$1:$U$215,14,FALSE)</f>
        <v>1680000</v>
      </c>
      <c r="I33">
        <f>VLOOKUP(Base_for_Qgis!A33,Basic!$A$1:$U$215,15,FALSE)</f>
        <v>0.8</v>
      </c>
      <c r="J33">
        <v>0.2</v>
      </c>
      <c r="K33">
        <f>VLOOKUP(Base_for_Qgis!A33,Basic!$A$1:$U$215,16,FALSE)</f>
        <v>0</v>
      </c>
      <c r="M33" s="90" t="s">
        <v>1200</v>
      </c>
    </row>
    <row r="34" spans="1:14">
      <c r="A34" t="str">
        <f>Basic!A34</f>
        <v>CM6</v>
      </c>
      <c r="B34" t="str">
        <f>VLOOKUP(Base_for_Qgis!A34,Basic!$A$1:$U$215,4,FALSE)</f>
        <v>Cement brick</v>
      </c>
      <c r="C34" t="str">
        <f>VLOOKUP(Base_for_Qgis!A34,Basic!$A$1:$U$215,5,FALSE)</f>
        <v>Module en ciment</v>
      </c>
      <c r="D34" t="str">
        <f>VLOOKUP(Base_for_Qgis!A34,Basic!$A$1:$U$215,6,FALSE)</f>
        <v>Black</v>
      </c>
      <c r="E34" t="str">
        <f>VLOOKUP(Base_for_Qgis!A34,Basic!$A$1:$U$215,7,FALSE)</f>
        <v>New</v>
      </c>
      <c r="F34">
        <f>VLOOKUP(Base_for_Qgis!A34,Basic!$A$1:$U$215,8,FALSE)</f>
        <v>0.09</v>
      </c>
      <c r="G34">
        <f>VLOOKUP(Base_for_Qgis!A34,Basic!$A$1:$U$215,9,FALSE)</f>
        <v>0.95</v>
      </c>
      <c r="H34">
        <f>VLOOKUP(Base_for_Qgis!A34,Basic!$A$1:$U$215,14,FALSE)</f>
        <v>1680000</v>
      </c>
      <c r="I34">
        <f>VLOOKUP(Base_for_Qgis!A34,Basic!$A$1:$U$215,15,FALSE)</f>
        <v>0.8</v>
      </c>
      <c r="J34">
        <v>0.2</v>
      </c>
      <c r="K34">
        <f>VLOOKUP(Base_for_Qgis!A34,Basic!$A$1:$U$215,16,FALSE)</f>
        <v>0</v>
      </c>
      <c r="M34" s="90" t="s">
        <v>1200</v>
      </c>
    </row>
    <row r="35" spans="1:14">
      <c r="A35" t="str">
        <f>Basic!A35</f>
        <v>CL1</v>
      </c>
      <c r="B35" t="str">
        <f>VLOOKUP(Base_for_Qgis!A35,Basic!$A$1:$U$215,4,FALSE)</f>
        <v>Brick clay, with cement</v>
      </c>
      <c r="C35" t="str">
        <f>VLOOKUP(Base_for_Qgis!A35,Basic!$A$1:$U$215,5,FALSE)</f>
        <v>Module en ciment</v>
      </c>
      <c r="D35" t="str">
        <f>VLOOKUP(Base_for_Qgis!A35,Basic!$A$1:$U$215,6,FALSE)</f>
        <v>Red</v>
      </c>
      <c r="E35" t="str">
        <f>VLOOKUP(Base_for_Qgis!A35,Basic!$A$1:$U$215,7,FALSE)</f>
        <v>Weathered</v>
      </c>
      <c r="F35">
        <f>VLOOKUP(Base_for_Qgis!A35,Basic!$A$1:$U$215,8,FALSE)</f>
        <v>0.31</v>
      </c>
      <c r="G35">
        <f>VLOOKUP(Base_for_Qgis!A35,Basic!$A$1:$U$215,9,FALSE)</f>
        <v>0.91</v>
      </c>
      <c r="H35">
        <f>VLOOKUP(Base_for_Qgis!A35,Basic!$A$1:$U$215,14,FALSE)</f>
        <v>0</v>
      </c>
      <c r="I35">
        <f>VLOOKUP(Base_for_Qgis!A35,Basic!$A$1:$U$215,15,FALSE)</f>
        <v>0</v>
      </c>
      <c r="J35">
        <v>0.2</v>
      </c>
      <c r="K35">
        <f>VLOOKUP(Base_for_Qgis!A35,Basic!$A$1:$U$215,16,FALSE)</f>
        <v>0</v>
      </c>
      <c r="M35" s="90" t="s">
        <v>1200</v>
      </c>
      <c r="N35" s="88" t="s">
        <v>1201</v>
      </c>
    </row>
    <row r="36" spans="1:14">
      <c r="A36" t="str">
        <f>Basic!A36</f>
        <v>CM7</v>
      </c>
      <c r="B36" t="str">
        <f>VLOOKUP(Base_for_Qgis!A36,Basic!$A$1:$U$215,4,FALSE)</f>
        <v>Cement brick</v>
      </c>
      <c r="C36" t="str">
        <f>VLOOKUP(Base_for_Qgis!A36,Basic!$A$1:$U$215,5,FALSE)</f>
        <v>Module en ciment</v>
      </c>
      <c r="D36" t="str">
        <f>VLOOKUP(Base_for_Qgis!A36,Basic!$A$1:$U$215,6,FALSE)</f>
        <v>Red</v>
      </c>
      <c r="E36" t="str">
        <f>VLOOKUP(Base_for_Qgis!A36,Basic!$A$1:$U$215,7,FALSE)</f>
        <v>Weathered</v>
      </c>
      <c r="F36">
        <f>VLOOKUP(Base_for_Qgis!A36,Basic!$A$1:$U$215,8,FALSE)</f>
        <v>0.17</v>
      </c>
      <c r="G36">
        <f>VLOOKUP(Base_for_Qgis!A36,Basic!$A$1:$U$215,9,FALSE)</f>
        <v>0.94</v>
      </c>
      <c r="H36">
        <f>VLOOKUP(Base_for_Qgis!A36,Basic!$A$1:$U$215,14,FALSE)</f>
        <v>1680000</v>
      </c>
      <c r="I36">
        <f>VLOOKUP(Base_for_Qgis!A36,Basic!$A$1:$U$215,15,FALSE)</f>
        <v>0.8</v>
      </c>
      <c r="J36">
        <v>0.2</v>
      </c>
      <c r="K36">
        <f>VLOOKUP(Base_for_Qgis!A36,Basic!$A$1:$U$215,16,FALSE)</f>
        <v>0</v>
      </c>
      <c r="M36" s="90" t="s">
        <v>1200</v>
      </c>
    </row>
    <row r="37" spans="1:14">
      <c r="A37" t="str">
        <f>Basic!A37</f>
        <v>CM8</v>
      </c>
      <c r="B37" t="str">
        <f>VLOOKUP(Base_for_Qgis!A37,Basic!$A$1:$U$215,4,FALSE)</f>
        <v>Cement brick, with sand</v>
      </c>
      <c r="C37" t="str">
        <f>VLOOKUP(Base_for_Qgis!A37,Basic!$A$1:$U$215,5,FALSE)</f>
        <v>Module en ciment</v>
      </c>
      <c r="D37" t="str">
        <f>VLOOKUP(Base_for_Qgis!A37,Basic!$A$1:$U$215,6,FALSE)</f>
        <v>Black</v>
      </c>
      <c r="E37" t="str">
        <f>VLOOKUP(Base_for_Qgis!A37,Basic!$A$1:$U$215,7,FALSE)</f>
        <v>Weathered</v>
      </c>
      <c r="F37">
        <f>VLOOKUP(Base_for_Qgis!A37,Basic!$A$1:$U$215,8,FALSE)</f>
        <v>0.2</v>
      </c>
      <c r="G37">
        <f>VLOOKUP(Base_for_Qgis!A37,Basic!$A$1:$U$215,9,FALSE)</f>
        <v>0.89</v>
      </c>
      <c r="H37">
        <f>VLOOKUP(Base_for_Qgis!A37,Basic!$A$1:$U$215,14,FALSE)</f>
        <v>1680000</v>
      </c>
      <c r="I37">
        <f>VLOOKUP(Base_for_Qgis!A37,Basic!$A$1:$U$215,15,FALSE)</f>
        <v>0.8</v>
      </c>
      <c r="J37">
        <v>0.2</v>
      </c>
      <c r="K37">
        <f>VLOOKUP(Base_for_Qgis!A37,Basic!$A$1:$U$215,16,FALSE)</f>
        <v>0</v>
      </c>
      <c r="M37" s="90" t="s">
        <v>1200</v>
      </c>
    </row>
    <row r="38" spans="1:14">
      <c r="A38" t="str">
        <f>Basic!A38</f>
        <v>CM9</v>
      </c>
      <c r="B38" t="str">
        <f>VLOOKUP(Base_for_Qgis!A38,Basic!$A$1:$U$215,4,FALSE)</f>
        <v>Cement brick</v>
      </c>
      <c r="C38" t="str">
        <f>VLOOKUP(Base_for_Qgis!A38,Basic!$A$1:$U$215,5,FALSE)</f>
        <v>Module en ciment</v>
      </c>
      <c r="D38" t="str">
        <f>VLOOKUP(Base_for_Qgis!A38,Basic!$A$1:$U$215,6,FALSE)</f>
        <v>Light red</v>
      </c>
      <c r="E38" t="str">
        <f>VLOOKUP(Base_for_Qgis!A38,Basic!$A$1:$U$215,7,FALSE)</f>
        <v>New</v>
      </c>
      <c r="F38">
        <f>VLOOKUP(Base_for_Qgis!A38,Basic!$A$1:$U$215,8,FALSE)</f>
        <v>0.22</v>
      </c>
      <c r="G38">
        <f>VLOOKUP(Base_for_Qgis!A38,Basic!$A$1:$U$215,9,FALSE)</f>
        <v>0.94</v>
      </c>
      <c r="H38">
        <f>VLOOKUP(Base_for_Qgis!A38,Basic!$A$1:$U$215,14,FALSE)</f>
        <v>1680000</v>
      </c>
      <c r="I38">
        <f>VLOOKUP(Base_for_Qgis!A38,Basic!$A$1:$U$215,15,FALSE)</f>
        <v>0.8</v>
      </c>
      <c r="J38">
        <v>0.2</v>
      </c>
      <c r="K38">
        <f>VLOOKUP(Base_for_Qgis!A38,Basic!$A$1:$U$215,16,FALSE)</f>
        <v>0</v>
      </c>
      <c r="M38" s="90" t="s">
        <v>1200</v>
      </c>
    </row>
    <row r="39" spans="1:14">
      <c r="A39" t="str">
        <f>Basic!A39</f>
        <v>CL2</v>
      </c>
      <c r="B39" t="str">
        <f>VLOOKUP(Base_for_Qgis!A39,Basic!$A$1:$U$215,4,FALSE)</f>
        <v>Brick clay</v>
      </c>
      <c r="C39" t="str">
        <f>VLOOKUP(Base_for_Qgis!A39,Basic!$A$1:$U$215,5,FALSE)</f>
        <v>Module terre cuite</v>
      </c>
      <c r="D39" t="str">
        <f>VLOOKUP(Base_for_Qgis!A39,Basic!$A$1:$U$215,6,FALSE)</f>
        <v>Light red</v>
      </c>
      <c r="E39" t="str">
        <f>VLOOKUP(Base_for_Qgis!A39,Basic!$A$1:$U$215,7,FALSE)</f>
        <v>New</v>
      </c>
      <c r="F39">
        <f>VLOOKUP(Base_for_Qgis!A39,Basic!$A$1:$U$215,8,FALSE)</f>
        <v>0.43</v>
      </c>
      <c r="G39">
        <f>VLOOKUP(Base_for_Qgis!A39,Basic!$A$1:$U$215,9,FALSE)</f>
        <v>0.94</v>
      </c>
      <c r="H39">
        <f>VLOOKUP(Base_for_Qgis!A39,Basic!$A$1:$U$215,14,FALSE)</f>
        <v>0</v>
      </c>
      <c r="I39">
        <f>VLOOKUP(Base_for_Qgis!A39,Basic!$A$1:$U$215,15,FALSE)</f>
        <v>0</v>
      </c>
      <c r="J39">
        <v>0.2</v>
      </c>
      <c r="K39">
        <f>VLOOKUP(Base_for_Qgis!A39,Basic!$A$1:$U$215,16,FALSE)</f>
        <v>0</v>
      </c>
      <c r="M39" s="90" t="s">
        <v>1200</v>
      </c>
      <c r="N39" s="88" t="s">
        <v>1201</v>
      </c>
    </row>
    <row r="40" spans="1:14">
      <c r="A40" t="str">
        <f>Basic!A40</f>
        <v>CM10</v>
      </c>
      <c r="B40" t="str">
        <f>VLOOKUP(Base_for_Qgis!A40,Basic!$A$1:$U$215,4,FALSE)</f>
        <v>Cement</v>
      </c>
      <c r="C40" t="str">
        <f>VLOOKUP(Base_for_Qgis!A40,Basic!$A$1:$U$215,5,FALSE)</f>
        <v>Ciment</v>
      </c>
      <c r="D40" t="str">
        <f>VLOOKUP(Base_for_Qgis!A40,Basic!$A$1:$U$215,6,FALSE)</f>
        <v>Red</v>
      </c>
      <c r="E40" t="str">
        <f>VLOOKUP(Base_for_Qgis!A40,Basic!$A$1:$U$215,7,FALSE)</f>
        <v>Weathered, curvy</v>
      </c>
      <c r="F40">
        <f>VLOOKUP(Base_for_Qgis!A40,Basic!$A$1:$U$215,8,FALSE)</f>
        <v>0.27</v>
      </c>
      <c r="G40">
        <f>VLOOKUP(Base_for_Qgis!A40,Basic!$A$1:$U$215,9,FALSE)</f>
        <v>0.95</v>
      </c>
      <c r="H40">
        <f>VLOOKUP(Base_for_Qgis!A40,Basic!$A$1:$U$215,14,FALSE)</f>
        <v>1680000</v>
      </c>
      <c r="I40">
        <f>VLOOKUP(Base_for_Qgis!A40,Basic!$A$1:$U$215,15,FALSE)</f>
        <v>0.8</v>
      </c>
      <c r="J40">
        <v>0.2</v>
      </c>
      <c r="K40">
        <f>VLOOKUP(Base_for_Qgis!A40,Basic!$A$1:$U$215,16,FALSE)</f>
        <v>0</v>
      </c>
      <c r="M40" s="90" t="s">
        <v>1200</v>
      </c>
    </row>
    <row r="41" spans="1:14">
      <c r="A41" t="str">
        <f>Basic!A41</f>
        <v>CL3</v>
      </c>
      <c r="B41" t="str">
        <f>VLOOKUP(Base_for_Qgis!A41,Basic!$A$1:$U$215,4,FALSE)</f>
        <v>Brick clay, painted</v>
      </c>
      <c r="C41" t="str">
        <f>VLOOKUP(Base_for_Qgis!A41,Basic!$A$1:$U$215,5,FALSE)</f>
        <v>Module terre cuite peint</v>
      </c>
      <c r="D41" t="str">
        <f>VLOOKUP(Base_for_Qgis!A41,Basic!$A$1:$U$215,6,FALSE)</f>
        <v>Red with beige and grey</v>
      </c>
      <c r="E41" t="str">
        <f>VLOOKUP(Base_for_Qgis!A41,Basic!$A$1:$U$215,7,FALSE)</f>
        <v>Weathered</v>
      </c>
      <c r="F41">
        <f>VLOOKUP(Base_for_Qgis!A41,Basic!$A$1:$U$215,8,FALSE)</f>
        <v>0.53</v>
      </c>
      <c r="G41">
        <f>VLOOKUP(Base_for_Qgis!A41,Basic!$A$1:$U$215,9,FALSE)</f>
        <v>0.93</v>
      </c>
      <c r="H41">
        <f>VLOOKUP(Base_for_Qgis!A41,Basic!$A$1:$U$215,14,FALSE)</f>
        <v>0</v>
      </c>
      <c r="I41">
        <f>VLOOKUP(Base_for_Qgis!A41,Basic!$A$1:$U$215,15,FALSE)</f>
        <v>0</v>
      </c>
      <c r="J41">
        <v>0.2</v>
      </c>
      <c r="K41">
        <f>VLOOKUP(Base_for_Qgis!A41,Basic!$A$1:$U$215,16,FALSE)</f>
        <v>0</v>
      </c>
      <c r="M41" s="90" t="s">
        <v>1200</v>
      </c>
      <c r="N41" s="88" t="s">
        <v>1201</v>
      </c>
    </row>
    <row r="42" spans="1:14">
      <c r="A42" t="str">
        <f>Basic!A42</f>
        <v>CL4</v>
      </c>
      <c r="B42" t="str">
        <f>VLOOKUP(Base_for_Qgis!A42,Basic!$A$1:$U$215,4,FALSE)</f>
        <v>Brick clay, with cement</v>
      </c>
      <c r="C42" t="str">
        <f>VLOOKUP(Base_for_Qgis!A42,Basic!$A$1:$U$215,5,FALSE)</f>
        <v>Module terre cuite avec ciment</v>
      </c>
      <c r="D42" t="str">
        <f>VLOOKUP(Base_for_Qgis!A42,Basic!$A$1:$U$215,6,FALSE)</f>
        <v>Red/grey</v>
      </c>
      <c r="E42" t="str">
        <f>VLOOKUP(Base_for_Qgis!A42,Basic!$A$1:$U$215,7,FALSE)</f>
        <v>Weathered</v>
      </c>
      <c r="F42">
        <f>VLOOKUP(Base_for_Qgis!A42,Basic!$A$1:$U$215,8,FALSE)</f>
        <v>0.35</v>
      </c>
      <c r="G42">
        <f>VLOOKUP(Base_for_Qgis!A42,Basic!$A$1:$U$215,9,FALSE)</f>
        <v>0.95</v>
      </c>
      <c r="H42">
        <f>VLOOKUP(Base_for_Qgis!A42,Basic!$A$1:$U$215,14,FALSE)</f>
        <v>0</v>
      </c>
      <c r="I42">
        <f>VLOOKUP(Base_for_Qgis!A42,Basic!$A$1:$U$215,15,FALSE)</f>
        <v>0</v>
      </c>
      <c r="J42">
        <v>0.2</v>
      </c>
      <c r="K42">
        <f>VLOOKUP(Base_for_Qgis!A42,Basic!$A$1:$U$215,16,FALSE)</f>
        <v>0</v>
      </c>
      <c r="M42" s="90" t="s">
        <v>1200</v>
      </c>
      <c r="N42" s="88" t="s">
        <v>1201</v>
      </c>
    </row>
    <row r="43" spans="1:14">
      <c r="A43" t="str">
        <f>Basic!A43</f>
        <v>CL5</v>
      </c>
      <c r="B43" t="str">
        <f>VLOOKUP(Base_for_Qgis!A43,Basic!$A$1:$U$215,4,FALSE)</f>
        <v>Brick clay, painted</v>
      </c>
      <c r="C43" t="str">
        <f>VLOOKUP(Base_for_Qgis!A43,Basic!$A$1:$U$215,5,FALSE)</f>
        <v>Module terre cuite peint</v>
      </c>
      <c r="D43" t="str">
        <f>VLOOKUP(Base_for_Qgis!A43,Basic!$A$1:$U$215,6,FALSE)</f>
        <v>Red with white</v>
      </c>
      <c r="E43" t="str">
        <f>VLOOKUP(Base_for_Qgis!A43,Basic!$A$1:$U$215,7,FALSE)</f>
        <v>Weathered, rough</v>
      </c>
      <c r="F43">
        <f>VLOOKUP(Base_for_Qgis!A43,Basic!$A$1:$U$215,8,FALSE)</f>
        <v>0.56000000000000005</v>
      </c>
      <c r="G43">
        <f>VLOOKUP(Base_for_Qgis!A43,Basic!$A$1:$U$215,9,FALSE)</f>
        <v>0.95</v>
      </c>
      <c r="H43">
        <f>VLOOKUP(Base_for_Qgis!A43,Basic!$A$1:$U$215,14,FALSE)</f>
        <v>0</v>
      </c>
      <c r="I43">
        <f>VLOOKUP(Base_for_Qgis!A43,Basic!$A$1:$U$215,15,FALSE)</f>
        <v>0</v>
      </c>
      <c r="J43">
        <v>0.2</v>
      </c>
      <c r="K43">
        <f>VLOOKUP(Base_for_Qgis!A43,Basic!$A$1:$U$215,16,FALSE)</f>
        <v>0</v>
      </c>
      <c r="M43" s="90" t="s">
        <v>1200</v>
      </c>
      <c r="N43" s="88" t="s">
        <v>1201</v>
      </c>
    </row>
    <row r="44" spans="1:14">
      <c r="A44" t="str">
        <f>Basic!A44</f>
        <v>CL6</v>
      </c>
      <c r="B44" t="str">
        <f>VLOOKUP(Base_for_Qgis!A44,Basic!$A$1:$U$215,4,FALSE)</f>
        <v>Brick clay</v>
      </c>
      <c r="C44" t="str">
        <f>VLOOKUP(Base_for_Qgis!A44,Basic!$A$1:$U$215,5,FALSE)</f>
        <v>Module terre cuite</v>
      </c>
      <c r="D44" t="str">
        <f>VLOOKUP(Base_for_Qgis!A44,Basic!$A$1:$U$215,6,FALSE)</f>
        <v>Red</v>
      </c>
      <c r="E44" t="str">
        <f>VLOOKUP(Base_for_Qgis!A44,Basic!$A$1:$U$215,7,FALSE)</f>
        <v>Weathered</v>
      </c>
      <c r="F44">
        <f>VLOOKUP(Base_for_Qgis!A44,Basic!$A$1:$U$215,8,FALSE)</f>
        <v>0.32</v>
      </c>
      <c r="G44">
        <f>VLOOKUP(Base_for_Qgis!A44,Basic!$A$1:$U$215,9,FALSE)</f>
        <v>0.95</v>
      </c>
      <c r="H44">
        <f>VLOOKUP(Base_for_Qgis!A44,Basic!$A$1:$U$215,14,FALSE)</f>
        <v>0</v>
      </c>
      <c r="I44">
        <f>VLOOKUP(Base_for_Qgis!A44,Basic!$A$1:$U$215,15,FALSE)</f>
        <v>0</v>
      </c>
      <c r="J44">
        <v>0.2</v>
      </c>
      <c r="K44">
        <f>VLOOKUP(Base_for_Qgis!A44,Basic!$A$1:$U$215,16,FALSE)</f>
        <v>0</v>
      </c>
      <c r="M44" s="90" t="s">
        <v>1200</v>
      </c>
      <c r="N44" s="88" t="s">
        <v>1201</v>
      </c>
    </row>
    <row r="45" spans="1:14">
      <c r="A45" t="str">
        <f>Basic!A45</f>
        <v>CL7</v>
      </c>
      <c r="B45" t="str">
        <f>VLOOKUP(Base_for_Qgis!A45,Basic!$A$1:$U$215,4,FALSE)</f>
        <v>Brick clay</v>
      </c>
      <c r="C45" t="str">
        <f>VLOOKUP(Base_for_Qgis!A45,Basic!$A$1:$U$215,5,FALSE)</f>
        <v>Module terre cuite</v>
      </c>
      <c r="D45" t="str">
        <f>VLOOKUP(Base_for_Qgis!A45,Basic!$A$1:$U$215,6,FALSE)</f>
        <v>Yellow/grey</v>
      </c>
      <c r="E45" t="str">
        <f>VLOOKUP(Base_for_Qgis!A45,Basic!$A$1:$U$215,7,FALSE)</f>
        <v>Weathered, dusty</v>
      </c>
      <c r="F45">
        <f>VLOOKUP(Base_for_Qgis!A45,Basic!$A$1:$U$215,8,FALSE)</f>
        <v>0.43</v>
      </c>
      <c r="G45">
        <f>VLOOKUP(Base_for_Qgis!A45,Basic!$A$1:$U$215,9,FALSE)</f>
        <v>0.96</v>
      </c>
      <c r="H45">
        <f>VLOOKUP(Base_for_Qgis!A45,Basic!$A$1:$U$215,14,FALSE)</f>
        <v>0</v>
      </c>
      <c r="I45">
        <f>VLOOKUP(Base_for_Qgis!A45,Basic!$A$1:$U$215,15,FALSE)</f>
        <v>0</v>
      </c>
      <c r="J45">
        <v>0.2</v>
      </c>
      <c r="K45">
        <f>VLOOKUP(Base_for_Qgis!A45,Basic!$A$1:$U$215,16,FALSE)</f>
        <v>0</v>
      </c>
      <c r="M45" s="90" t="s">
        <v>1200</v>
      </c>
      <c r="N45" s="88" t="s">
        <v>1201</v>
      </c>
    </row>
    <row r="46" spans="1:14">
      <c r="A46" t="str">
        <f>Basic!A46</f>
        <v>SL1</v>
      </c>
      <c r="B46" t="str">
        <f>VLOOKUP(Base_for_Qgis!A46,Basic!$A$1:$U$215,4,FALSE)</f>
        <v>Slate</v>
      </c>
      <c r="C46" t="str">
        <f>VLOOKUP(Base_for_Qgis!A46,Basic!$A$1:$U$215,5,FALSE)</f>
        <v>Ardoise</v>
      </c>
      <c r="D46" t="str">
        <f>VLOOKUP(Base_for_Qgis!A46,Basic!$A$1:$U$215,6,FALSE)</f>
        <v>Black</v>
      </c>
      <c r="E46" t="str">
        <f>VLOOKUP(Base_for_Qgis!A46,Basic!$A$1:$U$215,7,FALSE)</f>
        <v>Weathered</v>
      </c>
      <c r="F46">
        <f>VLOOKUP(Base_for_Qgis!A46,Basic!$A$1:$U$215,8,FALSE)</f>
        <v>0.09</v>
      </c>
      <c r="G46">
        <f>VLOOKUP(Base_for_Qgis!A46,Basic!$A$1:$U$215,9,FALSE)</f>
        <v>0.9</v>
      </c>
      <c r="H46">
        <f>VLOOKUP(Base_for_Qgis!A46,Basic!$A$1:$U$215,14,FALSE)</f>
        <v>0</v>
      </c>
      <c r="I46">
        <f>VLOOKUP(Base_for_Qgis!A46,Basic!$A$1:$U$215,15,FALSE)</f>
        <v>0</v>
      </c>
      <c r="J46">
        <v>0.2</v>
      </c>
      <c r="K46">
        <f>VLOOKUP(Base_for_Qgis!A46,Basic!$A$1:$U$215,16,FALSE)</f>
        <v>0</v>
      </c>
      <c r="M46" s="90" t="s">
        <v>1200</v>
      </c>
      <c r="N46" s="88" t="s">
        <v>1201</v>
      </c>
    </row>
    <row r="47" spans="1:14">
      <c r="A47" t="str">
        <f>Basic!A47</f>
        <v>SL2</v>
      </c>
      <c r="B47" t="str">
        <f>VLOOKUP(Base_for_Qgis!A47,Basic!$A$1:$U$215,4,FALSE)</f>
        <v>Slate</v>
      </c>
      <c r="C47" t="str">
        <f>VLOOKUP(Base_for_Qgis!A47,Basic!$A$1:$U$215,5,FALSE)</f>
        <v>Ardoise</v>
      </c>
      <c r="D47" t="str">
        <f>VLOOKUP(Base_for_Qgis!A47,Basic!$A$1:$U$215,6,FALSE)</f>
        <v>Black</v>
      </c>
      <c r="E47" t="str">
        <f>VLOOKUP(Base_for_Qgis!A47,Basic!$A$1:$U$215,7,FALSE)</f>
        <v>Smoth/Clear</v>
      </c>
      <c r="F47">
        <f>VLOOKUP(Base_for_Qgis!A47,Basic!$A$1:$U$215,8,FALSE)</f>
        <v>0.14000000000000001</v>
      </c>
      <c r="G47">
        <f>VLOOKUP(Base_for_Qgis!A47,Basic!$A$1:$U$215,9,FALSE)</f>
        <v>0.93</v>
      </c>
      <c r="H47">
        <f>VLOOKUP(Base_for_Qgis!A47,Basic!$A$1:$U$215,14,FALSE)</f>
        <v>0</v>
      </c>
      <c r="I47">
        <f>VLOOKUP(Base_for_Qgis!A47,Basic!$A$1:$U$215,15,FALSE)</f>
        <v>0</v>
      </c>
      <c r="J47">
        <v>0.2</v>
      </c>
      <c r="K47">
        <f>VLOOKUP(Base_for_Qgis!A47,Basic!$A$1:$U$215,16,FALSE)</f>
        <v>0</v>
      </c>
      <c r="M47" s="90" t="s">
        <v>1200</v>
      </c>
      <c r="N47" s="88" t="s">
        <v>1201</v>
      </c>
    </row>
    <row r="48" spans="1:14">
      <c r="A48" t="str">
        <f>Basic!A48</f>
        <v>FB1</v>
      </c>
      <c r="B48" t="str">
        <f>VLOOKUP(Base_for_Qgis!A48,Basic!$A$1:$U$215,4,FALSE)</f>
        <v>Fibre cement</v>
      </c>
      <c r="C48" t="str">
        <f>VLOOKUP(Base_for_Qgis!A48,Basic!$A$1:$U$215,5,FALSE)</f>
        <v>Fibro-ciment</v>
      </c>
      <c r="D48" t="str">
        <f>VLOOKUP(Base_for_Qgis!A48,Basic!$A$1:$U$215,6,FALSE)</f>
        <v>Black</v>
      </c>
      <c r="E48" t="str">
        <f>VLOOKUP(Base_for_Qgis!A48,Basic!$A$1:$U$215,7,FALSE)</f>
        <v>Weathered</v>
      </c>
      <c r="F48">
        <f>VLOOKUP(Base_for_Qgis!A48,Basic!$A$1:$U$215,8,FALSE)</f>
        <v>0.05</v>
      </c>
      <c r="G48">
        <f>VLOOKUP(Base_for_Qgis!A48,Basic!$A$1:$U$215,9,FALSE)</f>
        <v>0.94</v>
      </c>
      <c r="H48">
        <f>VLOOKUP(Base_for_Qgis!A48,Basic!$A$1:$U$215,14,FALSE)</f>
        <v>0</v>
      </c>
      <c r="I48">
        <f>VLOOKUP(Base_for_Qgis!A48,Basic!$A$1:$U$215,15,FALSE)</f>
        <v>0</v>
      </c>
      <c r="J48">
        <v>0.2</v>
      </c>
      <c r="K48">
        <f>VLOOKUP(Base_for_Qgis!A48,Basic!$A$1:$U$215,16,FALSE)</f>
        <v>0</v>
      </c>
      <c r="M48" s="90" t="s">
        <v>1200</v>
      </c>
      <c r="N48" s="88" t="s">
        <v>1201</v>
      </c>
    </row>
    <row r="49" spans="1:14">
      <c r="A49" t="str">
        <f>Basic!A49</f>
        <v>FB2</v>
      </c>
      <c r="B49" t="str">
        <f>VLOOKUP(Base_for_Qgis!A49,Basic!$A$1:$U$215,4,FALSE)</f>
        <v>Fibre cement</v>
      </c>
      <c r="C49" t="str">
        <f>VLOOKUP(Base_for_Qgis!A49,Basic!$A$1:$U$215,5,FALSE)</f>
        <v>Fibro-ciment</v>
      </c>
      <c r="D49" t="str">
        <f>VLOOKUP(Base_for_Qgis!A49,Basic!$A$1:$U$215,6,FALSE)</f>
        <v>Black</v>
      </c>
      <c r="E49" t="str">
        <f>VLOOKUP(Base_for_Qgis!A49,Basic!$A$1:$U$215,7,FALSE)</f>
        <v>Weathered</v>
      </c>
      <c r="F49">
        <f>VLOOKUP(Base_for_Qgis!A49,Basic!$A$1:$U$215,8,FALSE)</f>
        <v>0.06</v>
      </c>
      <c r="G49">
        <f>VLOOKUP(Base_for_Qgis!A49,Basic!$A$1:$U$215,9,FALSE)</f>
        <v>0.95</v>
      </c>
      <c r="H49">
        <f>VLOOKUP(Base_for_Qgis!A49,Basic!$A$1:$U$215,14,FALSE)</f>
        <v>0</v>
      </c>
      <c r="I49">
        <f>VLOOKUP(Base_for_Qgis!A49,Basic!$A$1:$U$215,15,FALSE)</f>
        <v>0</v>
      </c>
      <c r="J49">
        <v>0.2</v>
      </c>
      <c r="K49">
        <f>VLOOKUP(Base_for_Qgis!A49,Basic!$A$1:$U$215,16,FALSE)</f>
        <v>0</v>
      </c>
      <c r="M49" s="90" t="s">
        <v>1200</v>
      </c>
      <c r="N49" s="88" t="s">
        <v>1201</v>
      </c>
    </row>
    <row r="50" spans="1:14">
      <c r="A50" t="str">
        <f>Basic!A50</f>
        <v>CR1</v>
      </c>
      <c r="B50" t="str">
        <f>VLOOKUP(Base_for_Qgis!A50,Basic!$A$1:$U$215,4,FALSE)</f>
        <v>Ceramic</v>
      </c>
      <c r="C50" t="str">
        <f>VLOOKUP(Base_for_Qgis!A50,Basic!$A$1:$U$215,5,FALSE)</f>
        <v>Ceramique</v>
      </c>
      <c r="D50" t="str">
        <f>VLOOKUP(Base_for_Qgis!A50,Basic!$A$1:$U$215,6,FALSE)</f>
        <v>Red</v>
      </c>
      <c r="E50" t="str">
        <f>VLOOKUP(Base_for_Qgis!A50,Basic!$A$1:$U$215,7,FALSE)</f>
        <v>New</v>
      </c>
      <c r="F50">
        <f>VLOOKUP(Base_for_Qgis!A50,Basic!$A$1:$U$215,8,FALSE)</f>
        <v>0.31</v>
      </c>
      <c r="G50">
        <f>VLOOKUP(Base_for_Qgis!A50,Basic!$A$1:$U$215,9,FALSE)</f>
        <v>0.93</v>
      </c>
      <c r="H50">
        <f>VLOOKUP(Base_for_Qgis!A50,Basic!$A$1:$U$215,14,FALSE)</f>
        <v>0</v>
      </c>
      <c r="I50">
        <f>VLOOKUP(Base_for_Qgis!A50,Basic!$A$1:$U$215,15,FALSE)</f>
        <v>0</v>
      </c>
      <c r="J50">
        <v>0.2</v>
      </c>
      <c r="K50">
        <f>VLOOKUP(Base_for_Qgis!A50,Basic!$A$1:$U$215,16,FALSE)</f>
        <v>0</v>
      </c>
      <c r="M50" s="90" t="s">
        <v>1200</v>
      </c>
      <c r="N50" s="88" t="s">
        <v>1201</v>
      </c>
    </row>
    <row r="51" spans="1:14">
      <c r="A51" t="str">
        <f>Basic!A51</f>
        <v>CR2</v>
      </c>
      <c r="B51" t="str">
        <f>VLOOKUP(Base_for_Qgis!A51,Basic!$A$1:$U$215,4,FALSE)</f>
        <v>Ceramic</v>
      </c>
      <c r="C51" t="str">
        <f>VLOOKUP(Base_for_Qgis!A51,Basic!$A$1:$U$215,5,FALSE)</f>
        <v>Ceramique</v>
      </c>
      <c r="D51" t="str">
        <f>VLOOKUP(Base_for_Qgis!A51,Basic!$A$1:$U$215,6,FALSE)</f>
        <v>Brown</v>
      </c>
      <c r="E51" t="str">
        <f>VLOOKUP(Base_for_Qgis!A51,Basic!$A$1:$U$215,7,FALSE)</f>
        <v>New</v>
      </c>
      <c r="F51">
        <f>VLOOKUP(Base_for_Qgis!A51,Basic!$A$1:$U$215,8,FALSE)</f>
        <v>0.2</v>
      </c>
      <c r="G51">
        <f>VLOOKUP(Base_for_Qgis!A51,Basic!$A$1:$U$215,9,FALSE)</f>
        <v>0.93</v>
      </c>
      <c r="H51">
        <f>VLOOKUP(Base_for_Qgis!A51,Basic!$A$1:$U$215,14,FALSE)</f>
        <v>0</v>
      </c>
      <c r="I51">
        <f>VLOOKUP(Base_for_Qgis!A51,Basic!$A$1:$U$215,15,FALSE)</f>
        <v>0</v>
      </c>
      <c r="J51">
        <v>0.2</v>
      </c>
      <c r="K51">
        <f>VLOOKUP(Base_for_Qgis!A51,Basic!$A$1:$U$215,16,FALSE)</f>
        <v>0</v>
      </c>
      <c r="M51" s="90" t="s">
        <v>1200</v>
      </c>
      <c r="N51" s="88" t="s">
        <v>1201</v>
      </c>
    </row>
    <row r="52" spans="1:14">
      <c r="A52" t="str">
        <f>Basic!A52</f>
        <v>CR3</v>
      </c>
      <c r="B52" t="str">
        <f>VLOOKUP(Base_for_Qgis!A52,Basic!$A$1:$U$215,4,FALSE)</f>
        <v>Cement</v>
      </c>
      <c r="C52" t="str">
        <f>VLOOKUP(Base_for_Qgis!A52,Basic!$A$1:$U$215,5,FALSE)</f>
        <v>Ciment</v>
      </c>
      <c r="D52" t="str">
        <f>VLOOKUP(Base_for_Qgis!A52,Basic!$A$1:$U$215,6,FALSE)</f>
        <v>Rustic red</v>
      </c>
      <c r="E52" t="str">
        <f>VLOOKUP(Base_for_Qgis!A52,Basic!$A$1:$U$215,7,FALSE)</f>
        <v>New</v>
      </c>
      <c r="F52">
        <f>VLOOKUP(Base_for_Qgis!A52,Basic!$A$1:$U$215,8,FALSE)</f>
        <v>0.32</v>
      </c>
      <c r="G52">
        <f>VLOOKUP(Base_for_Qgis!A52,Basic!$A$1:$U$215,9,FALSE)</f>
        <v>0.91</v>
      </c>
      <c r="H52">
        <f>VLOOKUP(Base_for_Qgis!A52,Basic!$A$1:$U$215,14,FALSE)</f>
        <v>0</v>
      </c>
      <c r="I52">
        <f>VLOOKUP(Base_for_Qgis!A52,Basic!$A$1:$U$215,15,FALSE)</f>
        <v>0</v>
      </c>
      <c r="J52">
        <v>0.2</v>
      </c>
      <c r="K52">
        <f>VLOOKUP(Base_for_Qgis!A52,Basic!$A$1:$U$215,16,FALSE)</f>
        <v>0</v>
      </c>
      <c r="M52" s="90" t="s">
        <v>1200</v>
      </c>
      <c r="N52" s="88" t="s">
        <v>1201</v>
      </c>
    </row>
    <row r="53" spans="1:14">
      <c r="A53" t="str">
        <f>Basic!A53</f>
        <v>CR4</v>
      </c>
      <c r="B53" t="str">
        <f>VLOOKUP(Base_for_Qgis!A53,Basic!$A$1:$U$215,4,FALSE)</f>
        <v>Ceramic</v>
      </c>
      <c r="C53" t="str">
        <f>VLOOKUP(Base_for_Qgis!A53,Basic!$A$1:$U$215,5,FALSE)</f>
        <v>Ceramique</v>
      </c>
      <c r="D53" t="str">
        <f>VLOOKUP(Base_for_Qgis!A53,Basic!$A$1:$U$215,6,FALSE)</f>
        <v>Burnt red</v>
      </c>
      <c r="E53" t="str">
        <f>VLOOKUP(Base_for_Qgis!A53,Basic!$A$1:$U$215,7,FALSE)</f>
        <v>New</v>
      </c>
      <c r="F53">
        <f>VLOOKUP(Base_for_Qgis!A53,Basic!$A$1:$U$215,8,FALSE)</f>
        <v>0.24</v>
      </c>
      <c r="G53">
        <f>VLOOKUP(Base_for_Qgis!A53,Basic!$A$1:$U$215,9,FALSE)</f>
        <v>0.92</v>
      </c>
      <c r="H53">
        <f>VLOOKUP(Base_for_Qgis!A53,Basic!$A$1:$U$215,14,FALSE)</f>
        <v>0</v>
      </c>
      <c r="I53">
        <f>VLOOKUP(Base_for_Qgis!A53,Basic!$A$1:$U$215,15,FALSE)</f>
        <v>1.99</v>
      </c>
      <c r="J53">
        <v>0.2</v>
      </c>
      <c r="K53">
        <f>VLOOKUP(Base_for_Qgis!A53,Basic!$A$1:$U$215,16,FALSE)</f>
        <v>0</v>
      </c>
      <c r="M53" s="90" t="s">
        <v>1200</v>
      </c>
      <c r="N53" s="88" t="s">
        <v>1201</v>
      </c>
    </row>
    <row r="54" spans="1:14">
      <c r="A54" t="str">
        <f>Basic!A54</f>
        <v>CM11</v>
      </c>
      <c r="B54" t="str">
        <f>VLOOKUP(Base_for_Qgis!A54,Basic!$A$1:$U$215,4,FALSE)</f>
        <v>Cement</v>
      </c>
      <c r="C54" t="str">
        <f>VLOOKUP(Base_for_Qgis!A54,Basic!$A$1:$U$215,5,FALSE)</f>
        <v>Ciment</v>
      </c>
      <c r="D54" t="str">
        <f>VLOOKUP(Base_for_Qgis!A54,Basic!$A$1:$U$215,6,FALSE)</f>
        <v>Rustic red with dark shading</v>
      </c>
      <c r="E54" t="str">
        <f>VLOOKUP(Base_for_Qgis!A54,Basic!$A$1:$U$215,7,FALSE)</f>
        <v>New, shiny</v>
      </c>
      <c r="F54">
        <f>VLOOKUP(Base_for_Qgis!A54,Basic!$A$1:$U$215,8,FALSE)</f>
        <v>0.17</v>
      </c>
      <c r="G54">
        <f>VLOOKUP(Base_for_Qgis!A54,Basic!$A$1:$U$215,9,FALSE)</f>
        <v>0.96</v>
      </c>
      <c r="H54">
        <f>VLOOKUP(Base_for_Qgis!A54,Basic!$A$1:$U$215,14,FALSE)</f>
        <v>0</v>
      </c>
      <c r="I54">
        <f>VLOOKUP(Base_for_Qgis!A54,Basic!$A$1:$U$215,15,FALSE)</f>
        <v>0</v>
      </c>
      <c r="J54">
        <v>0.2</v>
      </c>
      <c r="K54">
        <f>VLOOKUP(Base_for_Qgis!A54,Basic!$A$1:$U$215,16,FALSE)</f>
        <v>0</v>
      </c>
      <c r="M54" s="90" t="s">
        <v>1200</v>
      </c>
      <c r="N54" s="88" t="s">
        <v>1201</v>
      </c>
    </row>
    <row r="55" spans="1:14">
      <c r="A55" t="str">
        <f>Basic!A55</f>
        <v>CM12</v>
      </c>
      <c r="B55" t="str">
        <f>VLOOKUP(Base_for_Qgis!A55,Basic!$A$1:$U$215,4,FALSE)</f>
        <v>Cement</v>
      </c>
      <c r="C55" t="str">
        <f>VLOOKUP(Base_for_Qgis!A55,Basic!$A$1:$U$215,5,FALSE)</f>
        <v>Ciment</v>
      </c>
      <c r="D55" t="str">
        <f>VLOOKUP(Base_for_Qgis!A55,Basic!$A$1:$U$215,6,FALSE)</f>
        <v>Slate grey</v>
      </c>
      <c r="E55" t="str">
        <f>VLOOKUP(Base_for_Qgis!A55,Basic!$A$1:$U$215,7,FALSE)</f>
        <v>New</v>
      </c>
      <c r="F55">
        <f>VLOOKUP(Base_for_Qgis!A55,Basic!$A$1:$U$215,8,FALSE)</f>
        <v>0.12</v>
      </c>
      <c r="G55">
        <f>VLOOKUP(Base_for_Qgis!A55,Basic!$A$1:$U$215,9,FALSE)</f>
        <v>0.94</v>
      </c>
      <c r="H55">
        <f>VLOOKUP(Base_for_Qgis!A55,Basic!$A$1:$U$215,14,FALSE)</f>
        <v>0</v>
      </c>
      <c r="I55">
        <f>VLOOKUP(Base_for_Qgis!A55,Basic!$A$1:$U$215,15,FALSE)</f>
        <v>0</v>
      </c>
      <c r="J55">
        <v>0.2</v>
      </c>
      <c r="K55">
        <f>VLOOKUP(Base_for_Qgis!A55,Basic!$A$1:$U$215,16,FALSE)</f>
        <v>0</v>
      </c>
      <c r="M55" s="90" t="s">
        <v>1200</v>
      </c>
      <c r="N55" s="88" t="s">
        <v>1201</v>
      </c>
    </row>
    <row r="56" spans="1:14">
      <c r="A56" t="str">
        <f>Basic!A56</f>
        <v>CR5</v>
      </c>
      <c r="B56" t="str">
        <f>VLOOKUP(Base_for_Qgis!A56,Basic!$A$1:$U$215,4,FALSE)</f>
        <v>Ceramic</v>
      </c>
      <c r="C56" t="str">
        <f>VLOOKUP(Base_for_Qgis!A56,Basic!$A$1:$U$215,5,FALSE)</f>
        <v>Ceramique</v>
      </c>
      <c r="D56" t="str">
        <f>VLOOKUP(Base_for_Qgis!A56,Basic!$A$1:$U$215,6,FALSE)</f>
        <v>Black</v>
      </c>
      <c r="E56" t="str">
        <f>VLOOKUP(Base_for_Qgis!A56,Basic!$A$1:$U$215,7,FALSE)</f>
        <v>New</v>
      </c>
      <c r="F56">
        <f>VLOOKUP(Base_for_Qgis!A56,Basic!$A$1:$U$215,8,FALSE)</f>
        <v>0.16</v>
      </c>
      <c r="G56">
        <f>VLOOKUP(Base_for_Qgis!A56,Basic!$A$1:$U$215,9,FALSE)</f>
        <v>0.92</v>
      </c>
      <c r="H56">
        <f>VLOOKUP(Base_for_Qgis!A56,Basic!$A$1:$U$215,14,FALSE)</f>
        <v>0</v>
      </c>
      <c r="I56">
        <f>VLOOKUP(Base_for_Qgis!A56,Basic!$A$1:$U$215,15,FALSE)</f>
        <v>0</v>
      </c>
      <c r="J56">
        <v>0.2</v>
      </c>
      <c r="K56">
        <f>VLOOKUP(Base_for_Qgis!A56,Basic!$A$1:$U$215,16,FALSE)</f>
        <v>0</v>
      </c>
      <c r="M56" s="90" t="s">
        <v>1200</v>
      </c>
      <c r="N56" s="88" t="s">
        <v>1201</v>
      </c>
    </row>
    <row r="57" spans="1:14">
      <c r="A57" t="str">
        <f>Basic!A57</f>
        <v>CM13</v>
      </c>
      <c r="B57" t="str">
        <f>VLOOKUP(Base_for_Qgis!A57,Basic!$A$1:$U$215,4,FALSE)</f>
        <v>Cement</v>
      </c>
      <c r="C57" t="str">
        <f>VLOOKUP(Base_for_Qgis!A57,Basic!$A$1:$U$215,5,FALSE)</f>
        <v>Ciment</v>
      </c>
      <c r="D57" t="str">
        <f>VLOOKUP(Base_for_Qgis!A57,Basic!$A$1:$U$215,6,FALSE)</f>
        <v>Rustic red</v>
      </c>
      <c r="E57" t="str">
        <f>VLOOKUP(Base_for_Qgis!A57,Basic!$A$1:$U$215,7,FALSE)</f>
        <v>New, dull</v>
      </c>
      <c r="F57">
        <f>VLOOKUP(Base_for_Qgis!A57,Basic!$A$1:$U$215,8,FALSE)</f>
        <v>0.26</v>
      </c>
      <c r="G57">
        <f>VLOOKUP(Base_for_Qgis!A57,Basic!$A$1:$U$215,9,FALSE)</f>
        <v>0.95</v>
      </c>
      <c r="H57">
        <f>VLOOKUP(Base_for_Qgis!A57,Basic!$A$1:$U$215,14,FALSE)</f>
        <v>0</v>
      </c>
      <c r="I57">
        <f>VLOOKUP(Base_for_Qgis!A57,Basic!$A$1:$U$215,15,FALSE)</f>
        <v>0</v>
      </c>
      <c r="J57">
        <v>0.2</v>
      </c>
      <c r="K57">
        <f>VLOOKUP(Base_for_Qgis!A57,Basic!$A$1:$U$215,16,FALSE)</f>
        <v>0</v>
      </c>
      <c r="M57" s="90" t="s">
        <v>1200</v>
      </c>
      <c r="N57" s="88" t="s">
        <v>1201</v>
      </c>
    </row>
    <row r="58" spans="1:14">
      <c r="A58" t="str">
        <f>Basic!A58</f>
        <v>CM14</v>
      </c>
      <c r="B58" t="str">
        <f>VLOOKUP(Base_for_Qgis!A58,Basic!$A$1:$U$215,4,FALSE)</f>
        <v>Cement</v>
      </c>
      <c r="C58" t="str">
        <f>VLOOKUP(Base_for_Qgis!A58,Basic!$A$1:$U$215,5,FALSE)</f>
        <v>Ciment</v>
      </c>
      <c r="D58" t="str">
        <f>VLOOKUP(Base_for_Qgis!A58,Basic!$A$1:$U$215,6,FALSE)</f>
        <v>Autumn red</v>
      </c>
      <c r="E58" t="str">
        <f>VLOOKUP(Base_for_Qgis!A58,Basic!$A$1:$U$215,7,FALSE)</f>
        <v>New, rough</v>
      </c>
      <c r="F58">
        <f>VLOOKUP(Base_for_Qgis!A58,Basic!$A$1:$U$215,8,FALSE)</f>
        <v>0.19</v>
      </c>
      <c r="G58">
        <f>VLOOKUP(Base_for_Qgis!A58,Basic!$A$1:$U$215,9,FALSE)</f>
        <v>0.92</v>
      </c>
      <c r="H58">
        <f>VLOOKUP(Base_for_Qgis!A58,Basic!$A$1:$U$215,14,FALSE)</f>
        <v>0</v>
      </c>
      <c r="I58">
        <f>VLOOKUP(Base_for_Qgis!A58,Basic!$A$1:$U$215,15,FALSE)</f>
        <v>0</v>
      </c>
      <c r="J58">
        <v>0.2</v>
      </c>
      <c r="K58">
        <f>VLOOKUP(Base_for_Qgis!A58,Basic!$A$1:$U$215,16,FALSE)</f>
        <v>0</v>
      </c>
      <c r="M58" s="90" t="s">
        <v>1200</v>
      </c>
      <c r="N58" s="88" t="s">
        <v>1201</v>
      </c>
    </row>
    <row r="59" spans="1:14">
      <c r="A59" t="str">
        <f>Basic!A59</f>
        <v>CR6</v>
      </c>
      <c r="B59" t="str">
        <f>VLOOKUP(Base_for_Qgis!A59,Basic!$A$1:$U$215,4,FALSE)</f>
        <v>Ceramic</v>
      </c>
      <c r="C59" t="str">
        <f>VLOOKUP(Base_for_Qgis!A59,Basic!$A$1:$U$215,5,FALSE)</f>
        <v>Ceramique</v>
      </c>
      <c r="D59" t="str">
        <f>VLOOKUP(Base_for_Qgis!A59,Basic!$A$1:$U$215,6,FALSE)</f>
        <v>Red</v>
      </c>
      <c r="E59" t="str">
        <f>VLOOKUP(Base_for_Qgis!A59,Basic!$A$1:$U$215,7,FALSE)</f>
        <v>Weathered</v>
      </c>
      <c r="F59">
        <f>VLOOKUP(Base_for_Qgis!A59,Basic!$A$1:$U$215,8,FALSE)</f>
        <v>0.19</v>
      </c>
      <c r="G59">
        <f>VLOOKUP(Base_for_Qgis!A59,Basic!$A$1:$U$215,9,FALSE)</f>
        <v>0.95</v>
      </c>
      <c r="H59">
        <f>VLOOKUP(Base_for_Qgis!A59,Basic!$A$1:$U$215,14,FALSE)</f>
        <v>0</v>
      </c>
      <c r="I59">
        <f>VLOOKUP(Base_for_Qgis!A59,Basic!$A$1:$U$215,15,FALSE)</f>
        <v>0</v>
      </c>
      <c r="J59">
        <v>0.2</v>
      </c>
      <c r="K59">
        <f>VLOOKUP(Base_for_Qgis!A59,Basic!$A$1:$U$215,16,FALSE)</f>
        <v>0</v>
      </c>
      <c r="M59" s="90" t="s">
        <v>1200</v>
      </c>
      <c r="N59" s="88" t="s">
        <v>1201</v>
      </c>
    </row>
    <row r="60" spans="1:14">
      <c r="A60" t="str">
        <f>Basic!A60</f>
        <v>CR7</v>
      </c>
      <c r="B60" t="str">
        <f>VLOOKUP(Base_for_Qgis!A60,Basic!$A$1:$U$215,4,FALSE)</f>
        <v>Ceramic</v>
      </c>
      <c r="C60" t="str">
        <f>VLOOKUP(Base_for_Qgis!A60,Basic!$A$1:$U$215,5,FALSE)</f>
        <v>Ceramique</v>
      </c>
      <c r="D60" t="str">
        <f>VLOOKUP(Base_for_Qgis!A60,Basic!$A$1:$U$215,6,FALSE)</f>
        <v>Red</v>
      </c>
      <c r="E60" t="str">
        <f>VLOOKUP(Base_for_Qgis!A60,Basic!$A$1:$U$215,7,FALSE)</f>
        <v>Weathered</v>
      </c>
      <c r="F60">
        <f>VLOOKUP(Base_for_Qgis!A60,Basic!$A$1:$U$215,8,FALSE)</f>
        <v>0.13</v>
      </c>
      <c r="G60">
        <f>VLOOKUP(Base_for_Qgis!A60,Basic!$A$1:$U$215,9,FALSE)</f>
        <v>0.95</v>
      </c>
      <c r="H60">
        <f>VLOOKUP(Base_for_Qgis!A60,Basic!$A$1:$U$215,14,FALSE)</f>
        <v>0</v>
      </c>
      <c r="I60">
        <f>VLOOKUP(Base_for_Qgis!A60,Basic!$A$1:$U$215,15,FALSE)</f>
        <v>0</v>
      </c>
      <c r="J60">
        <v>0.2</v>
      </c>
      <c r="K60">
        <f>VLOOKUP(Base_for_Qgis!A60,Basic!$A$1:$U$215,16,FALSE)</f>
        <v>0</v>
      </c>
      <c r="M60" s="90" t="s">
        <v>1200</v>
      </c>
      <c r="N60" s="88" t="s">
        <v>1201</v>
      </c>
    </row>
    <row r="61" spans="1:14">
      <c r="A61" t="str">
        <f>Basic!A61</f>
        <v>CR8</v>
      </c>
      <c r="B61" t="str">
        <f>VLOOKUP(Base_for_Qgis!A61,Basic!$A$1:$U$215,4,FALSE)</f>
        <v>Ceramic</v>
      </c>
      <c r="C61" t="str">
        <f>VLOOKUP(Base_for_Qgis!A61,Basic!$A$1:$U$215,5,FALSE)</f>
        <v>Ceramique</v>
      </c>
      <c r="D61" t="str">
        <f>VLOOKUP(Base_for_Qgis!A61,Basic!$A$1:$U$215,6,FALSE)</f>
        <v>Red</v>
      </c>
      <c r="E61" t="str">
        <f>VLOOKUP(Base_for_Qgis!A61,Basic!$A$1:$U$215,7,FALSE)</f>
        <v>Weathered</v>
      </c>
      <c r="F61">
        <f>VLOOKUP(Base_for_Qgis!A61,Basic!$A$1:$U$215,8,FALSE)</f>
        <v>0.12</v>
      </c>
      <c r="G61">
        <f>VLOOKUP(Base_for_Qgis!A61,Basic!$A$1:$U$215,9,FALSE)</f>
        <v>0.95</v>
      </c>
      <c r="H61">
        <f>VLOOKUP(Base_for_Qgis!A61,Basic!$A$1:$U$215,14,FALSE)</f>
        <v>0</v>
      </c>
      <c r="I61">
        <f>VLOOKUP(Base_for_Qgis!A61,Basic!$A$1:$U$215,15,FALSE)</f>
        <v>0</v>
      </c>
      <c r="J61">
        <v>0.2</v>
      </c>
      <c r="K61">
        <f>VLOOKUP(Base_for_Qgis!A61,Basic!$A$1:$U$215,16,FALSE)</f>
        <v>0</v>
      </c>
      <c r="M61" s="90" t="s">
        <v>1200</v>
      </c>
      <c r="N61" s="88" t="s">
        <v>1201</v>
      </c>
    </row>
    <row r="62" spans="1:14">
      <c r="A62" t="str">
        <f>Basic!A62</f>
        <v>MT1</v>
      </c>
      <c r="B62" t="str">
        <f>VLOOKUP(Base_for_Qgis!A62,Basic!$A$1:$U$215,4,FALSE)</f>
        <v>Aluminium plus zinc</v>
      </c>
      <c r="C62" t="str">
        <f>VLOOKUP(Base_for_Qgis!A62,Basic!$A$1:$U$215,5,FALSE)</f>
        <v>Tole Aluminium et zinc</v>
      </c>
      <c r="D62" t="str">
        <f>VLOOKUP(Base_for_Qgis!A62,Basic!$A$1:$U$215,6,FALSE)</f>
        <v>Grey, dull</v>
      </c>
      <c r="E62" t="str">
        <f>VLOOKUP(Base_for_Qgis!A62,Basic!$A$1:$U$215,7,FALSE)</f>
        <v>New</v>
      </c>
      <c r="F62">
        <f>VLOOKUP(Base_for_Qgis!A62,Basic!$A$1:$U$215,8,FALSE)</f>
        <v>0.36</v>
      </c>
      <c r="G62">
        <f>VLOOKUP(Base_for_Qgis!A62,Basic!$A$1:$U$215,9,FALSE)</f>
        <v>0.57999999999999996</v>
      </c>
      <c r="H62">
        <f>VLOOKUP(Base_for_Qgis!A62,Basic!$A$1:$U$215,14,FALSE)</f>
        <v>0</v>
      </c>
      <c r="I62">
        <f>VLOOKUP(Base_for_Qgis!A62,Basic!$A$1:$U$215,15,FALSE)</f>
        <v>0</v>
      </c>
      <c r="J62">
        <v>0.2</v>
      </c>
      <c r="K62">
        <f>VLOOKUP(Base_for_Qgis!A62,Basic!$A$1:$U$215,16,FALSE)</f>
        <v>0</v>
      </c>
      <c r="M62" s="90" t="s">
        <v>1200</v>
      </c>
      <c r="N62" s="88" t="s">
        <v>1201</v>
      </c>
    </row>
    <row r="63" spans="1:14">
      <c r="A63" t="str">
        <f>Basic!A63</f>
        <v>MT2</v>
      </c>
      <c r="B63" t="str">
        <f>VLOOKUP(Base_for_Qgis!A63,Basic!$A$1:$U$215,4,FALSE)</f>
        <v>Aluminium, stucco</v>
      </c>
      <c r="C63" t="str">
        <f>VLOOKUP(Base_for_Qgis!A63,Basic!$A$1:$U$215,5,FALSE)</f>
        <v xml:space="preserve"> Tole Aluminium, stuc</v>
      </c>
      <c r="D63" t="str">
        <f>VLOOKUP(Base_for_Qgis!A63,Basic!$A$1:$U$215,6,FALSE)</f>
        <v>Grey, shiny</v>
      </c>
      <c r="E63" t="str">
        <f>VLOOKUP(Base_for_Qgis!A63,Basic!$A$1:$U$215,7,FALSE)</f>
        <v>New</v>
      </c>
      <c r="F63">
        <f>VLOOKUP(Base_for_Qgis!A63,Basic!$A$1:$U$215,8,FALSE)</f>
        <v>0.25</v>
      </c>
      <c r="G63">
        <f>VLOOKUP(Base_for_Qgis!A63,Basic!$A$1:$U$215,9,FALSE)</f>
        <v>0.16</v>
      </c>
      <c r="H63">
        <f>VLOOKUP(Base_for_Qgis!A63,Basic!$A$1:$U$215,14,FALSE)</f>
        <v>0</v>
      </c>
      <c r="I63">
        <f>VLOOKUP(Base_for_Qgis!A63,Basic!$A$1:$U$215,15,FALSE)</f>
        <v>0</v>
      </c>
      <c r="J63">
        <v>0.2</v>
      </c>
      <c r="K63">
        <f>VLOOKUP(Base_for_Qgis!A63,Basic!$A$1:$U$215,16,FALSE)</f>
        <v>0</v>
      </c>
      <c r="M63" s="90" t="s">
        <v>1200</v>
      </c>
      <c r="N63" s="88" t="s">
        <v>1201</v>
      </c>
    </row>
    <row r="64" spans="1:14">
      <c r="A64" t="str">
        <f>Basic!A64</f>
        <v>MT3</v>
      </c>
      <c r="B64" t="str">
        <f>VLOOKUP(Base_for_Qgis!A64,Basic!$A$1:$U$215,4,FALSE)</f>
        <v>Metal with paint</v>
      </c>
      <c r="C64" t="str">
        <f>VLOOKUP(Base_for_Qgis!A64,Basic!$A$1:$U$215,5,FALSE)</f>
        <v>Metal peint</v>
      </c>
      <c r="D64" t="str">
        <f>VLOOKUP(Base_for_Qgis!A64,Basic!$A$1:$U$215,6,FALSE)</f>
        <v>Green</v>
      </c>
      <c r="E64" t="str">
        <f>VLOOKUP(Base_for_Qgis!A64,Basic!$A$1:$U$215,7,FALSE)</f>
        <v>New</v>
      </c>
      <c r="F64">
        <f>VLOOKUP(Base_for_Qgis!A64,Basic!$A$1:$U$215,8,FALSE)</f>
        <v>0.11</v>
      </c>
      <c r="G64">
        <f>VLOOKUP(Base_for_Qgis!A64,Basic!$A$1:$U$215,9,FALSE)</f>
        <v>0.93</v>
      </c>
      <c r="H64">
        <f>VLOOKUP(Base_for_Qgis!A64,Basic!$A$1:$U$215,14,FALSE)</f>
        <v>0</v>
      </c>
      <c r="I64">
        <f>VLOOKUP(Base_for_Qgis!A64,Basic!$A$1:$U$215,15,FALSE)</f>
        <v>0</v>
      </c>
      <c r="J64">
        <v>0.2</v>
      </c>
      <c r="K64">
        <f>VLOOKUP(Base_for_Qgis!A64,Basic!$A$1:$U$215,16,FALSE)</f>
        <v>0</v>
      </c>
      <c r="M64" s="90" t="s">
        <v>1200</v>
      </c>
      <c r="N64" s="88" t="s">
        <v>1201</v>
      </c>
    </row>
    <row r="65" spans="1:14">
      <c r="A65" t="str">
        <f>Basic!A65</f>
        <v>MT4</v>
      </c>
      <c r="B65" t="str">
        <f>VLOOKUP(Base_for_Qgis!A65,Basic!$A$1:$U$215,4,FALSE)</f>
        <v>Metal with paint</v>
      </c>
      <c r="C65" t="str">
        <f>VLOOKUP(Base_for_Qgis!A65,Basic!$A$1:$U$215,5,FALSE)</f>
        <v>Metal peint</v>
      </c>
      <c r="D65" t="str">
        <f>VLOOKUP(Base_for_Qgis!A65,Basic!$A$1:$U$215,6,FALSE)</f>
        <v>Copper patina</v>
      </c>
      <c r="E65" t="str">
        <f>VLOOKUP(Base_for_Qgis!A65,Basic!$A$1:$U$215,7,FALSE)</f>
        <v>New</v>
      </c>
      <c r="F65">
        <f>VLOOKUP(Base_for_Qgis!A65,Basic!$A$1:$U$215,8,FALSE)</f>
        <v>0.45</v>
      </c>
      <c r="G65">
        <f>VLOOKUP(Base_for_Qgis!A65,Basic!$A$1:$U$215,9,FALSE)</f>
        <v>0.94</v>
      </c>
      <c r="H65">
        <f>VLOOKUP(Base_for_Qgis!A65,Basic!$A$1:$U$215,14,FALSE)</f>
        <v>1680000</v>
      </c>
      <c r="I65">
        <f>VLOOKUP(Base_for_Qgis!A65,Basic!$A$1:$U$215,15,FALSE)</f>
        <v>0.8</v>
      </c>
      <c r="J65">
        <v>0.2</v>
      </c>
      <c r="K65">
        <f>VLOOKUP(Base_for_Qgis!A65,Basic!$A$1:$U$215,16,FALSE)</f>
        <v>0</v>
      </c>
      <c r="M65" s="90" t="s">
        <v>1200</v>
      </c>
    </row>
    <row r="66" spans="1:14">
      <c r="A66" t="str">
        <f>Basic!A66</f>
        <v>MT5</v>
      </c>
      <c r="B66" t="str">
        <f>VLOOKUP(Base_for_Qgis!A66,Basic!$A$1:$U$215,4,FALSE)</f>
        <v>Metal with paint</v>
      </c>
      <c r="C66" t="str">
        <f>VLOOKUP(Base_for_Qgis!A66,Basic!$A$1:$U$215,5,FALSE)</f>
        <v>Metal peint</v>
      </c>
      <c r="D66" t="str">
        <f>VLOOKUP(Base_for_Qgis!A66,Basic!$A$1:$U$215,6,FALSE)</f>
        <v>Slate grey</v>
      </c>
      <c r="E66" t="str">
        <f>VLOOKUP(Base_for_Qgis!A66,Basic!$A$1:$U$215,7,FALSE)</f>
        <v>New</v>
      </c>
      <c r="F66">
        <f>VLOOKUP(Base_for_Qgis!A66,Basic!$A$1:$U$215,8,FALSE)</f>
        <v>0.12</v>
      </c>
      <c r="G66">
        <f>VLOOKUP(Base_for_Qgis!A66,Basic!$A$1:$U$215,9,FALSE)</f>
        <v>0.94</v>
      </c>
      <c r="H66">
        <f>VLOOKUP(Base_for_Qgis!A66,Basic!$A$1:$U$215,14,FALSE)</f>
        <v>1760000</v>
      </c>
      <c r="I66">
        <f>VLOOKUP(Base_for_Qgis!A66,Basic!$A$1:$U$215,15,FALSE)</f>
        <v>1</v>
      </c>
      <c r="J66">
        <v>0.2</v>
      </c>
      <c r="K66">
        <f>VLOOKUP(Base_for_Qgis!A66,Basic!$A$1:$U$215,16,FALSE)</f>
        <v>0</v>
      </c>
      <c r="M66" s="90" t="s">
        <v>1200</v>
      </c>
    </row>
    <row r="67" spans="1:14">
      <c r="A67" t="str">
        <f>Basic!A67</f>
        <v>MT6</v>
      </c>
      <c r="B67" t="str">
        <f>VLOOKUP(Base_for_Qgis!A67,Basic!$A$1:$U$215,4,FALSE)</f>
        <v>Aluminium</v>
      </c>
      <c r="C67" t="str">
        <f>VLOOKUP(Base_for_Qgis!A67,Basic!$A$1:$U$215,5,FALSE)</f>
        <v>Aluminium</v>
      </c>
      <c r="D67" t="str">
        <f>VLOOKUP(Base_for_Qgis!A67,Basic!$A$1:$U$215,6,FALSE)</f>
        <v>Grey</v>
      </c>
      <c r="E67" t="str">
        <f>VLOOKUP(Base_for_Qgis!A67,Basic!$A$1:$U$215,7,FALSE)</f>
        <v>Weathered</v>
      </c>
      <c r="F67">
        <f>VLOOKUP(Base_for_Qgis!A67,Basic!$A$1:$U$215,8,FALSE)</f>
        <v>0.26</v>
      </c>
      <c r="G67">
        <f>VLOOKUP(Base_for_Qgis!A67,Basic!$A$1:$U$215,9,FALSE)</f>
        <v>0.81</v>
      </c>
      <c r="H67">
        <f>VLOOKUP(Base_for_Qgis!A67,Basic!$A$1:$U$215,14,FALSE)</f>
        <v>2369000</v>
      </c>
      <c r="I67">
        <f>VLOOKUP(Base_for_Qgis!A67,Basic!$A$1:$U$215,15,FALSE)</f>
        <v>0</v>
      </c>
      <c r="J67">
        <v>0.2</v>
      </c>
      <c r="K67">
        <f>VLOOKUP(Base_for_Qgis!A67,Basic!$A$1:$U$215,16,FALSE)</f>
        <v>0</v>
      </c>
      <c r="M67" s="90" t="s">
        <v>1200</v>
      </c>
      <c r="N67" s="88" t="s">
        <v>1201</v>
      </c>
    </row>
    <row r="68" spans="1:14">
      <c r="A68" t="str">
        <f>Basic!A68</f>
        <v>MT7</v>
      </c>
      <c r="B68" t="str">
        <f>VLOOKUP(Base_for_Qgis!A68,Basic!$A$1:$U$215,4,FALSE)</f>
        <v>Lead</v>
      </c>
      <c r="C68" t="str">
        <f>VLOOKUP(Base_for_Qgis!A68,Basic!$A$1:$U$215,5,FALSE)</f>
        <v>Plomb</v>
      </c>
      <c r="D68" t="str">
        <f>VLOOKUP(Base_for_Qgis!A68,Basic!$A$1:$U$215,6,FALSE)</f>
        <v>Grey</v>
      </c>
      <c r="E68" t="str">
        <f>VLOOKUP(Base_for_Qgis!A68,Basic!$A$1:$U$215,7,FALSE)</f>
        <v>Weathered</v>
      </c>
      <c r="F68">
        <f>VLOOKUP(Base_for_Qgis!A68,Basic!$A$1:$U$215,8,FALSE)</f>
        <v>0.21</v>
      </c>
      <c r="G68">
        <f>VLOOKUP(Base_for_Qgis!A68,Basic!$A$1:$U$215,9,FALSE)</f>
        <v>0.86</v>
      </c>
      <c r="H68">
        <f>VLOOKUP(Base_for_Qgis!A68,Basic!$A$1:$U$215,14,FALSE)</f>
        <v>3220000</v>
      </c>
      <c r="I68">
        <f>VLOOKUP(Base_for_Qgis!A68,Basic!$A$1:$U$215,15,FALSE)</f>
        <v>0</v>
      </c>
      <c r="J68">
        <v>0.2</v>
      </c>
      <c r="K68">
        <f>VLOOKUP(Base_for_Qgis!A68,Basic!$A$1:$U$215,16,FALSE)</f>
        <v>0</v>
      </c>
      <c r="M68" s="90" t="s">
        <v>1200</v>
      </c>
      <c r="N68" s="88" t="s">
        <v>1201</v>
      </c>
    </row>
    <row r="69" spans="1:14">
      <c r="A69" t="str">
        <f>Basic!A69</f>
        <v>MT8</v>
      </c>
      <c r="B69" t="str">
        <f>VLOOKUP(Base_for_Qgis!A69,Basic!$A$1:$U$215,4,FALSE)</f>
        <v>Iron</v>
      </c>
      <c r="C69" t="str">
        <f>VLOOKUP(Base_for_Qgis!A69,Basic!$A$1:$U$215,5,FALSE)</f>
        <v>Fer</v>
      </c>
      <c r="D69" t="str">
        <f>VLOOKUP(Base_for_Qgis!A69,Basic!$A$1:$U$215,6,FALSE)</f>
        <v>Black</v>
      </c>
      <c r="E69" t="str">
        <f>VLOOKUP(Base_for_Qgis!A69,Basic!$A$1:$U$215,7,FALSE)</f>
        <v>Weathered</v>
      </c>
      <c r="F69">
        <f>VLOOKUP(Base_for_Qgis!A69,Basic!$A$1:$U$215,8,FALSE)</f>
        <v>0.05</v>
      </c>
      <c r="G69">
        <f>VLOOKUP(Base_for_Qgis!A69,Basic!$A$1:$U$215,9,FALSE)</f>
        <v>0.97</v>
      </c>
      <c r="H69">
        <f>VLOOKUP(Base_for_Qgis!A69,Basic!$A$1:$U$215,14,FALSE)</f>
        <v>5934000</v>
      </c>
      <c r="I69">
        <f>VLOOKUP(Base_for_Qgis!A69,Basic!$A$1:$U$215,15,FALSE)</f>
        <v>0</v>
      </c>
      <c r="J69">
        <v>0.2</v>
      </c>
      <c r="K69">
        <f>VLOOKUP(Base_for_Qgis!A69,Basic!$A$1:$U$215,16,FALSE)</f>
        <v>0</v>
      </c>
      <c r="M69" s="90" t="s">
        <v>1200</v>
      </c>
      <c r="N69" s="88" t="s">
        <v>1201</v>
      </c>
    </row>
    <row r="70" spans="1:14">
      <c r="A70" t="str">
        <f>Basic!A70</f>
        <v>PV1</v>
      </c>
      <c r="B70" t="str">
        <f>VLOOKUP(Base_for_Qgis!A70,Basic!$A$1:$U$215,4,FALSE)</f>
        <v>PVC roofing material</v>
      </c>
      <c r="C70" t="str">
        <f>VLOOKUP(Base_for_Qgis!A70,Basic!$A$1:$U$215,5,FALSE)</f>
        <v>Toitures d'etancheite en PVC</v>
      </c>
      <c r="D70" t="str">
        <f>VLOOKUP(Base_for_Qgis!A70,Basic!$A$1:$U$215,6,FALSE)</f>
        <v>Lead grey</v>
      </c>
      <c r="E70" t="str">
        <f>VLOOKUP(Base_for_Qgis!A70,Basic!$A$1:$U$215,7,FALSE)</f>
        <v>New</v>
      </c>
      <c r="F70">
        <f>VLOOKUP(Base_for_Qgis!A70,Basic!$A$1:$U$215,8,FALSE)</f>
        <v>0.08</v>
      </c>
      <c r="G70">
        <f>VLOOKUP(Base_for_Qgis!A70,Basic!$A$1:$U$215,9,FALSE)</f>
        <v>0.94</v>
      </c>
      <c r="H70">
        <f>VLOOKUP(Base_for_Qgis!A70,Basic!$A$1:$U$215,14,FALSE)</f>
        <v>3680000</v>
      </c>
      <c r="I70">
        <f>VLOOKUP(Base_for_Qgis!A70,Basic!$A$1:$U$215,15,FALSE)</f>
        <v>0</v>
      </c>
      <c r="J70">
        <v>0.2</v>
      </c>
      <c r="K70">
        <f>VLOOKUP(Base_for_Qgis!A70,Basic!$A$1:$U$215,16,FALSE)</f>
        <v>0</v>
      </c>
      <c r="M70" s="90" t="s">
        <v>1200</v>
      </c>
      <c r="N70" s="88" t="s">
        <v>1201</v>
      </c>
    </row>
    <row r="71" spans="1:14">
      <c r="A71" t="str">
        <f>Basic!A71</f>
        <v>PV2</v>
      </c>
      <c r="B71" t="str">
        <f>VLOOKUP(Base_for_Qgis!A71,Basic!$A$1:$U$215,4,FALSE)</f>
        <v>PVC roofing material</v>
      </c>
      <c r="C71" t="str">
        <f>VLOOKUP(Base_for_Qgis!A71,Basic!$A$1:$U$215,5,FALSE)</f>
        <v>Toitures d'etancheite en PVC</v>
      </c>
      <c r="D71" t="str">
        <f>VLOOKUP(Base_for_Qgis!A71,Basic!$A$1:$U$215,6,FALSE)</f>
        <v>Light grey</v>
      </c>
      <c r="E71" t="str">
        <f>VLOOKUP(Base_for_Qgis!A71,Basic!$A$1:$U$215,7,FALSE)</f>
        <v>New</v>
      </c>
      <c r="F71">
        <f>VLOOKUP(Base_for_Qgis!A71,Basic!$A$1:$U$215,8,FALSE)</f>
        <v>0.43</v>
      </c>
      <c r="G71">
        <f>VLOOKUP(Base_for_Qgis!A71,Basic!$A$1:$U$215,9,FALSE)</f>
        <v>0.93</v>
      </c>
      <c r="H71" t="e">
        <f>VLOOKUP(Base_for_Qgis!A71,Basic!$A$1:$U$215,14,FALSE)</f>
        <v>#VALUE!</v>
      </c>
      <c r="I71">
        <f>VLOOKUP(Base_for_Qgis!A71,Basic!$A$1:$U$215,15,FALSE)</f>
        <v>0</v>
      </c>
      <c r="J71">
        <v>0.2</v>
      </c>
      <c r="K71">
        <f>VLOOKUP(Base_for_Qgis!A71,Basic!$A$1:$U$215,16,FALSE)</f>
        <v>0</v>
      </c>
      <c r="M71" s="90" t="s">
        <v>1200</v>
      </c>
      <c r="N71" s="88" t="s">
        <v>1201</v>
      </c>
    </row>
    <row r="72" spans="1:14">
      <c r="A72" t="str">
        <f>Basic!A72</f>
        <v>PV3</v>
      </c>
      <c r="B72" t="str">
        <f>VLOOKUP(Base_for_Qgis!A72,Basic!$A$1:$U$215,4,FALSE)</f>
        <v>PVC roofing material</v>
      </c>
      <c r="C72" t="str">
        <f>VLOOKUP(Base_for_Qgis!A72,Basic!$A$1:$U$215,5,FALSE)</f>
        <v>Toitures d'etancheite en PVC</v>
      </c>
      <c r="D72" t="str">
        <f>VLOOKUP(Base_for_Qgis!A72,Basic!$A$1:$U$215,6,FALSE)</f>
        <v>Copper brown</v>
      </c>
      <c r="E72" t="str">
        <f>VLOOKUP(Base_for_Qgis!A72,Basic!$A$1:$U$215,7,FALSE)</f>
        <v>New, structured</v>
      </c>
      <c r="F72">
        <f>VLOOKUP(Base_for_Qgis!A72,Basic!$A$1:$U$215,8,FALSE)</f>
        <v>0.28999999999999998</v>
      </c>
      <c r="G72">
        <f>VLOOKUP(Base_for_Qgis!A72,Basic!$A$1:$U$215,9,FALSE)</f>
        <v>0.94</v>
      </c>
      <c r="H72" t="e">
        <f>VLOOKUP(Base_for_Qgis!A72,Basic!$A$1:$U$215,14,FALSE)</f>
        <v>#VALUE!</v>
      </c>
      <c r="I72">
        <f>VLOOKUP(Base_for_Qgis!A72,Basic!$A$1:$U$215,15,FALSE)</f>
        <v>0</v>
      </c>
      <c r="J72">
        <v>0.2</v>
      </c>
      <c r="K72">
        <f>VLOOKUP(Base_for_Qgis!A72,Basic!$A$1:$U$215,16,FALSE)</f>
        <v>0</v>
      </c>
      <c r="M72" s="90" t="s">
        <v>1200</v>
      </c>
      <c r="N72" s="88" t="s">
        <v>1201</v>
      </c>
    </row>
    <row r="73" spans="1:14">
      <c r="A73" t="str">
        <f>Basic!A73</f>
        <v>PV4</v>
      </c>
      <c r="B73" t="str">
        <f>VLOOKUP(Base_for_Qgis!A73,Basic!$A$1:$U$215,4,FALSE)</f>
        <v>PVC roofing material</v>
      </c>
      <c r="C73" t="str">
        <f>VLOOKUP(Base_for_Qgis!A73,Basic!$A$1:$U$215,5,FALSE)</f>
        <v>Toitures d'etancheite en PVC</v>
      </c>
      <c r="D73" t="str">
        <f>VLOOKUP(Base_for_Qgis!A73,Basic!$A$1:$U$215,6,FALSE)</f>
        <v>Azure blue</v>
      </c>
      <c r="E73" t="str">
        <f>VLOOKUP(Base_for_Qgis!A73,Basic!$A$1:$U$215,7,FALSE)</f>
        <v>New</v>
      </c>
      <c r="F73">
        <f>VLOOKUP(Base_for_Qgis!A73,Basic!$A$1:$U$215,8,FALSE)</f>
        <v>0.14000000000000001</v>
      </c>
      <c r="G73">
        <f>VLOOKUP(Base_for_Qgis!A73,Basic!$A$1:$U$215,9,FALSE)</f>
        <v>0.94</v>
      </c>
      <c r="H73" t="e">
        <f>VLOOKUP(Base_for_Qgis!A73,Basic!$A$1:$U$215,14,FALSE)</f>
        <v>#VALUE!</v>
      </c>
      <c r="I73">
        <f>VLOOKUP(Base_for_Qgis!A73,Basic!$A$1:$U$215,15,FALSE)</f>
        <v>0</v>
      </c>
      <c r="J73">
        <v>0.2</v>
      </c>
      <c r="K73">
        <f>VLOOKUP(Base_for_Qgis!A73,Basic!$A$1:$U$215,16,FALSE)</f>
        <v>0</v>
      </c>
      <c r="M73" s="90" t="s">
        <v>1200</v>
      </c>
      <c r="N73" s="88" t="s">
        <v>1201</v>
      </c>
    </row>
    <row r="74" spans="1:14">
      <c r="A74" t="str">
        <f>Basic!A74</f>
        <v>PV5</v>
      </c>
      <c r="B74" t="str">
        <f>VLOOKUP(Base_for_Qgis!A74,Basic!$A$1:$U$215,4,FALSE)</f>
        <v>PVC roofing material</v>
      </c>
      <c r="C74" t="str">
        <f>VLOOKUP(Base_for_Qgis!A74,Basic!$A$1:$U$215,5,FALSE)</f>
        <v>Toitures d'etancheite en PVC</v>
      </c>
      <c r="D74" t="str">
        <f>VLOOKUP(Base_for_Qgis!A74,Basic!$A$1:$U$215,6,FALSE)</f>
        <v>Copper brown</v>
      </c>
      <c r="E74" t="str">
        <f>VLOOKUP(Base_for_Qgis!A74,Basic!$A$1:$U$215,7,FALSE)</f>
        <v>New</v>
      </c>
      <c r="F74">
        <f>VLOOKUP(Base_for_Qgis!A74,Basic!$A$1:$U$215,8,FALSE)</f>
        <v>0.17</v>
      </c>
      <c r="G74">
        <f>VLOOKUP(Base_for_Qgis!A74,Basic!$A$1:$U$215,9,FALSE)</f>
        <v>0.94</v>
      </c>
      <c r="H74" t="e">
        <f>VLOOKUP(Base_for_Qgis!A74,Basic!$A$1:$U$215,14,FALSE)</f>
        <v>#VALUE!</v>
      </c>
      <c r="I74">
        <f>VLOOKUP(Base_for_Qgis!A74,Basic!$A$1:$U$215,15,FALSE)</f>
        <v>0</v>
      </c>
      <c r="J74">
        <v>0.2</v>
      </c>
      <c r="K74">
        <f>VLOOKUP(Base_for_Qgis!A74,Basic!$A$1:$U$215,16,FALSE)</f>
        <v>0</v>
      </c>
      <c r="M74" s="90" t="s">
        <v>1200</v>
      </c>
      <c r="N74" s="88" t="s">
        <v>1201</v>
      </c>
    </row>
    <row r="75" spans="1:14">
      <c r="A75" t="str">
        <f>Basic!A75</f>
        <v>PV6</v>
      </c>
      <c r="B75" t="str">
        <f>VLOOKUP(Base_for_Qgis!A75,Basic!$A$1:$U$215,4,FALSE)</f>
        <v>PVC roofing material</v>
      </c>
      <c r="C75" t="str">
        <f>VLOOKUP(Base_for_Qgis!A75,Basic!$A$1:$U$215,5,FALSE)</f>
        <v>Toitures d'etancheite en PVC</v>
      </c>
      <c r="D75" t="str">
        <f>VLOOKUP(Base_for_Qgis!A75,Basic!$A$1:$U$215,6,FALSE)</f>
        <v>Copper patina</v>
      </c>
      <c r="E75" t="str">
        <f>VLOOKUP(Base_for_Qgis!A75,Basic!$A$1:$U$215,7,FALSE)</f>
        <v>New</v>
      </c>
      <c r="F75">
        <f>VLOOKUP(Base_for_Qgis!A75,Basic!$A$1:$U$215,8,FALSE)</f>
        <v>0.28000000000000003</v>
      </c>
      <c r="G75">
        <f>VLOOKUP(Base_for_Qgis!A75,Basic!$A$1:$U$215,9,FALSE)</f>
        <v>0.94</v>
      </c>
      <c r="H75" t="e">
        <f>VLOOKUP(Base_for_Qgis!A75,Basic!$A$1:$U$215,14,FALSE)</f>
        <v>#VALUE!</v>
      </c>
      <c r="I75">
        <f>VLOOKUP(Base_for_Qgis!A75,Basic!$A$1:$U$215,15,FALSE)</f>
        <v>0</v>
      </c>
      <c r="J75">
        <v>0.2</v>
      </c>
      <c r="K75">
        <f>VLOOKUP(Base_for_Qgis!A75,Basic!$A$1:$U$215,16,FALSE)</f>
        <v>0</v>
      </c>
      <c r="M75" s="90" t="s">
        <v>1200</v>
      </c>
      <c r="N75" s="88" t="s">
        <v>1201</v>
      </c>
    </row>
    <row r="76" spans="1:14">
      <c r="A76" t="s">
        <v>1087</v>
      </c>
      <c r="B76" t="str">
        <f>VLOOKUP(Base_for_Qgis!A76,Basic!$A$1:$U$215,4,FALSE)</f>
        <v>Grass green watered</v>
      </c>
      <c r="C76" t="str">
        <f>VLOOKUP(Base_for_Qgis!A76,Basic!$A$1:$U$215,5,FALSE)</f>
        <v>Gazon vert</v>
      </c>
      <c r="D76" t="str">
        <f>VLOOKUP(Base_for_Qgis!A76,Basic!$A$1:$U$215,6,FALSE)</f>
        <v>Green</v>
      </c>
      <c r="E76" t="str">
        <f>VLOOKUP(Base_for_Qgis!A76,Basic!$A$1:$U$215,7,FALSE)</f>
        <v>-</v>
      </c>
      <c r="F76">
        <f>VLOOKUP(Base_for_Qgis!A76,Basic!$A$1:$U$215,8,FALSE)</f>
        <v>0.27</v>
      </c>
      <c r="G76">
        <f>VLOOKUP(Base_for_Qgis!A76,Basic!$A$1:$U$215,9,FALSE)</f>
        <v>0.98</v>
      </c>
      <c r="H76">
        <f>VLOOKUP(Base_for_Qgis!A76,Basic!$A$1:$U$215,14,FALSE)</f>
        <v>1280000</v>
      </c>
      <c r="I76">
        <f>VLOOKUP(Base_for_Qgis!A76,Basic!$A$1:$U$215,15,FALSE)</f>
        <v>0.28000000000000003</v>
      </c>
      <c r="J76">
        <v>0.2</v>
      </c>
      <c r="K76">
        <f>VLOOKUP(Base_for_Qgis!A76,Basic!$A$1:$U$215,16,FALSE)</f>
        <v>1</v>
      </c>
      <c r="L76" t="s">
        <v>1205</v>
      </c>
      <c r="M76" s="90" t="s">
        <v>1200</v>
      </c>
    </row>
    <row r="77" spans="1:14">
      <c r="A77" t="s">
        <v>1088</v>
      </c>
      <c r="B77" t="str">
        <f>VLOOKUP(Base_for_Qgis!A77,Basic!$A$1:$U$215,4,FALSE)</f>
        <v xml:space="preserve">Grass dry </v>
      </c>
      <c r="C77" t="str">
        <f>VLOOKUP(Base_for_Qgis!A77,Basic!$A$1:$U$215,5,FALSE)</f>
        <v>Gazon seche</v>
      </c>
      <c r="D77" t="str">
        <f>VLOOKUP(Base_for_Qgis!A77,Basic!$A$1:$U$215,6,FALSE)</f>
        <v>Yellow</v>
      </c>
      <c r="E77" t="str">
        <f>VLOOKUP(Base_for_Qgis!A77,Basic!$A$1:$U$215,7,FALSE)</f>
        <v>-</v>
      </c>
      <c r="F77">
        <f>VLOOKUP(Base_for_Qgis!A77,Basic!$A$1:$U$215,8,FALSE)</f>
        <v>0.17</v>
      </c>
      <c r="G77">
        <f>VLOOKUP(Base_for_Qgis!A77,Basic!$A$1:$U$215,9,FALSE)</f>
        <v>0.98</v>
      </c>
      <c r="H77">
        <f>VLOOKUP(Base_for_Qgis!A77,Basic!$A$1:$U$215,14,FALSE)</f>
        <v>1280000</v>
      </c>
      <c r="I77">
        <f>VLOOKUP(Base_for_Qgis!A77,Basic!$A$1:$U$215,15,FALSE)</f>
        <v>0.28000000000000003</v>
      </c>
      <c r="J77">
        <v>1</v>
      </c>
      <c r="K77">
        <f>VLOOKUP(Base_for_Qgis!A77,Basic!$A$1:$U$215,16,FALSE)</f>
        <v>0.9</v>
      </c>
      <c r="L77" s="74" t="s">
        <v>1204</v>
      </c>
      <c r="M77" s="90" t="s">
        <v>1200</v>
      </c>
    </row>
    <row r="78" spans="1:14">
      <c r="A78" t="s">
        <v>1176</v>
      </c>
      <c r="B78" t="str">
        <f>VLOOKUP(Base_for_Qgis!A78,Basic!$A$1:$U$215,4,FALSE)</f>
        <v>Water small</v>
      </c>
      <c r="C78" t="str">
        <f>VLOOKUP(Base_for_Qgis!A78,Basic!$A$1:$U$215,5,FALSE)</f>
        <v>Eau</v>
      </c>
      <c r="D78" t="str">
        <f>VLOOKUP(Base_for_Qgis!A78,Basic!$A$1:$U$215,6,FALSE)</f>
        <v>-</v>
      </c>
      <c r="E78" t="str">
        <f>VLOOKUP(Base_for_Qgis!A78,Basic!$A$1:$U$215,7,FALSE)</f>
        <v>-</v>
      </c>
      <c r="F78">
        <f>VLOOKUP(Base_for_Qgis!A78,Basic!$A$1:$U$215,8,FALSE)</f>
        <v>7.0000000000000007E-2</v>
      </c>
      <c r="G78" t="str">
        <f>VLOOKUP(Base_for_Qgis!A78,Basic!$A$1:$U$215,9,FALSE)</f>
        <v>0.95</v>
      </c>
      <c r="H78">
        <f>VLOOKUP(Base_for_Qgis!A78,Basic!$A$1:$U$215,14,FALSE)</f>
        <v>4171448</v>
      </c>
      <c r="I78">
        <f>VLOOKUP(Base_for_Qgis!A78,Basic!$A$1:$U$215,15,FALSE)</f>
        <v>0.68</v>
      </c>
      <c r="J78">
        <v>0.2</v>
      </c>
      <c r="K78">
        <f>VLOOKUP(Base_for_Qgis!A78,Basic!$A$1:$U$215,16,FALSE)</f>
        <v>1.05</v>
      </c>
      <c r="M78" s="90" t="s">
        <v>1200</v>
      </c>
    </row>
    <row r="79" spans="1:14">
      <c r="A79" t="s">
        <v>1089</v>
      </c>
      <c r="B79" t="str">
        <f>VLOOKUP(Base_for_Qgis!A79,Basic!$A$1:$U$215,4,FALSE)</f>
        <v>Dense Forest</v>
      </c>
      <c r="C79" t="str">
        <f>VLOOKUP(Base_for_Qgis!A79,Basic!$A$1:$U$215,5,FALSE)</f>
        <v>Foret dense</v>
      </c>
      <c r="D79" t="str">
        <f>VLOOKUP(Base_for_Qgis!A79,Basic!$A$1:$U$215,6,FALSE)</f>
        <v>Green</v>
      </c>
      <c r="E79">
        <f>VLOOKUP(Base_for_Qgis!A79,Basic!$A$1:$U$215,7,FALSE)</f>
        <v>0</v>
      </c>
      <c r="F79">
        <f>VLOOKUP(Base_for_Qgis!A79,Basic!$A$1:$U$215,8,FALSE)</f>
        <v>0.27</v>
      </c>
      <c r="G79">
        <f>VLOOKUP(Base_for_Qgis!A79,Basic!$A$1:$U$215,9,FALSE)</f>
        <v>0.98</v>
      </c>
      <c r="H79">
        <f>VLOOKUP(Base_for_Qgis!A79,Basic!$A$1:$U$215,14,FALSE)</f>
        <v>1280000</v>
      </c>
      <c r="I79">
        <f>VLOOKUP(Base_for_Qgis!A79,Basic!$A$1:$U$215,15,FALSE)</f>
        <v>0.28000000000000003</v>
      </c>
      <c r="J79">
        <v>0.2</v>
      </c>
      <c r="K79">
        <f>VLOOKUP(Base_for_Qgis!A79,Basic!$A$1:$U$215,16,FALSE)</f>
        <v>1.3</v>
      </c>
      <c r="L79" t="s">
        <v>1205</v>
      </c>
      <c r="M79" s="90" t="s">
        <v>1200</v>
      </c>
    </row>
    <row r="80" spans="1:14">
      <c r="A80" t="s">
        <v>1202</v>
      </c>
      <c r="B80" t="s">
        <v>1186</v>
      </c>
      <c r="C80" t="s">
        <v>1203</v>
      </c>
      <c r="D80" t="s">
        <v>598</v>
      </c>
      <c r="E80">
        <v>0</v>
      </c>
      <c r="F80">
        <v>0.3</v>
      </c>
      <c r="G80">
        <v>0.98</v>
      </c>
      <c r="H80">
        <v>1280000</v>
      </c>
      <c r="I80">
        <v>0.28000000000000003</v>
      </c>
      <c r="J80">
        <v>1.2</v>
      </c>
      <c r="K80">
        <v>1</v>
      </c>
      <c r="L80" s="74" t="s">
        <v>1204</v>
      </c>
      <c r="M80" s="90" t="s">
        <v>1200</v>
      </c>
    </row>
  </sheetData>
  <autoFilter ref="A1:N8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R215"/>
  <sheetViews>
    <sheetView zoomScale="85" zoomScaleNormal="85" workbookViewId="0">
      <pane ySplit="1" topLeftCell="A2" activePane="bottomLeft" state="frozen"/>
      <selection activeCell="E1" sqref="E1"/>
      <selection pane="bottomLeft" activeCell="D29" sqref="D29"/>
    </sheetView>
  </sheetViews>
  <sheetFormatPr baseColWidth="10" defaultColWidth="11.5546875" defaultRowHeight="14.4"/>
  <cols>
    <col min="1" max="1" width="11.88671875" bestFit="1" customWidth="1"/>
    <col min="2" max="2" width="17.44140625" bestFit="1" customWidth="1"/>
    <col min="3" max="3" width="26.21875" customWidth="1"/>
    <col min="4" max="4" width="39" bestFit="1" customWidth="1"/>
    <col min="5" max="5" width="14" style="1" bestFit="1" customWidth="1"/>
    <col min="6" max="6" width="15.33203125" style="1" customWidth="1"/>
    <col min="7" max="7" width="25.5546875" bestFit="1" customWidth="1"/>
    <col min="8" max="8" width="12.77734375" bestFit="1" customWidth="1"/>
    <col min="9" max="9" width="9.33203125" customWidth="1"/>
    <col min="10" max="10" width="8.44140625" bestFit="1" customWidth="1"/>
    <col min="11" max="11" width="13.44140625" bestFit="1" customWidth="1"/>
    <col min="12" max="12" width="7.88671875" customWidth="1"/>
    <col min="13" max="13" width="17.33203125" bestFit="1" customWidth="1"/>
  </cols>
  <sheetData>
    <row r="1" spans="1:18">
      <c r="A1" s="2" t="s">
        <v>11</v>
      </c>
      <c r="B1" s="2" t="s">
        <v>682</v>
      </c>
      <c r="C1" s="2" t="s">
        <v>683</v>
      </c>
      <c r="D1" s="2" t="s">
        <v>15</v>
      </c>
      <c r="E1" s="2" t="s">
        <v>0</v>
      </c>
      <c r="F1" s="2" t="s">
        <v>685</v>
      </c>
      <c r="G1" s="2" t="s">
        <v>1</v>
      </c>
      <c r="H1" s="2" t="s">
        <v>55</v>
      </c>
      <c r="I1" s="2" t="s">
        <v>17</v>
      </c>
      <c r="J1" s="2" t="s">
        <v>18</v>
      </c>
      <c r="K1" s="2" t="s">
        <v>2</v>
      </c>
      <c r="L1" s="2" t="s">
        <v>19</v>
      </c>
      <c r="M1" s="2" t="s">
        <v>10</v>
      </c>
      <c r="N1" s="2" t="s">
        <v>371</v>
      </c>
      <c r="O1" s="2" t="s">
        <v>372</v>
      </c>
      <c r="P1" s="2" t="s">
        <v>5</v>
      </c>
      <c r="Q1" s="2"/>
      <c r="R1" s="2" t="s">
        <v>3</v>
      </c>
    </row>
    <row r="2" spans="1:18">
      <c r="A2" s="36" t="s">
        <v>12</v>
      </c>
      <c r="B2" s="36"/>
      <c r="C2" s="36" t="s">
        <v>13</v>
      </c>
      <c r="D2" s="36" t="s">
        <v>16</v>
      </c>
      <c r="E2" s="37" t="s">
        <v>6</v>
      </c>
      <c r="F2" s="36" t="s">
        <v>316</v>
      </c>
      <c r="G2" s="36"/>
      <c r="H2" s="36" t="s">
        <v>47</v>
      </c>
      <c r="I2" s="36" t="s">
        <v>7</v>
      </c>
      <c r="J2" s="36" t="s">
        <v>8</v>
      </c>
      <c r="K2" s="46">
        <v>33381</v>
      </c>
      <c r="L2" s="38">
        <v>0.44097222222222227</v>
      </c>
      <c r="M2" s="39" t="s">
        <v>9</v>
      </c>
      <c r="N2" s="39"/>
      <c r="O2" s="39"/>
      <c r="P2" s="36"/>
      <c r="Q2" s="36"/>
      <c r="R2" s="36" t="s">
        <v>4</v>
      </c>
    </row>
    <row r="3" spans="1:18">
      <c r="A3" s="36" t="s">
        <v>12</v>
      </c>
      <c r="B3" s="36"/>
      <c r="C3" s="36" t="s">
        <v>13</v>
      </c>
      <c r="D3" s="36" t="s">
        <v>16</v>
      </c>
      <c r="E3" s="37" t="s">
        <v>6</v>
      </c>
      <c r="F3" s="36" t="s">
        <v>316</v>
      </c>
      <c r="G3" s="36"/>
      <c r="H3" s="36" t="s">
        <v>47</v>
      </c>
      <c r="I3" s="36" t="s">
        <v>7</v>
      </c>
      <c r="J3" s="36" t="s">
        <v>8</v>
      </c>
      <c r="K3" s="46">
        <v>33381</v>
      </c>
      <c r="L3" s="38">
        <v>0.44791666666666669</v>
      </c>
      <c r="M3" s="39" t="s">
        <v>20</v>
      </c>
      <c r="N3" s="39"/>
      <c r="O3" s="39"/>
      <c r="P3" s="36"/>
      <c r="Q3" s="36"/>
      <c r="R3" s="36" t="s">
        <v>4</v>
      </c>
    </row>
    <row r="4" spans="1:18">
      <c r="A4" s="36" t="s">
        <v>12</v>
      </c>
      <c r="B4" s="36"/>
      <c r="C4" s="36" t="s">
        <v>13</v>
      </c>
      <c r="D4" s="36" t="s">
        <v>16</v>
      </c>
      <c r="E4" s="37" t="s">
        <v>21</v>
      </c>
      <c r="F4" s="36" t="s">
        <v>316</v>
      </c>
      <c r="G4" s="36"/>
      <c r="H4" s="36" t="s">
        <v>47</v>
      </c>
      <c r="I4" s="36" t="s">
        <v>22</v>
      </c>
      <c r="J4" s="36" t="s">
        <v>8</v>
      </c>
      <c r="K4" s="46">
        <v>33381</v>
      </c>
      <c r="L4" s="38">
        <v>0.47569444444444442</v>
      </c>
      <c r="M4" s="39" t="s">
        <v>23</v>
      </c>
      <c r="N4" s="39"/>
      <c r="O4" s="39"/>
      <c r="P4" s="36"/>
      <c r="Q4" s="36"/>
      <c r="R4" s="36" t="s">
        <v>4</v>
      </c>
    </row>
    <row r="5" spans="1:18">
      <c r="A5" s="36" t="s">
        <v>12</v>
      </c>
      <c r="B5" s="36"/>
      <c r="C5" s="36" t="s">
        <v>13</v>
      </c>
      <c r="D5" s="36" t="s">
        <v>16</v>
      </c>
      <c r="E5" s="37" t="s">
        <v>21</v>
      </c>
      <c r="F5" s="36" t="s">
        <v>316</v>
      </c>
      <c r="G5" s="36"/>
      <c r="H5" s="36" t="s">
        <v>47</v>
      </c>
      <c r="I5" s="36" t="s">
        <v>22</v>
      </c>
      <c r="J5" s="36" t="s">
        <v>8</v>
      </c>
      <c r="K5" s="46">
        <v>33381</v>
      </c>
      <c r="L5" s="38">
        <v>0.4826388888888889</v>
      </c>
      <c r="M5" s="39" t="s">
        <v>24</v>
      </c>
      <c r="N5" s="39"/>
      <c r="O5" s="39"/>
      <c r="P5" s="36"/>
      <c r="Q5" s="36"/>
      <c r="R5" s="36" t="s">
        <v>4</v>
      </c>
    </row>
    <row r="6" spans="1:18">
      <c r="A6" s="36"/>
      <c r="B6" s="36"/>
      <c r="C6" s="36" t="s">
        <v>26</v>
      </c>
      <c r="D6" s="36" t="s">
        <v>27</v>
      </c>
      <c r="E6" s="37" t="s">
        <v>25</v>
      </c>
      <c r="F6" s="36" t="s">
        <v>316</v>
      </c>
      <c r="G6" s="36"/>
      <c r="H6" s="36" t="s">
        <v>47</v>
      </c>
      <c r="I6" s="36" t="s">
        <v>22</v>
      </c>
      <c r="J6" s="36" t="s">
        <v>8</v>
      </c>
      <c r="K6" s="46">
        <v>33381</v>
      </c>
      <c r="L6" s="38">
        <v>0.49305555555555558</v>
      </c>
      <c r="M6" s="39" t="s">
        <v>28</v>
      </c>
      <c r="N6" s="39"/>
      <c r="O6" s="39"/>
      <c r="P6" s="36"/>
      <c r="Q6" s="36"/>
      <c r="R6" s="36" t="s">
        <v>4</v>
      </c>
    </row>
    <row r="7" spans="1:18">
      <c r="A7" s="36"/>
      <c r="B7" s="36"/>
      <c r="C7" s="36" t="s">
        <v>34</v>
      </c>
      <c r="D7" s="36" t="s">
        <v>35</v>
      </c>
      <c r="E7" s="36" t="s">
        <v>324</v>
      </c>
      <c r="F7" s="36" t="s">
        <v>316</v>
      </c>
      <c r="G7" s="36"/>
      <c r="H7" s="36" t="s">
        <v>47</v>
      </c>
      <c r="I7" s="36" t="s">
        <v>29</v>
      </c>
      <c r="J7" s="36" t="s">
        <v>8</v>
      </c>
      <c r="K7" s="46">
        <v>33381</v>
      </c>
      <c r="L7" s="38">
        <v>0.5</v>
      </c>
      <c r="M7" s="39" t="s">
        <v>40</v>
      </c>
      <c r="N7" s="39"/>
      <c r="O7" s="39"/>
      <c r="P7" s="36"/>
      <c r="Q7" s="36"/>
      <c r="R7" s="36" t="s">
        <v>4</v>
      </c>
    </row>
    <row r="8" spans="1:18">
      <c r="A8" s="36"/>
      <c r="B8" s="36"/>
      <c r="C8" s="36" t="s">
        <v>33</v>
      </c>
      <c r="D8" s="36" t="s">
        <v>35</v>
      </c>
      <c r="E8" s="37" t="s">
        <v>41</v>
      </c>
      <c r="F8" s="36" t="s">
        <v>316</v>
      </c>
      <c r="G8" s="36"/>
      <c r="H8" s="36" t="s">
        <v>47</v>
      </c>
      <c r="I8" s="36" t="s">
        <v>30</v>
      </c>
      <c r="J8" s="36" t="s">
        <v>8</v>
      </c>
      <c r="K8" s="46">
        <v>33381</v>
      </c>
      <c r="L8" s="38">
        <v>0.53194444444444444</v>
      </c>
      <c r="M8" s="39" t="s">
        <v>45</v>
      </c>
      <c r="N8" s="39"/>
      <c r="O8" s="39"/>
      <c r="P8" s="36"/>
      <c r="Q8" s="36"/>
      <c r="R8" s="36" t="s">
        <v>4</v>
      </c>
    </row>
    <row r="9" spans="1:18">
      <c r="A9" s="36"/>
      <c r="B9" s="36"/>
      <c r="C9" s="36" t="s">
        <v>33</v>
      </c>
      <c r="D9" s="36" t="s">
        <v>35</v>
      </c>
      <c r="E9" s="37" t="s">
        <v>41</v>
      </c>
      <c r="F9" s="36" t="s">
        <v>316</v>
      </c>
      <c r="G9" s="36"/>
      <c r="H9" s="36" t="s">
        <v>47</v>
      </c>
      <c r="I9" s="36" t="s">
        <v>30</v>
      </c>
      <c r="J9" s="36" t="s">
        <v>8</v>
      </c>
      <c r="K9" s="46">
        <v>33381</v>
      </c>
      <c r="L9" s="38">
        <v>0.53541666666666665</v>
      </c>
      <c r="M9" s="39" t="s">
        <v>28</v>
      </c>
      <c r="N9" s="39"/>
      <c r="O9" s="39"/>
      <c r="P9" s="36"/>
      <c r="Q9" s="36"/>
      <c r="R9" s="36" t="s">
        <v>4</v>
      </c>
    </row>
    <row r="10" spans="1:18">
      <c r="A10" s="36"/>
      <c r="B10" s="36"/>
      <c r="C10" s="36" t="s">
        <v>33</v>
      </c>
      <c r="D10" s="36" t="s">
        <v>36</v>
      </c>
      <c r="E10" s="36" t="s">
        <v>42</v>
      </c>
      <c r="F10" s="36" t="s">
        <v>316</v>
      </c>
      <c r="G10" s="36"/>
      <c r="H10" s="36" t="s">
        <v>47</v>
      </c>
      <c r="I10" s="36" t="s">
        <v>31</v>
      </c>
      <c r="J10" s="36" t="s">
        <v>8</v>
      </c>
      <c r="K10" s="46">
        <v>33381</v>
      </c>
      <c r="L10" s="38">
        <v>0.54513888888888895</v>
      </c>
      <c r="M10" s="39" t="s">
        <v>24</v>
      </c>
      <c r="N10" s="39"/>
      <c r="O10" s="39"/>
      <c r="P10" s="36"/>
      <c r="Q10" s="36"/>
      <c r="R10" s="36" t="s">
        <v>4</v>
      </c>
    </row>
    <row r="11" spans="1:18">
      <c r="A11" s="36"/>
      <c r="B11" s="36"/>
      <c r="C11" s="36" t="s">
        <v>33</v>
      </c>
      <c r="D11" s="36" t="s">
        <v>37</v>
      </c>
      <c r="E11" s="36" t="s">
        <v>39</v>
      </c>
      <c r="F11" s="36" t="s">
        <v>316</v>
      </c>
      <c r="G11" s="36"/>
      <c r="H11" s="36" t="s">
        <v>47</v>
      </c>
      <c r="I11" s="36" t="s">
        <v>31</v>
      </c>
      <c r="J11" s="36" t="s">
        <v>8</v>
      </c>
      <c r="K11" s="46">
        <v>33381</v>
      </c>
      <c r="L11" s="38">
        <v>0.55208333333333337</v>
      </c>
      <c r="M11" s="39" t="s">
        <v>46</v>
      </c>
      <c r="N11" s="39"/>
      <c r="O11" s="39"/>
      <c r="P11" s="36"/>
      <c r="Q11" s="36"/>
      <c r="R11" s="36" t="s">
        <v>4</v>
      </c>
    </row>
    <row r="12" spans="1:18">
      <c r="A12" s="36"/>
      <c r="B12" s="36"/>
      <c r="C12" s="36" t="s">
        <v>33</v>
      </c>
      <c r="D12" s="36" t="s">
        <v>38</v>
      </c>
      <c r="E12" s="36" t="s">
        <v>39</v>
      </c>
      <c r="F12" s="36" t="s">
        <v>316</v>
      </c>
      <c r="G12" s="36"/>
      <c r="H12" s="36" t="s">
        <v>47</v>
      </c>
      <c r="I12" s="36" t="s">
        <v>31</v>
      </c>
      <c r="J12" s="36" t="s">
        <v>8</v>
      </c>
      <c r="K12" s="46">
        <v>33381</v>
      </c>
      <c r="L12" s="38">
        <v>0.55555555555555558</v>
      </c>
      <c r="M12" s="39" t="s">
        <v>24</v>
      </c>
      <c r="N12" s="39"/>
      <c r="O12" s="39"/>
      <c r="P12" s="36"/>
      <c r="Q12" s="36"/>
      <c r="R12" s="36" t="s">
        <v>4</v>
      </c>
    </row>
    <row r="13" spans="1:18">
      <c r="A13" s="36"/>
      <c r="B13" s="36"/>
      <c r="C13" s="36" t="s">
        <v>33</v>
      </c>
      <c r="D13" s="36" t="s">
        <v>43</v>
      </c>
      <c r="E13" s="36" t="s">
        <v>39</v>
      </c>
      <c r="F13" s="36" t="s">
        <v>316</v>
      </c>
      <c r="G13" s="36"/>
      <c r="H13" s="36" t="s">
        <v>47</v>
      </c>
      <c r="I13" s="36" t="s">
        <v>31</v>
      </c>
      <c r="J13" s="36" t="s">
        <v>8</v>
      </c>
      <c r="K13" s="46">
        <v>33381</v>
      </c>
      <c r="L13" s="38">
        <v>0.55902777777777779</v>
      </c>
      <c r="M13" s="39" t="s">
        <v>40</v>
      </c>
      <c r="N13" s="39"/>
      <c r="O13" s="39"/>
      <c r="P13" s="36"/>
      <c r="Q13" s="36"/>
      <c r="R13" s="36" t="s">
        <v>4</v>
      </c>
    </row>
    <row r="14" spans="1:18">
      <c r="A14" s="36"/>
      <c r="B14" s="36"/>
      <c r="C14" s="36" t="s">
        <v>33</v>
      </c>
      <c r="D14" s="36" t="s">
        <v>35</v>
      </c>
      <c r="E14" s="36" t="s">
        <v>39</v>
      </c>
      <c r="F14" s="36" t="s">
        <v>316</v>
      </c>
      <c r="G14" s="36"/>
      <c r="H14" s="36" t="s">
        <v>47</v>
      </c>
      <c r="I14" s="36" t="s">
        <v>32</v>
      </c>
      <c r="J14" s="36" t="s">
        <v>8</v>
      </c>
      <c r="K14" s="46">
        <v>33381</v>
      </c>
      <c r="L14" s="38">
        <v>0.55902777777777779</v>
      </c>
      <c r="M14" s="39" t="s">
        <v>46</v>
      </c>
      <c r="N14" s="39"/>
      <c r="O14" s="39"/>
      <c r="P14" s="36"/>
      <c r="Q14" s="36"/>
      <c r="R14" s="36" t="s">
        <v>4</v>
      </c>
    </row>
    <row r="15" spans="1:18">
      <c r="A15" s="36"/>
      <c r="B15" s="36"/>
      <c r="C15" s="36" t="s">
        <v>33</v>
      </c>
      <c r="D15" s="36" t="s">
        <v>35</v>
      </c>
      <c r="E15" s="36" t="s">
        <v>39</v>
      </c>
      <c r="F15" s="36" t="s">
        <v>316</v>
      </c>
      <c r="G15" s="36" t="s">
        <v>311</v>
      </c>
      <c r="H15" s="36" t="s">
        <v>47</v>
      </c>
      <c r="I15" s="36"/>
      <c r="J15" s="36" t="s">
        <v>8</v>
      </c>
      <c r="K15" s="46">
        <v>33381</v>
      </c>
      <c r="L15" s="38">
        <v>0.625</v>
      </c>
      <c r="M15" s="39" t="s">
        <v>194</v>
      </c>
      <c r="N15" s="39"/>
      <c r="O15" s="39"/>
      <c r="P15" s="36"/>
      <c r="Q15" s="36"/>
      <c r="R15" s="36" t="s">
        <v>4</v>
      </c>
    </row>
    <row r="16" spans="1:18">
      <c r="A16" s="36"/>
      <c r="B16" s="36"/>
      <c r="C16" s="36" t="s">
        <v>33</v>
      </c>
      <c r="D16" s="36" t="s">
        <v>44</v>
      </c>
      <c r="E16" s="36" t="s">
        <v>39</v>
      </c>
      <c r="F16" s="36" t="s">
        <v>316</v>
      </c>
      <c r="G16" s="36"/>
      <c r="H16" s="36" t="s">
        <v>47</v>
      </c>
      <c r="I16" s="36"/>
      <c r="J16" s="36" t="s">
        <v>8</v>
      </c>
      <c r="K16" s="46">
        <v>33381</v>
      </c>
      <c r="L16" s="38">
        <v>0.875</v>
      </c>
      <c r="M16" s="39" t="s">
        <v>40</v>
      </c>
      <c r="N16" s="39"/>
      <c r="O16" s="39"/>
      <c r="P16" s="36"/>
      <c r="Q16" s="36"/>
      <c r="R16" s="36" t="s">
        <v>4</v>
      </c>
    </row>
    <row r="17" spans="1:18">
      <c r="A17" s="43"/>
      <c r="B17" s="44"/>
      <c r="C17" s="44" t="s">
        <v>301</v>
      </c>
      <c r="D17" s="44" t="s">
        <v>296</v>
      </c>
      <c r="E17" s="44"/>
      <c r="F17" s="44" t="s">
        <v>317</v>
      </c>
      <c r="G17" s="44"/>
      <c r="H17" s="44" t="s">
        <v>47</v>
      </c>
      <c r="I17" s="44" t="s">
        <v>299</v>
      </c>
      <c r="J17" s="44" t="s">
        <v>8</v>
      </c>
      <c r="K17" s="47">
        <v>33394</v>
      </c>
      <c r="L17" s="45">
        <v>0.45833333333333331</v>
      </c>
      <c r="M17" s="58" t="s">
        <v>312</v>
      </c>
      <c r="N17" s="58"/>
      <c r="O17" s="58"/>
      <c r="P17" s="44"/>
      <c r="Q17" s="44"/>
      <c r="R17" s="48" t="s">
        <v>4</v>
      </c>
    </row>
    <row r="18" spans="1:18">
      <c r="A18" s="43"/>
      <c r="B18" s="44"/>
      <c r="C18" s="44" t="s">
        <v>301</v>
      </c>
      <c r="D18" s="44" t="s">
        <v>297</v>
      </c>
      <c r="E18" s="44"/>
      <c r="F18" s="44" t="s">
        <v>317</v>
      </c>
      <c r="G18" s="44"/>
      <c r="H18" s="44" t="s">
        <v>47</v>
      </c>
      <c r="I18" s="44" t="s">
        <v>299</v>
      </c>
      <c r="J18" s="44" t="s">
        <v>8</v>
      </c>
      <c r="K18" s="47">
        <v>33394</v>
      </c>
      <c r="L18" s="45">
        <v>0.46527777777777773</v>
      </c>
      <c r="M18" s="58" t="s">
        <v>312</v>
      </c>
      <c r="N18" s="58"/>
      <c r="O18" s="58"/>
      <c r="P18" s="44"/>
      <c r="Q18" s="44"/>
      <c r="R18" s="48" t="s">
        <v>4</v>
      </c>
    </row>
    <row r="19" spans="1:18">
      <c r="A19" s="43"/>
      <c r="B19" s="44"/>
      <c r="C19" s="44" t="s">
        <v>302</v>
      </c>
      <c r="D19" s="44" t="s">
        <v>300</v>
      </c>
      <c r="E19" s="44"/>
      <c r="F19" s="44" t="s">
        <v>317</v>
      </c>
      <c r="G19" s="44" t="s">
        <v>298</v>
      </c>
      <c r="H19" s="44" t="s">
        <v>47</v>
      </c>
      <c r="I19" s="44" t="s">
        <v>299</v>
      </c>
      <c r="J19" s="44" t="s">
        <v>8</v>
      </c>
      <c r="K19" s="47">
        <v>33394</v>
      </c>
      <c r="L19" s="45">
        <v>0.47013888888888888</v>
      </c>
      <c r="M19" s="58" t="s">
        <v>313</v>
      </c>
      <c r="N19" s="58"/>
      <c r="O19" s="58"/>
      <c r="P19" s="44"/>
      <c r="Q19" s="44"/>
      <c r="R19" s="48" t="s">
        <v>4</v>
      </c>
    </row>
    <row r="20" spans="1:18">
      <c r="A20" s="43"/>
      <c r="B20" s="44"/>
      <c r="C20" s="44" t="s">
        <v>303</v>
      </c>
      <c r="D20" s="44" t="s">
        <v>300</v>
      </c>
      <c r="E20" s="44"/>
      <c r="F20" s="44" t="s">
        <v>317</v>
      </c>
      <c r="G20" s="44"/>
      <c r="H20" s="44" t="s">
        <v>47</v>
      </c>
      <c r="I20" s="44" t="s">
        <v>299</v>
      </c>
      <c r="J20" s="44" t="s">
        <v>8</v>
      </c>
      <c r="K20" s="47">
        <v>33394</v>
      </c>
      <c r="L20" s="45">
        <v>0.4770833333333333</v>
      </c>
      <c r="M20" s="58" t="s">
        <v>219</v>
      </c>
      <c r="N20" s="58"/>
      <c r="O20" s="58"/>
      <c r="P20" s="44"/>
      <c r="Q20" s="44"/>
      <c r="R20" s="48" t="s">
        <v>4</v>
      </c>
    </row>
    <row r="21" spans="1:18">
      <c r="A21" s="43"/>
      <c r="B21" s="44"/>
      <c r="C21" s="44" t="s">
        <v>302</v>
      </c>
      <c r="D21" s="44" t="s">
        <v>307</v>
      </c>
      <c r="E21" s="44"/>
      <c r="F21" s="44" t="s">
        <v>317</v>
      </c>
      <c r="G21" s="44"/>
      <c r="H21" s="44" t="s">
        <v>47</v>
      </c>
      <c r="I21" s="44" t="s">
        <v>299</v>
      </c>
      <c r="J21" s="44" t="s">
        <v>8</v>
      </c>
      <c r="K21" s="47">
        <v>33394</v>
      </c>
      <c r="L21" s="45">
        <v>0.48958333333333331</v>
      </c>
      <c r="M21" s="58" t="s">
        <v>168</v>
      </c>
      <c r="N21" s="58"/>
      <c r="O21" s="58"/>
      <c r="P21" s="44"/>
      <c r="Q21" s="44"/>
      <c r="R21" s="48" t="s">
        <v>4</v>
      </c>
    </row>
    <row r="22" spans="1:18">
      <c r="A22" s="43"/>
      <c r="B22" s="44"/>
      <c r="C22" s="44" t="s">
        <v>304</v>
      </c>
      <c r="D22" s="44" t="s">
        <v>300</v>
      </c>
      <c r="E22" s="44"/>
      <c r="F22" s="44" t="s">
        <v>317</v>
      </c>
      <c r="G22" s="44"/>
      <c r="H22" s="44" t="s">
        <v>47</v>
      </c>
      <c r="I22" s="44" t="s">
        <v>299</v>
      </c>
      <c r="J22" s="44" t="s">
        <v>8</v>
      </c>
      <c r="K22" s="47">
        <v>33394</v>
      </c>
      <c r="L22" s="45">
        <v>0.4993055555555555</v>
      </c>
      <c r="M22" s="58" t="s">
        <v>193</v>
      </c>
      <c r="N22" s="58"/>
      <c r="O22" s="58"/>
      <c r="P22" s="44"/>
      <c r="Q22" s="44"/>
      <c r="R22" s="48" t="s">
        <v>4</v>
      </c>
    </row>
    <row r="23" spans="1:18">
      <c r="A23" s="43"/>
      <c r="B23" s="44"/>
      <c r="C23" s="44" t="s">
        <v>305</v>
      </c>
      <c r="D23" s="44" t="s">
        <v>300</v>
      </c>
      <c r="E23" s="44"/>
      <c r="F23" s="44" t="s">
        <v>317</v>
      </c>
      <c r="G23" s="44" t="s">
        <v>308</v>
      </c>
      <c r="H23" s="44" t="s">
        <v>47</v>
      </c>
      <c r="I23" s="44" t="s">
        <v>299</v>
      </c>
      <c r="J23" s="44" t="s">
        <v>8</v>
      </c>
      <c r="K23" s="47">
        <v>33394</v>
      </c>
      <c r="L23" s="45">
        <v>0.50486111111111109</v>
      </c>
      <c r="M23" s="58" t="s">
        <v>314</v>
      </c>
      <c r="N23" s="58"/>
      <c r="O23" s="58"/>
      <c r="P23" s="44"/>
      <c r="Q23" s="44"/>
      <c r="R23" s="48" t="s">
        <v>4</v>
      </c>
    </row>
    <row r="24" spans="1:18">
      <c r="A24" s="43"/>
      <c r="B24" s="44"/>
      <c r="C24" s="44" t="s">
        <v>302</v>
      </c>
      <c r="D24" s="44" t="s">
        <v>297</v>
      </c>
      <c r="E24" s="44" t="s">
        <v>310</v>
      </c>
      <c r="F24" s="44" t="s">
        <v>317</v>
      </c>
      <c r="G24" s="48"/>
      <c r="H24" s="44" t="s">
        <v>47</v>
      </c>
      <c r="I24" s="44" t="s">
        <v>7</v>
      </c>
      <c r="J24" s="44" t="s">
        <v>8</v>
      </c>
      <c r="K24" s="47">
        <v>33381</v>
      </c>
      <c r="L24" s="45">
        <v>0.44444444444444442</v>
      </c>
      <c r="M24" s="58" t="s">
        <v>313</v>
      </c>
      <c r="N24" s="58"/>
      <c r="O24" s="58"/>
      <c r="P24" s="44"/>
      <c r="Q24" s="44"/>
      <c r="R24" s="48" t="s">
        <v>4</v>
      </c>
    </row>
    <row r="25" spans="1:18">
      <c r="A25" s="43"/>
      <c r="B25" s="44"/>
      <c r="C25" s="44" t="s">
        <v>302</v>
      </c>
      <c r="D25" s="44" t="s">
        <v>297</v>
      </c>
      <c r="E25" s="44"/>
      <c r="F25" s="44" t="s">
        <v>317</v>
      </c>
      <c r="G25" s="44" t="s">
        <v>298</v>
      </c>
      <c r="H25" s="44" t="s">
        <v>47</v>
      </c>
      <c r="I25" s="44" t="s">
        <v>7</v>
      </c>
      <c r="J25" s="44" t="s">
        <v>8</v>
      </c>
      <c r="K25" s="47">
        <v>33381</v>
      </c>
      <c r="L25" s="45">
        <v>0.44791666666666669</v>
      </c>
      <c r="M25" s="58" t="s">
        <v>219</v>
      </c>
      <c r="N25" s="58"/>
      <c r="O25" s="58"/>
      <c r="P25" s="44"/>
      <c r="Q25" s="44"/>
      <c r="R25" s="48" t="s">
        <v>4</v>
      </c>
    </row>
    <row r="26" spans="1:18">
      <c r="A26" s="43"/>
      <c r="B26" s="44"/>
      <c r="C26" s="44" t="s">
        <v>306</v>
      </c>
      <c r="D26" s="44" t="s">
        <v>297</v>
      </c>
      <c r="E26" s="44"/>
      <c r="F26" s="44" t="s">
        <v>317</v>
      </c>
      <c r="G26" s="44" t="s">
        <v>309</v>
      </c>
      <c r="H26" s="44" t="s">
        <v>47</v>
      </c>
      <c r="I26" s="44" t="s">
        <v>7</v>
      </c>
      <c r="J26" s="44" t="s">
        <v>8</v>
      </c>
      <c r="K26" s="47">
        <v>33381</v>
      </c>
      <c r="L26" s="45">
        <v>0.4548611111111111</v>
      </c>
      <c r="M26" s="58" t="s">
        <v>193</v>
      </c>
      <c r="N26" s="58"/>
      <c r="O26" s="58"/>
      <c r="P26" s="44"/>
      <c r="Q26" s="44"/>
      <c r="R26" s="48" t="s">
        <v>4</v>
      </c>
    </row>
    <row r="27" spans="1:18">
      <c r="A27" s="43"/>
      <c r="B27" s="44"/>
      <c r="C27" s="44" t="s">
        <v>304</v>
      </c>
      <c r="D27" s="44" t="s">
        <v>296</v>
      </c>
      <c r="E27" s="44"/>
      <c r="F27" s="44" t="s">
        <v>317</v>
      </c>
      <c r="G27" s="44" t="s">
        <v>308</v>
      </c>
      <c r="H27" s="44" t="s">
        <v>47</v>
      </c>
      <c r="I27" s="44" t="s">
        <v>7</v>
      </c>
      <c r="J27" s="44" t="s">
        <v>8</v>
      </c>
      <c r="K27" s="47">
        <v>33381</v>
      </c>
      <c r="L27" s="45">
        <v>0.45833333333333331</v>
      </c>
      <c r="M27" s="58" t="s">
        <v>195</v>
      </c>
      <c r="N27" s="58"/>
      <c r="O27" s="58"/>
      <c r="P27" s="44"/>
      <c r="Q27" s="44"/>
      <c r="R27" s="54" t="s">
        <v>4</v>
      </c>
    </row>
    <row r="28" spans="1:18">
      <c r="A28" s="49"/>
      <c r="B28" s="50"/>
      <c r="C28" s="53" t="s">
        <v>319</v>
      </c>
      <c r="D28" s="50"/>
      <c r="E28" s="50"/>
      <c r="F28" s="50" t="s">
        <v>318</v>
      </c>
      <c r="G28" s="50" t="s">
        <v>322</v>
      </c>
      <c r="H28" s="50" t="s">
        <v>47</v>
      </c>
      <c r="I28" s="50" t="s">
        <v>31</v>
      </c>
      <c r="J28" s="50" t="s">
        <v>8</v>
      </c>
      <c r="K28" s="51">
        <v>33381</v>
      </c>
      <c r="L28" s="52">
        <v>0.56597222222222221</v>
      </c>
      <c r="M28" s="58" t="s">
        <v>45</v>
      </c>
      <c r="N28" s="58"/>
      <c r="O28" s="58"/>
      <c r="P28" s="50"/>
      <c r="Q28" s="50"/>
      <c r="R28" s="53" t="s">
        <v>4</v>
      </c>
    </row>
    <row r="29" spans="1:18">
      <c r="A29" s="49"/>
      <c r="B29" s="50"/>
      <c r="C29" s="53" t="s">
        <v>320</v>
      </c>
      <c r="D29" s="50"/>
      <c r="E29" s="50"/>
      <c r="F29" s="50" t="s">
        <v>318</v>
      </c>
      <c r="G29" s="50" t="s">
        <v>322</v>
      </c>
      <c r="H29" s="50" t="s">
        <v>47</v>
      </c>
      <c r="I29" s="50" t="s">
        <v>31</v>
      </c>
      <c r="J29" s="50" t="s">
        <v>8</v>
      </c>
      <c r="K29" s="51">
        <v>33382</v>
      </c>
      <c r="L29" s="52">
        <v>0.57291666666666663</v>
      </c>
      <c r="M29" s="58" t="s">
        <v>40</v>
      </c>
      <c r="N29" s="58"/>
      <c r="O29" s="58"/>
      <c r="P29" s="50"/>
      <c r="Q29" s="50"/>
      <c r="R29" s="53" t="s">
        <v>4</v>
      </c>
    </row>
    <row r="30" spans="1:18">
      <c r="A30" s="49"/>
      <c r="B30" s="50"/>
      <c r="C30" s="53" t="s">
        <v>321</v>
      </c>
      <c r="D30" s="50"/>
      <c r="E30" s="50"/>
      <c r="F30" s="50" t="s">
        <v>318</v>
      </c>
      <c r="G30" s="50" t="s">
        <v>323</v>
      </c>
      <c r="H30" s="50" t="s">
        <v>47</v>
      </c>
      <c r="I30" s="50" t="s">
        <v>32</v>
      </c>
      <c r="J30" s="50" t="s">
        <v>8</v>
      </c>
      <c r="K30" s="51">
        <v>33383</v>
      </c>
      <c r="L30" s="52">
        <v>0.59027777777777779</v>
      </c>
      <c r="M30" s="58" t="s">
        <v>197</v>
      </c>
      <c r="N30" s="58"/>
      <c r="O30" s="58"/>
      <c r="P30" s="50"/>
      <c r="Q30" s="50"/>
      <c r="R30" s="53" t="s">
        <v>4</v>
      </c>
    </row>
    <row r="31" spans="1:18">
      <c r="A31" s="39"/>
      <c r="B31" s="39"/>
      <c r="C31" s="39" t="s">
        <v>227</v>
      </c>
      <c r="D31" s="39"/>
      <c r="E31" s="40"/>
      <c r="F31" s="39" t="s">
        <v>315</v>
      </c>
      <c r="G31" s="39"/>
      <c r="H31" s="39"/>
      <c r="I31" s="39"/>
      <c r="J31" s="39"/>
      <c r="K31" s="39"/>
      <c r="L31" s="39"/>
      <c r="M31" s="39" t="s">
        <v>249</v>
      </c>
      <c r="N31" s="39" t="s">
        <v>229</v>
      </c>
      <c r="O31" s="39"/>
      <c r="P31" s="39"/>
      <c r="Q31" s="39" t="s">
        <v>228</v>
      </c>
      <c r="R31" s="39" t="s">
        <v>4</v>
      </c>
    </row>
    <row r="32" spans="1:18">
      <c r="A32" s="39"/>
      <c r="B32" s="39"/>
      <c r="C32" s="39" t="s">
        <v>230</v>
      </c>
      <c r="D32" s="39"/>
      <c r="E32" s="40"/>
      <c r="F32" s="39" t="s">
        <v>315</v>
      </c>
      <c r="G32" s="39"/>
      <c r="H32" s="39"/>
      <c r="I32" s="39"/>
      <c r="J32" s="39"/>
      <c r="K32" s="39"/>
      <c r="L32" s="39"/>
      <c r="M32" s="39" t="s">
        <v>249</v>
      </c>
      <c r="N32" s="39" t="s">
        <v>250</v>
      </c>
      <c r="O32" s="39"/>
      <c r="P32" s="39"/>
      <c r="Q32" s="39" t="s">
        <v>228</v>
      </c>
      <c r="R32" s="39" t="s">
        <v>4</v>
      </c>
    </row>
    <row r="33" spans="1:18">
      <c r="A33" s="39"/>
      <c r="B33" s="39"/>
      <c r="C33" s="39" t="s">
        <v>231</v>
      </c>
      <c r="D33" s="39"/>
      <c r="E33" s="40"/>
      <c r="F33" s="39" t="s">
        <v>315</v>
      </c>
      <c r="G33" s="39" t="s">
        <v>232</v>
      </c>
      <c r="H33" s="39"/>
      <c r="I33" s="39"/>
      <c r="J33" s="39"/>
      <c r="K33" s="39"/>
      <c r="L33" s="39"/>
      <c r="M33" s="39" t="s">
        <v>251</v>
      </c>
      <c r="N33" s="39" t="s">
        <v>250</v>
      </c>
      <c r="O33" s="39"/>
      <c r="P33" s="39"/>
      <c r="Q33" s="39" t="s">
        <v>228</v>
      </c>
      <c r="R33" s="39" t="s">
        <v>4</v>
      </c>
    </row>
    <row r="34" spans="1:18">
      <c r="A34" s="39"/>
      <c r="B34" s="39"/>
      <c r="C34" s="39" t="s">
        <v>233</v>
      </c>
      <c r="D34" s="39" t="s">
        <v>151</v>
      </c>
      <c r="E34" s="40"/>
      <c r="F34" s="39" t="s">
        <v>315</v>
      </c>
      <c r="G34" s="39"/>
      <c r="H34" s="39"/>
      <c r="I34" s="39"/>
      <c r="J34" s="39"/>
      <c r="K34" s="39"/>
      <c r="L34" s="39"/>
      <c r="M34" s="39" t="s">
        <v>253</v>
      </c>
      <c r="N34" s="39" t="s">
        <v>256</v>
      </c>
      <c r="O34" s="39"/>
      <c r="P34" s="39"/>
      <c r="Q34" s="39" t="s">
        <v>228</v>
      </c>
      <c r="R34" s="39" t="s">
        <v>4</v>
      </c>
    </row>
    <row r="35" spans="1:18">
      <c r="A35" s="39"/>
      <c r="B35" s="39"/>
      <c r="C35" s="39" t="s">
        <v>234</v>
      </c>
      <c r="D35" s="39" t="s">
        <v>247</v>
      </c>
      <c r="E35" s="40"/>
      <c r="F35" s="39" t="s">
        <v>315</v>
      </c>
      <c r="G35" s="39"/>
      <c r="H35" s="39"/>
      <c r="I35" s="39"/>
      <c r="J35" s="39"/>
      <c r="K35" s="39"/>
      <c r="L35" s="39"/>
      <c r="M35" s="39" t="s">
        <v>254</v>
      </c>
      <c r="N35" s="39" t="s">
        <v>40</v>
      </c>
      <c r="O35" s="39"/>
      <c r="P35" s="39"/>
      <c r="Q35" s="39" t="s">
        <v>228</v>
      </c>
      <c r="R35" s="39" t="s">
        <v>4</v>
      </c>
    </row>
    <row r="36" spans="1:18">
      <c r="A36" s="39"/>
      <c r="B36" s="39"/>
      <c r="C36" s="39" t="s">
        <v>235</v>
      </c>
      <c r="D36" s="39" t="s">
        <v>247</v>
      </c>
      <c r="E36" s="40"/>
      <c r="F36" s="39" t="s">
        <v>315</v>
      </c>
      <c r="G36" s="39"/>
      <c r="H36" s="39"/>
      <c r="I36" s="39"/>
      <c r="J36" s="39"/>
      <c r="K36" s="39"/>
      <c r="L36" s="39"/>
      <c r="M36" s="39" t="s">
        <v>255</v>
      </c>
      <c r="N36" s="39" t="s">
        <v>257</v>
      </c>
      <c r="O36" s="39"/>
      <c r="P36" s="39"/>
      <c r="Q36" s="39" t="s">
        <v>228</v>
      </c>
      <c r="R36" s="39" t="s">
        <v>4</v>
      </c>
    </row>
    <row r="37" spans="1:18">
      <c r="A37" s="39"/>
      <c r="B37" s="39"/>
      <c r="C37" s="39" t="s">
        <v>236</v>
      </c>
      <c r="D37" s="39" t="s">
        <v>218</v>
      </c>
      <c r="E37" s="40"/>
      <c r="F37" s="39" t="s">
        <v>315</v>
      </c>
      <c r="G37" s="39"/>
      <c r="H37" s="39"/>
      <c r="I37" s="39"/>
      <c r="J37" s="39"/>
      <c r="K37" s="39"/>
      <c r="L37" s="39"/>
      <c r="M37" s="39" t="s">
        <v>255</v>
      </c>
      <c r="N37" s="39" t="s">
        <v>258</v>
      </c>
      <c r="O37" s="39"/>
      <c r="P37" s="39"/>
      <c r="Q37" s="39" t="s">
        <v>228</v>
      </c>
      <c r="R37" s="39" t="s">
        <v>4</v>
      </c>
    </row>
    <row r="38" spans="1:18">
      <c r="A38" s="39"/>
      <c r="B38" s="39"/>
      <c r="C38" s="39" t="s">
        <v>237</v>
      </c>
      <c r="D38" s="39" t="s">
        <v>248</v>
      </c>
      <c r="E38" s="40"/>
      <c r="F38" s="39" t="s">
        <v>315</v>
      </c>
      <c r="G38" s="39"/>
      <c r="H38" s="39"/>
      <c r="I38" s="39"/>
      <c r="J38" s="39"/>
      <c r="K38" s="39"/>
      <c r="L38" s="39"/>
      <c r="M38" s="39" t="s">
        <v>259</v>
      </c>
      <c r="N38" s="39" t="s">
        <v>260</v>
      </c>
      <c r="O38" s="39"/>
      <c r="P38" s="39"/>
      <c r="Q38" s="39" t="s">
        <v>228</v>
      </c>
      <c r="R38" s="39" t="s">
        <v>4</v>
      </c>
    </row>
    <row r="39" spans="1:18">
      <c r="A39" s="39"/>
      <c r="B39" s="39"/>
      <c r="C39" s="39" t="s">
        <v>264</v>
      </c>
      <c r="D39" s="39" t="s">
        <v>265</v>
      </c>
      <c r="E39" s="40"/>
      <c r="F39" s="39" t="s">
        <v>315</v>
      </c>
      <c r="G39" s="39"/>
      <c r="H39" s="39"/>
      <c r="I39" s="39"/>
      <c r="J39" s="39"/>
      <c r="K39" s="39"/>
      <c r="L39" s="39"/>
      <c r="M39" s="39" t="s">
        <v>261</v>
      </c>
      <c r="N39" s="39" t="s">
        <v>252</v>
      </c>
      <c r="O39" s="39"/>
      <c r="P39" s="39"/>
      <c r="Q39" s="39" t="s">
        <v>228</v>
      </c>
      <c r="R39" s="39" t="s">
        <v>4</v>
      </c>
    </row>
    <row r="40" spans="1:18">
      <c r="A40" s="39"/>
      <c r="B40" s="39"/>
      <c r="C40" s="39" t="s">
        <v>238</v>
      </c>
      <c r="D40" s="39" t="s">
        <v>218</v>
      </c>
      <c r="E40" s="40"/>
      <c r="F40" s="39" t="s">
        <v>315</v>
      </c>
      <c r="G40" s="39"/>
      <c r="H40" s="39"/>
      <c r="I40" s="39"/>
      <c r="J40" s="39"/>
      <c r="K40" s="39"/>
      <c r="L40" s="39"/>
      <c r="M40" s="39" t="s">
        <v>262</v>
      </c>
      <c r="N40" s="39" t="s">
        <v>256</v>
      </c>
      <c r="O40" s="39"/>
      <c r="P40" s="39"/>
      <c r="Q40" s="39" t="s">
        <v>228</v>
      </c>
      <c r="R40" s="39" t="s">
        <v>4</v>
      </c>
    </row>
    <row r="41" spans="1:18">
      <c r="A41" s="39"/>
      <c r="B41" s="39"/>
      <c r="C41" s="39" t="s">
        <v>239</v>
      </c>
      <c r="D41" s="39" t="s">
        <v>16</v>
      </c>
      <c r="E41" s="40"/>
      <c r="F41" s="39" t="s">
        <v>315</v>
      </c>
      <c r="G41" s="39"/>
      <c r="H41" s="39"/>
      <c r="I41" s="39"/>
      <c r="J41" s="39"/>
      <c r="K41" s="39"/>
      <c r="L41" s="39"/>
      <c r="M41" s="39" t="s">
        <v>257</v>
      </c>
      <c r="N41" s="39" t="s">
        <v>263</v>
      </c>
      <c r="O41" s="39"/>
      <c r="P41" s="39"/>
      <c r="Q41" s="39" t="s">
        <v>228</v>
      </c>
      <c r="R41" s="39" t="s">
        <v>4</v>
      </c>
    </row>
    <row r="42" spans="1:18">
      <c r="A42" s="39"/>
      <c r="B42" s="39"/>
      <c r="C42" s="39" t="s">
        <v>240</v>
      </c>
      <c r="D42" s="39" t="s">
        <v>247</v>
      </c>
      <c r="E42" s="40"/>
      <c r="F42" s="39" t="s">
        <v>315</v>
      </c>
      <c r="G42" s="39"/>
      <c r="H42" s="39"/>
      <c r="I42" s="39"/>
      <c r="J42" s="39"/>
      <c r="K42" s="39"/>
      <c r="L42" s="39"/>
      <c r="M42" s="39" t="s">
        <v>262</v>
      </c>
      <c r="N42" s="39" t="s">
        <v>251</v>
      </c>
      <c r="O42" s="39"/>
      <c r="P42" s="39"/>
      <c r="Q42" s="39" t="s">
        <v>228</v>
      </c>
      <c r="R42" s="39" t="s">
        <v>4</v>
      </c>
    </row>
    <row r="43" spans="1:18">
      <c r="A43" s="39"/>
      <c r="B43" s="39"/>
      <c r="C43" s="39" t="s">
        <v>241</v>
      </c>
      <c r="D43" s="39"/>
      <c r="E43" s="40"/>
      <c r="F43" s="39" t="s">
        <v>315</v>
      </c>
      <c r="G43" s="39"/>
      <c r="H43" s="39"/>
      <c r="I43" s="39"/>
      <c r="J43" s="39"/>
      <c r="K43" s="39"/>
      <c r="L43" s="39"/>
      <c r="M43" s="39" t="s">
        <v>23</v>
      </c>
      <c r="N43" s="39" t="s">
        <v>252</v>
      </c>
      <c r="O43" s="39"/>
      <c r="P43" s="39"/>
      <c r="Q43" s="39" t="s">
        <v>228</v>
      </c>
      <c r="R43" s="39" t="s">
        <v>4</v>
      </c>
    </row>
    <row r="44" spans="1:18">
      <c r="A44" s="39"/>
      <c r="B44" s="39"/>
      <c r="C44" s="39" t="s">
        <v>242</v>
      </c>
      <c r="D44" s="39"/>
      <c r="E44" s="40"/>
      <c r="F44" s="39" t="s">
        <v>315</v>
      </c>
      <c r="G44" s="39"/>
      <c r="H44" s="39"/>
      <c r="I44" s="39"/>
      <c r="J44" s="39"/>
      <c r="K44" s="39"/>
      <c r="L44" s="39"/>
      <c r="M44" s="39" t="s">
        <v>181</v>
      </c>
      <c r="N44" s="39" t="s">
        <v>250</v>
      </c>
      <c r="O44" s="39"/>
      <c r="P44" s="39"/>
      <c r="Q44" s="39" t="s">
        <v>228</v>
      </c>
      <c r="R44" s="39" t="s">
        <v>4</v>
      </c>
    </row>
    <row r="45" spans="1:18">
      <c r="A45" s="39"/>
      <c r="B45" s="39"/>
      <c r="C45" s="39" t="s">
        <v>26</v>
      </c>
      <c r="D45" s="39"/>
      <c r="E45" s="40"/>
      <c r="F45" s="39" t="s">
        <v>315</v>
      </c>
      <c r="G45" s="39"/>
      <c r="H45" s="39"/>
      <c r="I45" s="39"/>
      <c r="J45" s="39"/>
      <c r="K45" s="39"/>
      <c r="L45" s="39"/>
      <c r="M45" s="39" t="s">
        <v>179</v>
      </c>
      <c r="N45" s="39" t="s">
        <v>171</v>
      </c>
      <c r="O45" s="39"/>
      <c r="P45" s="39"/>
      <c r="Q45" s="39" t="s">
        <v>228</v>
      </c>
      <c r="R45" s="39" t="s">
        <v>4</v>
      </c>
    </row>
    <row r="46" spans="1:18">
      <c r="A46" s="39"/>
      <c r="B46" s="39"/>
      <c r="C46" s="39" t="s">
        <v>243</v>
      </c>
      <c r="D46" s="39"/>
      <c r="E46" s="40"/>
      <c r="F46" s="39" t="s">
        <v>315</v>
      </c>
      <c r="G46" s="39"/>
      <c r="H46" s="39"/>
      <c r="I46" s="39"/>
      <c r="J46" s="39"/>
      <c r="K46" s="39"/>
      <c r="L46" s="39"/>
      <c r="M46" s="39" t="s">
        <v>266</v>
      </c>
      <c r="N46" s="39" t="s">
        <v>262</v>
      </c>
      <c r="O46" s="39"/>
      <c r="P46" s="39"/>
      <c r="Q46" s="39" t="s">
        <v>228</v>
      </c>
      <c r="R46" s="39" t="s">
        <v>4</v>
      </c>
    </row>
    <row r="47" spans="1:18">
      <c r="A47" s="39"/>
      <c r="B47" s="39"/>
      <c r="C47" s="39" t="s">
        <v>244</v>
      </c>
      <c r="D47" s="39"/>
      <c r="E47" s="40"/>
      <c r="F47" s="39" t="s">
        <v>315</v>
      </c>
      <c r="G47" s="39"/>
      <c r="H47" s="39"/>
      <c r="I47" s="39"/>
      <c r="J47" s="39"/>
      <c r="K47" s="39"/>
      <c r="L47" s="39"/>
      <c r="M47" s="39" t="s">
        <v>196</v>
      </c>
      <c r="N47" s="39" t="s">
        <v>267</v>
      </c>
      <c r="O47" s="39"/>
      <c r="P47" s="39"/>
      <c r="Q47" s="39" t="s">
        <v>228</v>
      </c>
      <c r="R47" s="39" t="s">
        <v>4</v>
      </c>
    </row>
    <row r="48" spans="1:18">
      <c r="A48" s="39"/>
      <c r="B48" s="39"/>
      <c r="C48" s="39" t="s">
        <v>245</v>
      </c>
      <c r="D48" s="39"/>
      <c r="E48" s="40"/>
      <c r="F48" s="39" t="s">
        <v>315</v>
      </c>
      <c r="G48" s="39"/>
      <c r="H48" s="39"/>
      <c r="I48" s="39"/>
      <c r="J48" s="39"/>
      <c r="K48" s="39"/>
      <c r="L48" s="39"/>
      <c r="M48" s="39" t="s">
        <v>268</v>
      </c>
      <c r="N48" s="39" t="s">
        <v>267</v>
      </c>
      <c r="O48" s="39"/>
      <c r="P48" s="39"/>
      <c r="Q48" s="39" t="s">
        <v>228</v>
      </c>
      <c r="R48" s="39" t="s">
        <v>4</v>
      </c>
    </row>
    <row r="49" spans="1:18">
      <c r="A49" s="39"/>
      <c r="B49" s="39"/>
      <c r="C49" s="39" t="s">
        <v>246</v>
      </c>
      <c r="D49" s="39"/>
      <c r="E49" s="40"/>
      <c r="F49" s="39" t="s">
        <v>315</v>
      </c>
      <c r="G49" s="39"/>
      <c r="H49" s="39"/>
      <c r="I49" s="39"/>
      <c r="J49" s="39"/>
      <c r="K49" s="39"/>
      <c r="L49" s="39"/>
      <c r="M49" s="39" t="s">
        <v>268</v>
      </c>
      <c r="N49" s="39" t="s">
        <v>255</v>
      </c>
      <c r="O49" s="39"/>
      <c r="P49" s="39"/>
      <c r="Q49" s="39" t="s">
        <v>228</v>
      </c>
      <c r="R49" s="39" t="s">
        <v>4</v>
      </c>
    </row>
    <row r="50" spans="1:18">
      <c r="A50" s="41"/>
      <c r="B50" s="41"/>
      <c r="C50" s="41" t="s">
        <v>270</v>
      </c>
      <c r="D50" s="41" t="s">
        <v>16</v>
      </c>
      <c r="E50" s="42" t="s">
        <v>269</v>
      </c>
      <c r="F50" s="41" t="s">
        <v>275</v>
      </c>
      <c r="G50" s="41"/>
      <c r="H50" s="41"/>
      <c r="I50" s="41"/>
      <c r="J50" s="41"/>
      <c r="K50" s="41"/>
      <c r="L50" s="41"/>
      <c r="M50" s="39" t="s">
        <v>271</v>
      </c>
      <c r="N50" s="39"/>
      <c r="O50" s="39"/>
      <c r="P50" s="41"/>
      <c r="Q50" s="60" t="s">
        <v>611</v>
      </c>
      <c r="R50" t="s">
        <v>325</v>
      </c>
    </row>
    <row r="51" spans="1:18">
      <c r="A51" s="41"/>
      <c r="B51" s="41"/>
      <c r="C51" s="41" t="s">
        <v>270</v>
      </c>
      <c r="D51" s="41" t="s">
        <v>16</v>
      </c>
      <c r="E51" s="42" t="s">
        <v>272</v>
      </c>
      <c r="F51" s="41" t="s">
        <v>275</v>
      </c>
      <c r="G51" s="41"/>
      <c r="H51" s="41"/>
      <c r="I51" s="41"/>
      <c r="J51" s="41"/>
      <c r="K51" s="41"/>
      <c r="L51" s="41"/>
      <c r="M51" s="39" t="s">
        <v>273</v>
      </c>
      <c r="N51" s="39"/>
      <c r="O51" s="39"/>
      <c r="P51" s="41"/>
      <c r="Q51" s="60" t="s">
        <v>612</v>
      </c>
      <c r="R51" t="s">
        <v>326</v>
      </c>
    </row>
    <row r="52" spans="1:18">
      <c r="A52" s="41"/>
      <c r="B52" s="41"/>
      <c r="C52" s="41" t="s">
        <v>274</v>
      </c>
      <c r="D52" s="41" t="s">
        <v>248</v>
      </c>
      <c r="E52" s="42" t="s">
        <v>269</v>
      </c>
      <c r="F52" s="41" t="s">
        <v>275</v>
      </c>
      <c r="G52" s="41"/>
      <c r="H52" s="41"/>
      <c r="I52" s="41"/>
      <c r="J52" s="41"/>
      <c r="K52" s="41"/>
      <c r="L52" s="41"/>
      <c r="M52" s="39" t="s">
        <v>277</v>
      </c>
      <c r="N52" s="39"/>
      <c r="O52" s="39"/>
      <c r="P52" s="41"/>
      <c r="Q52" s="60" t="s">
        <v>613</v>
      </c>
      <c r="R52" t="s">
        <v>327</v>
      </c>
    </row>
    <row r="53" spans="1:18">
      <c r="A53" s="41"/>
      <c r="B53" s="41"/>
      <c r="C53" s="41" t="s">
        <v>274</v>
      </c>
      <c r="D53" s="41" t="s">
        <v>248</v>
      </c>
      <c r="E53" s="42" t="s">
        <v>272</v>
      </c>
      <c r="F53" s="41" t="s">
        <v>275</v>
      </c>
      <c r="G53" s="41"/>
      <c r="H53" s="41"/>
      <c r="I53" s="41"/>
      <c r="J53" s="41"/>
      <c r="K53" s="41"/>
      <c r="L53" s="41"/>
      <c r="M53" s="39" t="s">
        <v>276</v>
      </c>
      <c r="N53" s="39"/>
      <c r="O53" s="39"/>
      <c r="P53" s="41"/>
      <c r="Q53" s="60" t="s">
        <v>614</v>
      </c>
      <c r="R53" t="s">
        <v>328</v>
      </c>
    </row>
    <row r="54" spans="1:18">
      <c r="A54" s="41"/>
      <c r="B54" s="41"/>
      <c r="C54" s="41" t="s">
        <v>278</v>
      </c>
      <c r="D54" s="41" t="s">
        <v>218</v>
      </c>
      <c r="E54" s="42"/>
      <c r="F54" s="41" t="s">
        <v>284</v>
      </c>
      <c r="G54" s="41"/>
      <c r="H54" s="41"/>
      <c r="I54" s="41"/>
      <c r="J54" s="41"/>
      <c r="K54" s="41"/>
      <c r="L54" s="41"/>
      <c r="M54" s="39" t="s">
        <v>283</v>
      </c>
      <c r="N54" s="39"/>
      <c r="O54" s="39"/>
      <c r="P54" s="41"/>
      <c r="Q54" s="60" t="s">
        <v>615</v>
      </c>
      <c r="R54" t="s">
        <v>329</v>
      </c>
    </row>
    <row r="55" spans="1:18">
      <c r="A55" s="41"/>
      <c r="B55" s="41"/>
      <c r="C55" s="41" t="s">
        <v>279</v>
      </c>
      <c r="D55" s="41" t="s">
        <v>285</v>
      </c>
      <c r="E55" s="42"/>
      <c r="F55" s="41" t="s">
        <v>284</v>
      </c>
      <c r="G55" s="41"/>
      <c r="H55" s="41"/>
      <c r="I55" s="41"/>
      <c r="J55" s="41"/>
      <c r="K55" s="41"/>
      <c r="L55" s="41"/>
      <c r="M55" s="39" t="s">
        <v>282</v>
      </c>
      <c r="N55" s="39"/>
      <c r="O55" s="39"/>
      <c r="P55" s="41"/>
      <c r="Q55" s="60" t="s">
        <v>616</v>
      </c>
      <c r="R55" t="s">
        <v>330</v>
      </c>
    </row>
    <row r="56" spans="1:18">
      <c r="A56" s="41"/>
      <c r="B56" s="41"/>
      <c r="C56" s="41" t="s">
        <v>280</v>
      </c>
      <c r="D56" s="41"/>
      <c r="E56" s="42"/>
      <c r="F56" s="41" t="s">
        <v>284</v>
      </c>
      <c r="G56" s="41"/>
      <c r="H56" s="41"/>
      <c r="I56" s="41"/>
      <c r="J56" s="41"/>
      <c r="K56" s="41"/>
      <c r="L56" s="41"/>
      <c r="M56" s="39" t="s">
        <v>281</v>
      </c>
      <c r="N56" s="39"/>
      <c r="O56" s="39"/>
      <c r="P56" s="41"/>
      <c r="Q56" s="60" t="s">
        <v>617</v>
      </c>
      <c r="R56" t="s">
        <v>331</v>
      </c>
    </row>
    <row r="57" spans="1:18">
      <c r="A57" s="48"/>
      <c r="B57" s="48"/>
      <c r="C57" s="48" t="s">
        <v>336</v>
      </c>
      <c r="D57" s="48" t="s">
        <v>337</v>
      </c>
      <c r="E57" s="55"/>
      <c r="F57" s="48" t="s">
        <v>335</v>
      </c>
      <c r="G57" s="48" t="s">
        <v>333</v>
      </c>
      <c r="H57" s="48"/>
      <c r="I57" s="48" t="s">
        <v>361</v>
      </c>
      <c r="J57" s="48" t="s">
        <v>8</v>
      </c>
      <c r="K57" s="48" t="s">
        <v>362</v>
      </c>
      <c r="L57" s="48"/>
      <c r="M57" s="39" t="s">
        <v>342</v>
      </c>
      <c r="N57" s="39"/>
      <c r="O57" s="39"/>
      <c r="P57" s="48"/>
      <c r="Q57" t="s">
        <v>351</v>
      </c>
      <c r="R57" t="s">
        <v>352</v>
      </c>
    </row>
    <row r="58" spans="1:18">
      <c r="A58" s="48"/>
      <c r="B58" s="48"/>
      <c r="C58" s="48" t="s">
        <v>336</v>
      </c>
      <c r="D58" s="48" t="s">
        <v>338</v>
      </c>
      <c r="E58" s="55"/>
      <c r="F58" s="48" t="s">
        <v>335</v>
      </c>
      <c r="G58" s="48" t="s">
        <v>334</v>
      </c>
      <c r="H58" s="48"/>
      <c r="I58" s="48" t="s">
        <v>361</v>
      </c>
      <c r="J58" s="48" t="s">
        <v>8</v>
      </c>
      <c r="K58" s="48" t="s">
        <v>363</v>
      </c>
      <c r="L58" s="48"/>
      <c r="M58" s="39" t="s">
        <v>344</v>
      </c>
      <c r="N58" s="39"/>
      <c r="O58" s="39"/>
      <c r="P58" s="48"/>
      <c r="Q58" t="s">
        <v>351</v>
      </c>
      <c r="R58" t="s">
        <v>352</v>
      </c>
    </row>
    <row r="59" spans="1:18">
      <c r="A59" s="48"/>
      <c r="B59" s="48"/>
      <c r="C59" s="48" t="s">
        <v>336</v>
      </c>
      <c r="D59" s="48" t="s">
        <v>337</v>
      </c>
      <c r="E59" s="55"/>
      <c r="F59" s="48" t="s">
        <v>335</v>
      </c>
      <c r="G59" s="48" t="s">
        <v>334</v>
      </c>
      <c r="H59" s="48"/>
      <c r="I59" s="48" t="s">
        <v>361</v>
      </c>
      <c r="J59" s="48" t="s">
        <v>8</v>
      </c>
      <c r="K59" s="48" t="s">
        <v>364</v>
      </c>
      <c r="L59" s="48"/>
      <c r="M59" s="39" t="s">
        <v>343</v>
      </c>
      <c r="N59" s="39"/>
      <c r="O59" s="39"/>
      <c r="P59" s="48"/>
      <c r="Q59" t="s">
        <v>351</v>
      </c>
      <c r="R59" t="s">
        <v>352</v>
      </c>
    </row>
    <row r="60" spans="1:18">
      <c r="A60" s="48"/>
      <c r="B60" s="48"/>
      <c r="C60" s="48" t="s">
        <v>33</v>
      </c>
      <c r="D60" s="48" t="s">
        <v>339</v>
      </c>
      <c r="E60" s="55"/>
      <c r="F60" s="48" t="s">
        <v>335</v>
      </c>
      <c r="G60" s="48" t="s">
        <v>333</v>
      </c>
      <c r="H60" s="48"/>
      <c r="I60" s="48" t="s">
        <v>361</v>
      </c>
      <c r="J60" s="48" t="s">
        <v>8</v>
      </c>
      <c r="K60" s="48" t="s">
        <v>365</v>
      </c>
      <c r="L60" s="48"/>
      <c r="M60" s="39" t="s">
        <v>347</v>
      </c>
      <c r="N60" s="39"/>
      <c r="O60" s="39"/>
      <c r="P60" s="48"/>
      <c r="Q60" t="s">
        <v>351</v>
      </c>
      <c r="R60" t="s">
        <v>352</v>
      </c>
    </row>
    <row r="61" spans="1:18">
      <c r="A61" s="48"/>
      <c r="B61" s="48"/>
      <c r="C61" s="48" t="s">
        <v>33</v>
      </c>
      <c r="D61" s="48" t="s">
        <v>340</v>
      </c>
      <c r="E61" s="55"/>
      <c r="F61" s="48" t="s">
        <v>335</v>
      </c>
      <c r="G61" s="48" t="s">
        <v>334</v>
      </c>
      <c r="H61" s="48"/>
      <c r="I61" s="48" t="s">
        <v>361</v>
      </c>
      <c r="J61" s="48" t="s">
        <v>8</v>
      </c>
      <c r="K61" s="48" t="s">
        <v>366</v>
      </c>
      <c r="L61" s="48"/>
      <c r="M61" s="39" t="s">
        <v>346</v>
      </c>
      <c r="N61" s="39"/>
      <c r="O61" s="39"/>
      <c r="P61" s="48"/>
      <c r="Q61" t="s">
        <v>351</v>
      </c>
      <c r="R61" t="s">
        <v>352</v>
      </c>
    </row>
    <row r="62" spans="1:18">
      <c r="A62" s="48"/>
      <c r="B62" s="48"/>
      <c r="C62" s="48" t="s">
        <v>33</v>
      </c>
      <c r="D62" s="48" t="s">
        <v>340</v>
      </c>
      <c r="E62" s="55"/>
      <c r="F62" s="48" t="s">
        <v>335</v>
      </c>
      <c r="G62" s="48" t="s">
        <v>334</v>
      </c>
      <c r="H62" s="48"/>
      <c r="I62" s="48" t="s">
        <v>361</v>
      </c>
      <c r="J62" s="48" t="s">
        <v>8</v>
      </c>
      <c r="K62" s="48" t="s">
        <v>367</v>
      </c>
      <c r="L62" s="48"/>
      <c r="M62" s="39" t="s">
        <v>345</v>
      </c>
      <c r="N62" s="39"/>
      <c r="O62" s="39"/>
      <c r="P62" s="48"/>
      <c r="Q62" t="s">
        <v>351</v>
      </c>
      <c r="R62" s="64" t="s">
        <v>352</v>
      </c>
    </row>
    <row r="63" spans="1:18">
      <c r="A63" s="48"/>
      <c r="B63" s="48"/>
      <c r="C63" s="48" t="s">
        <v>332</v>
      </c>
      <c r="D63" s="48" t="s">
        <v>339</v>
      </c>
      <c r="E63" s="55"/>
      <c r="F63" s="48" t="s">
        <v>335</v>
      </c>
      <c r="G63" s="48" t="s">
        <v>333</v>
      </c>
      <c r="H63" s="48"/>
      <c r="I63" s="48" t="s">
        <v>361</v>
      </c>
      <c r="J63" s="48" t="s">
        <v>8</v>
      </c>
      <c r="K63" s="48" t="s">
        <v>368</v>
      </c>
      <c r="L63" s="48"/>
      <c r="M63" s="39" t="s">
        <v>348</v>
      </c>
      <c r="N63" s="39"/>
      <c r="O63" s="39"/>
      <c r="P63" s="48"/>
      <c r="Q63" t="s">
        <v>351</v>
      </c>
      <c r="R63" t="s">
        <v>352</v>
      </c>
    </row>
    <row r="64" spans="1:18">
      <c r="A64" s="48"/>
      <c r="B64" s="48"/>
      <c r="C64" s="48" t="s">
        <v>332</v>
      </c>
      <c r="D64" s="48" t="s">
        <v>341</v>
      </c>
      <c r="E64" s="55"/>
      <c r="F64" s="48" t="s">
        <v>335</v>
      </c>
      <c r="G64" s="48" t="s">
        <v>334</v>
      </c>
      <c r="H64" s="48"/>
      <c r="I64" s="48" t="s">
        <v>361</v>
      </c>
      <c r="J64" s="48" t="s">
        <v>8</v>
      </c>
      <c r="K64" s="48" t="s">
        <v>369</v>
      </c>
      <c r="L64" s="48"/>
      <c r="M64" s="39" t="s">
        <v>349</v>
      </c>
      <c r="N64" s="39"/>
      <c r="O64" s="39"/>
      <c r="P64" s="48"/>
      <c r="Q64" t="s">
        <v>351</v>
      </c>
      <c r="R64" t="s">
        <v>352</v>
      </c>
    </row>
    <row r="65" spans="1:18">
      <c r="A65" s="48"/>
      <c r="B65" s="48"/>
      <c r="C65" s="48" t="s">
        <v>227</v>
      </c>
      <c r="D65" s="48" t="s">
        <v>218</v>
      </c>
      <c r="E65" s="55"/>
      <c r="F65" s="48" t="s">
        <v>335</v>
      </c>
      <c r="G65" s="48" t="s">
        <v>334</v>
      </c>
      <c r="H65" s="48"/>
      <c r="I65" s="48" t="s">
        <v>361</v>
      </c>
      <c r="J65" s="48" t="s">
        <v>8</v>
      </c>
      <c r="K65" s="48" t="s">
        <v>370</v>
      </c>
      <c r="L65" s="48"/>
      <c r="M65" s="39" t="s">
        <v>350</v>
      </c>
      <c r="N65" s="39"/>
      <c r="O65" s="39"/>
      <c r="P65" s="48"/>
      <c r="Q65" t="s">
        <v>351</v>
      </c>
      <c r="R65" t="s">
        <v>352</v>
      </c>
    </row>
    <row r="66" spans="1:18">
      <c r="A66" s="56"/>
      <c r="B66" s="56"/>
      <c r="C66" s="56" t="s">
        <v>227</v>
      </c>
      <c r="D66" s="56" t="s">
        <v>248</v>
      </c>
      <c r="E66" s="57" t="s">
        <v>269</v>
      </c>
      <c r="F66" s="56" t="s">
        <v>355</v>
      </c>
      <c r="G66" s="56" t="s">
        <v>356</v>
      </c>
      <c r="H66" s="56"/>
      <c r="I66" s="56"/>
      <c r="J66" s="56"/>
      <c r="K66" s="56"/>
      <c r="L66" s="56" t="s">
        <v>406</v>
      </c>
      <c r="M66" s="59" t="s">
        <v>373</v>
      </c>
      <c r="N66" s="59" t="s">
        <v>375</v>
      </c>
      <c r="O66" s="59">
        <v>71</v>
      </c>
      <c r="P66" s="56"/>
      <c r="Q66" t="s">
        <v>353</v>
      </c>
      <c r="R66" t="s">
        <v>354</v>
      </c>
    </row>
    <row r="67" spans="1:18">
      <c r="A67" s="56"/>
      <c r="B67" s="56"/>
      <c r="C67" s="56" t="s">
        <v>227</v>
      </c>
      <c r="D67" s="56" t="s">
        <v>248</v>
      </c>
      <c r="E67" s="57" t="s">
        <v>42</v>
      </c>
      <c r="F67" s="56" t="s">
        <v>355</v>
      </c>
      <c r="G67" s="56" t="s">
        <v>356</v>
      </c>
      <c r="H67" s="56"/>
      <c r="I67" s="56"/>
      <c r="J67" s="56"/>
      <c r="K67" s="56"/>
      <c r="L67" s="56"/>
      <c r="M67" s="59" t="s">
        <v>376</v>
      </c>
      <c r="N67" s="59" t="s">
        <v>375</v>
      </c>
      <c r="O67" s="59">
        <v>60</v>
      </c>
      <c r="P67" s="56"/>
      <c r="Q67" t="s">
        <v>353</v>
      </c>
      <c r="R67" t="s">
        <v>389</v>
      </c>
    </row>
    <row r="68" spans="1:18">
      <c r="A68" s="56"/>
      <c r="B68" s="56"/>
      <c r="C68" s="56" t="s">
        <v>227</v>
      </c>
      <c r="D68" s="56" t="s">
        <v>16</v>
      </c>
      <c r="E68" s="57" t="s">
        <v>269</v>
      </c>
      <c r="F68" s="56" t="s">
        <v>355</v>
      </c>
      <c r="G68" s="56" t="s">
        <v>358</v>
      </c>
      <c r="H68" s="56"/>
      <c r="I68" s="56"/>
      <c r="J68" s="56"/>
      <c r="K68" s="56"/>
      <c r="L68" s="56" t="s">
        <v>407</v>
      </c>
      <c r="M68" s="59" t="s">
        <v>182</v>
      </c>
      <c r="N68" s="59" t="s">
        <v>252</v>
      </c>
      <c r="O68" s="59">
        <v>59</v>
      </c>
      <c r="P68" s="56"/>
      <c r="Q68" t="s">
        <v>353</v>
      </c>
      <c r="R68" t="s">
        <v>390</v>
      </c>
    </row>
    <row r="69" spans="1:18">
      <c r="A69" s="56"/>
      <c r="B69" s="56"/>
      <c r="C69" s="56" t="s">
        <v>227</v>
      </c>
      <c r="D69" s="56" t="s">
        <v>16</v>
      </c>
      <c r="E69" s="57" t="s">
        <v>42</v>
      </c>
      <c r="F69" s="56" t="s">
        <v>355</v>
      </c>
      <c r="G69" s="56" t="s">
        <v>358</v>
      </c>
      <c r="H69" s="56"/>
      <c r="I69" s="56"/>
      <c r="J69" s="56"/>
      <c r="K69" s="56"/>
      <c r="L69" s="56"/>
      <c r="M69" s="59" t="s">
        <v>377</v>
      </c>
      <c r="N69" s="59" t="s">
        <v>252</v>
      </c>
      <c r="O69" s="59">
        <v>59</v>
      </c>
      <c r="P69" s="56"/>
      <c r="Q69" t="s">
        <v>353</v>
      </c>
      <c r="R69" t="s">
        <v>391</v>
      </c>
    </row>
    <row r="70" spans="1:18">
      <c r="A70" s="56"/>
      <c r="B70" s="56"/>
      <c r="C70" s="56" t="s">
        <v>227</v>
      </c>
      <c r="D70" s="56" t="s">
        <v>291</v>
      </c>
      <c r="E70" s="57" t="s">
        <v>269</v>
      </c>
      <c r="F70" s="56" t="s">
        <v>355</v>
      </c>
      <c r="G70" s="56" t="s">
        <v>359</v>
      </c>
      <c r="H70" s="56"/>
      <c r="I70" s="56"/>
      <c r="J70" s="56"/>
      <c r="K70" s="56"/>
      <c r="L70" s="56" t="s">
        <v>408</v>
      </c>
      <c r="M70" s="59" t="s">
        <v>378</v>
      </c>
      <c r="N70" s="59" t="s">
        <v>252</v>
      </c>
      <c r="O70" s="59">
        <v>77</v>
      </c>
      <c r="P70" s="56"/>
      <c r="Q70" t="s">
        <v>353</v>
      </c>
      <c r="R70" t="s">
        <v>392</v>
      </c>
    </row>
    <row r="71" spans="1:18">
      <c r="A71" s="56"/>
      <c r="B71" s="56"/>
      <c r="C71" s="56" t="s">
        <v>227</v>
      </c>
      <c r="D71" s="56" t="s">
        <v>291</v>
      </c>
      <c r="E71" s="57" t="s">
        <v>42</v>
      </c>
      <c r="F71" s="56" t="s">
        <v>355</v>
      </c>
      <c r="G71" s="56" t="s">
        <v>359</v>
      </c>
      <c r="H71" s="56"/>
      <c r="I71" s="56"/>
      <c r="J71" s="56"/>
      <c r="K71" s="56"/>
      <c r="L71" s="56"/>
      <c r="M71" s="59" t="s">
        <v>377</v>
      </c>
      <c r="N71" s="59" t="s">
        <v>252</v>
      </c>
      <c r="O71" s="59">
        <v>59</v>
      </c>
      <c r="P71" s="56"/>
      <c r="Q71" t="s">
        <v>353</v>
      </c>
      <c r="R71" t="s">
        <v>393</v>
      </c>
    </row>
    <row r="72" spans="1:18">
      <c r="A72" s="56"/>
      <c r="B72" s="56"/>
      <c r="C72" s="56" t="s">
        <v>227</v>
      </c>
      <c r="D72" s="56" t="s">
        <v>291</v>
      </c>
      <c r="E72" s="57" t="s">
        <v>269</v>
      </c>
      <c r="F72" s="56" t="s">
        <v>355</v>
      </c>
      <c r="G72" s="56" t="s">
        <v>356</v>
      </c>
      <c r="H72" s="56"/>
      <c r="I72" s="56"/>
      <c r="J72" s="56"/>
      <c r="K72" s="56"/>
      <c r="L72" s="56" t="s">
        <v>409</v>
      </c>
      <c r="M72" s="59" t="s">
        <v>180</v>
      </c>
      <c r="N72" s="59" t="s">
        <v>375</v>
      </c>
      <c r="O72" s="59">
        <v>71</v>
      </c>
      <c r="P72" s="56"/>
      <c r="Q72" t="s">
        <v>353</v>
      </c>
      <c r="R72" t="s">
        <v>394</v>
      </c>
    </row>
    <row r="73" spans="1:18">
      <c r="A73" s="56"/>
      <c r="B73" s="56"/>
      <c r="C73" s="56" t="s">
        <v>227</v>
      </c>
      <c r="D73" s="56" t="s">
        <v>291</v>
      </c>
      <c r="E73" s="57" t="s">
        <v>42</v>
      </c>
      <c r="F73" s="56" t="s">
        <v>355</v>
      </c>
      <c r="G73" s="56" t="s">
        <v>356</v>
      </c>
      <c r="H73" s="56"/>
      <c r="I73" s="56"/>
      <c r="J73" s="56"/>
      <c r="K73" s="56"/>
      <c r="L73" s="56"/>
      <c r="M73" s="59" t="s">
        <v>173</v>
      </c>
      <c r="N73" s="59" t="s">
        <v>252</v>
      </c>
      <c r="O73" s="59">
        <v>54</v>
      </c>
      <c r="P73" s="56"/>
      <c r="Q73" t="s">
        <v>353</v>
      </c>
      <c r="R73" t="s">
        <v>395</v>
      </c>
    </row>
    <row r="74" spans="1:18">
      <c r="A74" s="56"/>
      <c r="B74" s="56"/>
      <c r="C74" s="56" t="s">
        <v>227</v>
      </c>
      <c r="D74" s="56" t="s">
        <v>16</v>
      </c>
      <c r="E74" s="57" t="s">
        <v>269</v>
      </c>
      <c r="F74" s="56" t="s">
        <v>355</v>
      </c>
      <c r="G74" s="56" t="s">
        <v>356</v>
      </c>
      <c r="H74" s="56"/>
      <c r="I74" s="56"/>
      <c r="J74" s="56"/>
      <c r="K74" s="56"/>
      <c r="L74" s="56" t="s">
        <v>410</v>
      </c>
      <c r="M74" s="59" t="s">
        <v>254</v>
      </c>
      <c r="N74" s="59" t="s">
        <v>252</v>
      </c>
      <c r="O74" s="59">
        <v>52</v>
      </c>
      <c r="P74" s="56"/>
      <c r="Q74" t="s">
        <v>353</v>
      </c>
      <c r="R74" t="s">
        <v>396</v>
      </c>
    </row>
    <row r="75" spans="1:18">
      <c r="A75" s="56"/>
      <c r="B75" s="56"/>
      <c r="C75" s="56" t="s">
        <v>227</v>
      </c>
      <c r="D75" s="56" t="s">
        <v>16</v>
      </c>
      <c r="E75" s="57" t="s">
        <v>42</v>
      </c>
      <c r="F75" s="56" t="s">
        <v>355</v>
      </c>
      <c r="G75" s="56" t="s">
        <v>356</v>
      </c>
      <c r="H75" s="56"/>
      <c r="I75" s="56"/>
      <c r="J75" s="56"/>
      <c r="K75" s="56"/>
      <c r="L75" s="56"/>
      <c r="M75" s="59" t="s">
        <v>172</v>
      </c>
      <c r="N75" s="59" t="s">
        <v>252</v>
      </c>
      <c r="O75" s="59">
        <v>51</v>
      </c>
      <c r="P75" s="56"/>
      <c r="Q75" t="s">
        <v>353</v>
      </c>
      <c r="R75" t="s">
        <v>397</v>
      </c>
    </row>
    <row r="76" spans="1:18">
      <c r="A76" s="56"/>
      <c r="B76" s="56"/>
      <c r="C76" s="56" t="s">
        <v>227</v>
      </c>
      <c r="D76" s="56" t="s">
        <v>357</v>
      </c>
      <c r="E76" s="57" t="s">
        <v>269</v>
      </c>
      <c r="F76" s="56" t="s">
        <v>355</v>
      </c>
      <c r="G76" s="56" t="s">
        <v>360</v>
      </c>
      <c r="H76" s="56"/>
      <c r="I76" s="56"/>
      <c r="J76" s="56"/>
      <c r="K76" s="56"/>
      <c r="L76" s="56" t="s">
        <v>411</v>
      </c>
      <c r="M76" s="59" t="s">
        <v>379</v>
      </c>
      <c r="N76" s="59" t="s">
        <v>250</v>
      </c>
      <c r="O76" s="59">
        <v>73</v>
      </c>
      <c r="P76" s="56"/>
      <c r="Q76" t="s">
        <v>353</v>
      </c>
      <c r="R76" t="s">
        <v>398</v>
      </c>
    </row>
    <row r="77" spans="1:18">
      <c r="A77" s="56"/>
      <c r="B77" s="56"/>
      <c r="C77" s="56" t="s">
        <v>227</v>
      </c>
      <c r="D77" s="56" t="s">
        <v>357</v>
      </c>
      <c r="E77" s="57" t="s">
        <v>42</v>
      </c>
      <c r="F77" s="56" t="s">
        <v>355</v>
      </c>
      <c r="G77" s="56" t="s">
        <v>360</v>
      </c>
      <c r="H77" s="56"/>
      <c r="I77" s="56"/>
      <c r="J77" s="56"/>
      <c r="K77" s="56"/>
      <c r="L77" s="56"/>
      <c r="M77" s="59" t="s">
        <v>164</v>
      </c>
      <c r="N77" s="59" t="s">
        <v>252</v>
      </c>
      <c r="O77" s="59">
        <v>56</v>
      </c>
      <c r="P77" s="56"/>
      <c r="Q77" t="s">
        <v>353</v>
      </c>
      <c r="R77" t="s">
        <v>399</v>
      </c>
    </row>
    <row r="78" spans="1:18">
      <c r="A78" s="56"/>
      <c r="B78" s="56"/>
      <c r="C78" s="56" t="s">
        <v>227</v>
      </c>
      <c r="D78" s="56" t="s">
        <v>16</v>
      </c>
      <c r="E78" s="57" t="s">
        <v>269</v>
      </c>
      <c r="F78" s="56" t="s">
        <v>355</v>
      </c>
      <c r="G78" s="56" t="s">
        <v>452</v>
      </c>
      <c r="H78" s="56"/>
      <c r="I78" s="56"/>
      <c r="J78" s="56"/>
      <c r="K78" s="56"/>
      <c r="L78" s="56" t="s">
        <v>412</v>
      </c>
      <c r="M78" s="59" t="s">
        <v>166</v>
      </c>
      <c r="N78" s="59" t="s">
        <v>252</v>
      </c>
      <c r="O78" s="59">
        <v>55</v>
      </c>
      <c r="P78" s="56"/>
      <c r="Q78" t="s">
        <v>353</v>
      </c>
      <c r="R78" t="s">
        <v>400</v>
      </c>
    </row>
    <row r="79" spans="1:18">
      <c r="A79" s="56"/>
      <c r="B79" s="56"/>
      <c r="C79" s="56" t="s">
        <v>227</v>
      </c>
      <c r="D79" s="56" t="s">
        <v>16</v>
      </c>
      <c r="E79" s="57" t="s">
        <v>269</v>
      </c>
      <c r="F79" s="56" t="s">
        <v>355</v>
      </c>
      <c r="G79" s="56" t="s">
        <v>452</v>
      </c>
      <c r="H79" s="56"/>
      <c r="I79" s="56"/>
      <c r="J79" s="56"/>
      <c r="K79" s="56"/>
      <c r="L79" s="56"/>
      <c r="M79" s="59" t="s">
        <v>172</v>
      </c>
      <c r="N79" s="59" t="s">
        <v>252</v>
      </c>
      <c r="O79" s="59">
        <v>51</v>
      </c>
      <c r="P79" s="56"/>
      <c r="Q79" t="s">
        <v>353</v>
      </c>
      <c r="R79" t="s">
        <v>401</v>
      </c>
    </row>
    <row r="80" spans="1:18">
      <c r="A80" s="56"/>
      <c r="B80" s="56"/>
      <c r="C80" s="56" t="s">
        <v>227</v>
      </c>
      <c r="D80" s="56" t="s">
        <v>374</v>
      </c>
      <c r="E80" s="57" t="s">
        <v>269</v>
      </c>
      <c r="F80" s="56" t="s">
        <v>355</v>
      </c>
      <c r="G80" s="56" t="s">
        <v>358</v>
      </c>
      <c r="H80" s="56"/>
      <c r="I80" s="56"/>
      <c r="J80" s="56"/>
      <c r="K80" s="56"/>
      <c r="L80" s="56" t="s">
        <v>413</v>
      </c>
      <c r="M80" s="59" t="s">
        <v>380</v>
      </c>
      <c r="N80" s="59" t="s">
        <v>250</v>
      </c>
      <c r="O80" s="59">
        <v>79</v>
      </c>
      <c r="P80" s="56"/>
      <c r="Q80" t="s">
        <v>353</v>
      </c>
      <c r="R80" t="s">
        <v>402</v>
      </c>
    </row>
    <row r="81" spans="1:18">
      <c r="A81" s="56"/>
      <c r="B81" s="56"/>
      <c r="C81" s="56" t="s">
        <v>227</v>
      </c>
      <c r="D81" s="56" t="s">
        <v>374</v>
      </c>
      <c r="E81" s="57" t="s">
        <v>42</v>
      </c>
      <c r="F81" s="56" t="s">
        <v>355</v>
      </c>
      <c r="G81" s="56" t="s">
        <v>358</v>
      </c>
      <c r="H81" s="56"/>
      <c r="I81" s="56"/>
      <c r="J81" s="56"/>
      <c r="K81" s="56"/>
      <c r="L81" s="56"/>
      <c r="M81" s="59" t="s">
        <v>381</v>
      </c>
      <c r="N81" s="59" t="s">
        <v>252</v>
      </c>
      <c r="O81" s="59">
        <v>61</v>
      </c>
      <c r="P81" s="56"/>
      <c r="Q81" t="s">
        <v>353</v>
      </c>
      <c r="R81" t="s">
        <v>403</v>
      </c>
    </row>
    <row r="82" spans="1:18">
      <c r="A82" s="56"/>
      <c r="B82" s="56"/>
      <c r="C82" s="56" t="s">
        <v>227</v>
      </c>
      <c r="D82" s="56" t="s">
        <v>291</v>
      </c>
      <c r="E82" s="57" t="s">
        <v>269</v>
      </c>
      <c r="F82" s="56" t="s">
        <v>355</v>
      </c>
      <c r="G82" s="56" t="s">
        <v>358</v>
      </c>
      <c r="H82" s="56"/>
      <c r="I82" s="56"/>
      <c r="J82" s="56"/>
      <c r="K82" s="56"/>
      <c r="L82" s="56" t="s">
        <v>414</v>
      </c>
      <c r="M82" s="59" t="s">
        <v>379</v>
      </c>
      <c r="N82" s="59" t="s">
        <v>250</v>
      </c>
      <c r="O82" s="59">
        <v>74</v>
      </c>
      <c r="P82" s="56"/>
      <c r="Q82" t="s">
        <v>353</v>
      </c>
      <c r="R82" t="s">
        <v>404</v>
      </c>
    </row>
    <row r="83" spans="1:18">
      <c r="A83" s="56"/>
      <c r="B83" s="56"/>
      <c r="C83" s="56" t="s">
        <v>227</v>
      </c>
      <c r="D83" s="56" t="s">
        <v>291</v>
      </c>
      <c r="E83" s="57" t="s">
        <v>42</v>
      </c>
      <c r="F83" s="56" t="s">
        <v>355</v>
      </c>
      <c r="G83" s="56" t="s">
        <v>358</v>
      </c>
      <c r="H83" s="56"/>
      <c r="I83" s="56"/>
      <c r="J83" s="56"/>
      <c r="K83" s="56"/>
      <c r="L83" s="56"/>
      <c r="M83" s="59" t="s">
        <v>165</v>
      </c>
      <c r="N83" s="59" t="s">
        <v>252</v>
      </c>
      <c r="O83" s="59">
        <v>58</v>
      </c>
      <c r="P83" s="56"/>
      <c r="Q83" t="s">
        <v>353</v>
      </c>
      <c r="R83" t="s">
        <v>405</v>
      </c>
    </row>
    <row r="84" spans="1:18">
      <c r="A84" s="56"/>
      <c r="B84" s="56"/>
      <c r="C84" s="56" t="s">
        <v>456</v>
      </c>
      <c r="D84" s="56" t="s">
        <v>453</v>
      </c>
      <c r="E84" s="57" t="s">
        <v>269</v>
      </c>
      <c r="F84" s="56" t="s">
        <v>355</v>
      </c>
      <c r="G84" s="56" t="s">
        <v>454</v>
      </c>
      <c r="H84" s="56"/>
      <c r="I84" s="56"/>
      <c r="J84" s="56"/>
      <c r="K84" s="56"/>
      <c r="L84" s="56" t="s">
        <v>415</v>
      </c>
      <c r="M84" s="59" t="s">
        <v>48</v>
      </c>
      <c r="N84" s="59" t="s">
        <v>252</v>
      </c>
      <c r="O84" s="59">
        <v>53</v>
      </c>
      <c r="P84" s="56"/>
      <c r="Q84" t="s">
        <v>353</v>
      </c>
      <c r="R84" t="s">
        <v>474</v>
      </c>
    </row>
    <row r="85" spans="1:18">
      <c r="A85" s="56"/>
      <c r="B85" s="56"/>
      <c r="C85" s="56" t="s">
        <v>456</v>
      </c>
      <c r="D85" s="56" t="s">
        <v>453</v>
      </c>
      <c r="E85" s="57" t="s">
        <v>269</v>
      </c>
      <c r="F85" s="56" t="s">
        <v>355</v>
      </c>
      <c r="G85" s="56" t="s">
        <v>454</v>
      </c>
      <c r="H85" s="56"/>
      <c r="I85" s="56"/>
      <c r="J85" s="56"/>
      <c r="K85" s="56"/>
      <c r="L85" s="56"/>
      <c r="M85" s="59" t="s">
        <v>254</v>
      </c>
      <c r="N85" s="59" t="s">
        <v>252</v>
      </c>
      <c r="O85" s="59">
        <v>48</v>
      </c>
      <c r="P85" s="56"/>
      <c r="Q85" t="s">
        <v>353</v>
      </c>
      <c r="R85" t="s">
        <v>475</v>
      </c>
    </row>
    <row r="86" spans="1:18">
      <c r="A86" s="56"/>
      <c r="B86" s="56"/>
      <c r="C86" s="56" t="s">
        <v>456</v>
      </c>
      <c r="D86" s="56" t="s">
        <v>382</v>
      </c>
      <c r="E86" s="57" t="s">
        <v>42</v>
      </c>
      <c r="F86" s="56" t="s">
        <v>355</v>
      </c>
      <c r="G86" s="56" t="s">
        <v>455</v>
      </c>
      <c r="H86" s="56"/>
      <c r="I86" s="56"/>
      <c r="J86" s="56"/>
      <c r="K86" s="56"/>
      <c r="L86" s="56" t="s">
        <v>416</v>
      </c>
      <c r="M86" s="59" t="s">
        <v>383</v>
      </c>
      <c r="N86" s="59" t="s">
        <v>375</v>
      </c>
      <c r="O86" s="59">
        <v>72</v>
      </c>
      <c r="P86" s="56"/>
      <c r="Q86" t="s">
        <v>353</v>
      </c>
      <c r="R86" t="s">
        <v>476</v>
      </c>
    </row>
    <row r="87" spans="1:18">
      <c r="A87" s="56"/>
      <c r="B87" s="56"/>
      <c r="C87" s="56" t="s">
        <v>456</v>
      </c>
      <c r="D87" s="56" t="s">
        <v>382</v>
      </c>
      <c r="E87" s="57" t="s">
        <v>386</v>
      </c>
      <c r="F87" s="56" t="s">
        <v>355</v>
      </c>
      <c r="G87" s="56" t="s">
        <v>455</v>
      </c>
      <c r="H87" s="56"/>
      <c r="I87" s="56"/>
      <c r="J87" s="56"/>
      <c r="K87" s="56"/>
      <c r="L87" s="56"/>
      <c r="M87" s="59" t="s">
        <v>164</v>
      </c>
      <c r="N87" s="59" t="s">
        <v>252</v>
      </c>
      <c r="O87" s="59">
        <v>57</v>
      </c>
      <c r="P87" s="56"/>
      <c r="Q87" t="s">
        <v>353</v>
      </c>
      <c r="R87" t="s">
        <v>477</v>
      </c>
    </row>
    <row r="88" spans="1:18">
      <c r="A88" s="56"/>
      <c r="B88" s="56"/>
      <c r="C88" s="56" t="s">
        <v>456</v>
      </c>
      <c r="D88" s="56" t="s">
        <v>453</v>
      </c>
      <c r="E88" s="57" t="s">
        <v>269</v>
      </c>
      <c r="F88" s="56" t="s">
        <v>355</v>
      </c>
      <c r="G88" s="56" t="s">
        <v>457</v>
      </c>
      <c r="H88" s="56"/>
      <c r="I88" s="56"/>
      <c r="J88" s="56"/>
      <c r="K88" s="56"/>
      <c r="L88" s="56" t="s">
        <v>417</v>
      </c>
      <c r="M88" s="59" t="s">
        <v>172</v>
      </c>
      <c r="N88" s="59" t="s">
        <v>252</v>
      </c>
      <c r="O88" s="59">
        <v>54</v>
      </c>
      <c r="P88" s="56"/>
      <c r="Q88" t="s">
        <v>353</v>
      </c>
      <c r="R88" t="s">
        <v>478</v>
      </c>
    </row>
    <row r="89" spans="1:18">
      <c r="A89" s="56"/>
      <c r="B89" s="56"/>
      <c r="C89" s="56" t="s">
        <v>456</v>
      </c>
      <c r="D89" s="56" t="s">
        <v>453</v>
      </c>
      <c r="E89" s="57" t="s">
        <v>269</v>
      </c>
      <c r="F89" s="56" t="s">
        <v>355</v>
      </c>
      <c r="G89" s="56" t="s">
        <v>457</v>
      </c>
      <c r="H89" s="56"/>
      <c r="I89" s="56"/>
      <c r="J89" s="56"/>
      <c r="K89" s="56"/>
      <c r="L89" s="56"/>
      <c r="M89" s="59" t="s">
        <v>182</v>
      </c>
      <c r="N89" s="59" t="s">
        <v>252</v>
      </c>
      <c r="O89" s="59">
        <v>56</v>
      </c>
      <c r="P89" s="56"/>
      <c r="Q89" t="s">
        <v>353</v>
      </c>
      <c r="R89" t="s">
        <v>479</v>
      </c>
    </row>
    <row r="90" spans="1:18">
      <c r="A90" s="56"/>
      <c r="B90" s="56"/>
      <c r="C90" s="56" t="s">
        <v>456</v>
      </c>
      <c r="D90" s="56" t="s">
        <v>458</v>
      </c>
      <c r="E90" s="57" t="s">
        <v>269</v>
      </c>
      <c r="F90" s="56" t="s">
        <v>355</v>
      </c>
      <c r="G90" s="56" t="s">
        <v>455</v>
      </c>
      <c r="H90" s="56"/>
      <c r="I90" s="56"/>
      <c r="J90" s="56"/>
      <c r="K90" s="56"/>
      <c r="L90" s="56" t="s">
        <v>418</v>
      </c>
      <c r="M90" s="59" t="s">
        <v>384</v>
      </c>
      <c r="N90" s="59" t="s">
        <v>255</v>
      </c>
      <c r="O90" s="59">
        <v>80</v>
      </c>
      <c r="P90" s="56"/>
      <c r="Q90" t="s">
        <v>353</v>
      </c>
      <c r="R90" t="s">
        <v>480</v>
      </c>
    </row>
    <row r="91" spans="1:18">
      <c r="A91" s="56"/>
      <c r="B91" s="56"/>
      <c r="C91" s="56" t="s">
        <v>456</v>
      </c>
      <c r="D91" s="56" t="s">
        <v>458</v>
      </c>
      <c r="E91" s="57" t="s">
        <v>269</v>
      </c>
      <c r="F91" s="56" t="s">
        <v>355</v>
      </c>
      <c r="G91" s="56" t="s">
        <v>455</v>
      </c>
      <c r="H91" s="56"/>
      <c r="I91" s="56"/>
      <c r="J91" s="56"/>
      <c r="K91" s="56"/>
      <c r="L91" s="56"/>
      <c r="M91" s="59" t="s">
        <v>385</v>
      </c>
      <c r="N91" s="59" t="s">
        <v>252</v>
      </c>
      <c r="O91" s="59">
        <v>64</v>
      </c>
      <c r="P91" s="56"/>
      <c r="Q91" t="s">
        <v>353</v>
      </c>
      <c r="R91" t="s">
        <v>481</v>
      </c>
    </row>
    <row r="92" spans="1:18">
      <c r="A92" s="56"/>
      <c r="B92" s="56"/>
      <c r="C92" s="56" t="s">
        <v>227</v>
      </c>
      <c r="D92" s="56" t="s">
        <v>285</v>
      </c>
      <c r="E92" s="57" t="s">
        <v>42</v>
      </c>
      <c r="F92" s="56" t="s">
        <v>355</v>
      </c>
      <c r="G92" s="56" t="s">
        <v>459</v>
      </c>
      <c r="H92" s="56"/>
      <c r="I92" s="56"/>
      <c r="J92" s="56"/>
      <c r="K92" s="56"/>
      <c r="L92" s="56" t="s">
        <v>420</v>
      </c>
      <c r="M92" s="59" t="s">
        <v>180</v>
      </c>
      <c r="N92" s="59" t="s">
        <v>375</v>
      </c>
      <c r="O92" s="59">
        <v>71</v>
      </c>
      <c r="P92" s="56"/>
      <c r="Q92" t="s">
        <v>353</v>
      </c>
      <c r="R92" t="s">
        <v>482</v>
      </c>
    </row>
    <row r="93" spans="1:18">
      <c r="A93" s="56"/>
      <c r="B93" s="56"/>
      <c r="C93" s="56" t="s">
        <v>227</v>
      </c>
      <c r="D93" s="56" t="s">
        <v>285</v>
      </c>
      <c r="E93" s="57" t="s">
        <v>386</v>
      </c>
      <c r="F93" s="56" t="s">
        <v>355</v>
      </c>
      <c r="G93" s="56" t="s">
        <v>459</v>
      </c>
      <c r="H93" s="56"/>
      <c r="I93" s="56"/>
      <c r="J93" s="56"/>
      <c r="K93" s="56"/>
      <c r="L93" s="56"/>
      <c r="M93" s="59" t="s">
        <v>381</v>
      </c>
      <c r="N93" s="59" t="s">
        <v>252</v>
      </c>
      <c r="O93" s="59">
        <v>61</v>
      </c>
      <c r="P93" s="56"/>
      <c r="Q93" t="s">
        <v>353</v>
      </c>
      <c r="R93" t="s">
        <v>483</v>
      </c>
    </row>
    <row r="94" spans="1:18">
      <c r="A94" s="56"/>
      <c r="B94" s="56"/>
      <c r="C94" s="56" t="s">
        <v>227</v>
      </c>
      <c r="D94" s="56" t="s">
        <v>291</v>
      </c>
      <c r="E94" s="57" t="s">
        <v>269</v>
      </c>
      <c r="F94" s="56" t="s">
        <v>355</v>
      </c>
      <c r="G94" s="56" t="s">
        <v>460</v>
      </c>
      <c r="H94" s="56"/>
      <c r="I94" s="56"/>
      <c r="J94" s="56"/>
      <c r="K94" s="56"/>
      <c r="L94" s="56" t="s">
        <v>421</v>
      </c>
      <c r="M94" s="59" t="s">
        <v>165</v>
      </c>
      <c r="N94" s="59" t="s">
        <v>252</v>
      </c>
      <c r="O94" s="59">
        <v>61</v>
      </c>
      <c r="P94" s="56"/>
      <c r="Q94" t="s">
        <v>353</v>
      </c>
      <c r="R94" t="s">
        <v>484</v>
      </c>
    </row>
    <row r="95" spans="1:18">
      <c r="A95" s="56"/>
      <c r="B95" s="56"/>
      <c r="C95" s="56" t="s">
        <v>227</v>
      </c>
      <c r="D95" s="56" t="s">
        <v>291</v>
      </c>
      <c r="E95" s="57" t="s">
        <v>269</v>
      </c>
      <c r="F95" s="56" t="s">
        <v>355</v>
      </c>
      <c r="G95" s="56" t="s">
        <v>460</v>
      </c>
      <c r="H95" s="56"/>
      <c r="I95" s="56"/>
      <c r="J95" s="56"/>
      <c r="K95" s="56"/>
      <c r="L95" s="56"/>
      <c r="M95" s="59" t="s">
        <v>165</v>
      </c>
      <c r="N95" s="59" t="s">
        <v>252</v>
      </c>
      <c r="O95" s="59">
        <v>58</v>
      </c>
      <c r="P95" s="56"/>
      <c r="Q95" t="s">
        <v>353</v>
      </c>
      <c r="R95" t="s">
        <v>485</v>
      </c>
    </row>
    <row r="96" spans="1:18">
      <c r="A96" s="56"/>
      <c r="B96" s="56"/>
      <c r="C96" s="56" t="s">
        <v>227</v>
      </c>
      <c r="D96" s="56" t="s">
        <v>461</v>
      </c>
      <c r="E96" s="57" t="s">
        <v>269</v>
      </c>
      <c r="F96" s="56" t="s">
        <v>355</v>
      </c>
      <c r="G96" s="56" t="s">
        <v>360</v>
      </c>
      <c r="H96" s="56"/>
      <c r="I96" s="56"/>
      <c r="J96" s="56"/>
      <c r="K96" s="56"/>
      <c r="L96" s="56" t="s">
        <v>422</v>
      </c>
      <c r="M96" s="59" t="s">
        <v>165</v>
      </c>
      <c r="N96" s="59" t="s">
        <v>252</v>
      </c>
      <c r="O96" s="59">
        <v>61</v>
      </c>
      <c r="P96" s="56"/>
      <c r="Q96" t="s">
        <v>353</v>
      </c>
      <c r="R96" t="s">
        <v>486</v>
      </c>
    </row>
    <row r="97" spans="1:18">
      <c r="A97" s="56"/>
      <c r="B97" s="56"/>
      <c r="C97" s="56" t="s">
        <v>227</v>
      </c>
      <c r="D97" s="56" t="s">
        <v>461</v>
      </c>
      <c r="E97" s="57" t="s">
        <v>269</v>
      </c>
      <c r="F97" s="56" t="s">
        <v>355</v>
      </c>
      <c r="G97" s="56" t="s">
        <v>360</v>
      </c>
      <c r="H97" s="56"/>
      <c r="I97" s="56"/>
      <c r="J97" s="56"/>
      <c r="K97" s="56"/>
      <c r="L97" s="56"/>
      <c r="M97" s="59" t="s">
        <v>165</v>
      </c>
      <c r="N97" s="59" t="s">
        <v>252</v>
      </c>
      <c r="O97" s="59">
        <v>58</v>
      </c>
      <c r="P97" s="56"/>
      <c r="Q97" t="s">
        <v>353</v>
      </c>
      <c r="R97" t="s">
        <v>487</v>
      </c>
    </row>
    <row r="98" spans="1:18">
      <c r="A98" s="56"/>
      <c r="B98" s="56"/>
      <c r="C98" s="56" t="s">
        <v>227</v>
      </c>
      <c r="D98" s="56" t="s">
        <v>285</v>
      </c>
      <c r="E98" s="57" t="s">
        <v>42</v>
      </c>
      <c r="F98" s="56" t="s">
        <v>355</v>
      </c>
      <c r="G98" s="56" t="s">
        <v>462</v>
      </c>
      <c r="H98" s="56"/>
      <c r="I98" s="56"/>
      <c r="J98" s="56"/>
      <c r="K98" s="56"/>
      <c r="L98" s="56" t="s">
        <v>423</v>
      </c>
      <c r="M98" s="59" t="s">
        <v>445</v>
      </c>
      <c r="N98" s="59" t="s">
        <v>375</v>
      </c>
      <c r="O98" s="59">
        <v>75</v>
      </c>
      <c r="P98" s="56"/>
      <c r="Q98" t="s">
        <v>353</v>
      </c>
      <c r="R98" t="s">
        <v>488</v>
      </c>
    </row>
    <row r="99" spans="1:18">
      <c r="A99" s="56"/>
      <c r="B99" s="56"/>
      <c r="C99" s="56" t="s">
        <v>227</v>
      </c>
      <c r="D99" s="56" t="s">
        <v>285</v>
      </c>
      <c r="E99" s="57" t="s">
        <v>386</v>
      </c>
      <c r="F99" s="56" t="s">
        <v>355</v>
      </c>
      <c r="G99" s="56" t="s">
        <v>462</v>
      </c>
      <c r="H99" s="56"/>
      <c r="I99" s="56"/>
      <c r="J99" s="56"/>
      <c r="K99" s="56"/>
      <c r="L99" s="56"/>
      <c r="M99" s="59" t="s">
        <v>165</v>
      </c>
      <c r="N99" s="59" t="s">
        <v>252</v>
      </c>
      <c r="O99" s="59">
        <v>58</v>
      </c>
      <c r="P99" s="56"/>
      <c r="Q99" t="s">
        <v>353</v>
      </c>
      <c r="R99" t="s">
        <v>489</v>
      </c>
    </row>
    <row r="100" spans="1:18">
      <c r="A100" s="56"/>
      <c r="B100" s="56"/>
      <c r="C100" s="56" t="s">
        <v>227</v>
      </c>
      <c r="D100" s="56" t="s">
        <v>374</v>
      </c>
      <c r="E100" s="57" t="s">
        <v>387</v>
      </c>
      <c r="F100" s="56" t="s">
        <v>355</v>
      </c>
      <c r="G100" s="56" t="s">
        <v>462</v>
      </c>
      <c r="H100" s="56"/>
      <c r="I100" s="56"/>
      <c r="J100" s="56"/>
      <c r="K100" s="56"/>
      <c r="L100" s="56" t="s">
        <v>424</v>
      </c>
      <c r="M100" s="59" t="s">
        <v>383</v>
      </c>
      <c r="N100" s="59" t="s">
        <v>375</v>
      </c>
      <c r="O100" s="59">
        <v>73</v>
      </c>
      <c r="P100" s="56"/>
      <c r="Q100" t="s">
        <v>353</v>
      </c>
      <c r="R100" t="s">
        <v>490</v>
      </c>
    </row>
    <row r="101" spans="1:18">
      <c r="A101" s="56"/>
      <c r="B101" s="56"/>
      <c r="C101" s="56" t="s">
        <v>227</v>
      </c>
      <c r="D101" s="56" t="s">
        <v>374</v>
      </c>
      <c r="E101" s="57" t="s">
        <v>388</v>
      </c>
      <c r="F101" s="56" t="s">
        <v>355</v>
      </c>
      <c r="G101" s="56" t="s">
        <v>462</v>
      </c>
      <c r="H101" s="56"/>
      <c r="I101" s="56"/>
      <c r="J101" s="56"/>
      <c r="K101" s="56"/>
      <c r="L101" s="56"/>
      <c r="M101" s="59" t="s">
        <v>173</v>
      </c>
      <c r="N101" s="59" t="s">
        <v>252</v>
      </c>
      <c r="O101" s="59">
        <v>55</v>
      </c>
      <c r="P101" s="56"/>
      <c r="Q101" t="s">
        <v>353</v>
      </c>
      <c r="R101" t="s">
        <v>491</v>
      </c>
    </row>
    <row r="102" spans="1:18">
      <c r="A102" s="56"/>
      <c r="B102" s="56"/>
      <c r="C102" s="56" t="s">
        <v>227</v>
      </c>
      <c r="D102" s="56" t="s">
        <v>16</v>
      </c>
      <c r="E102" s="57" t="s">
        <v>269</v>
      </c>
      <c r="F102" s="56" t="s">
        <v>355</v>
      </c>
      <c r="G102" s="56" t="s">
        <v>460</v>
      </c>
      <c r="H102" s="56"/>
      <c r="I102" s="56"/>
      <c r="J102" s="56"/>
      <c r="K102" s="56"/>
      <c r="L102" s="56" t="s">
        <v>425</v>
      </c>
      <c r="M102" s="59" t="s">
        <v>182</v>
      </c>
      <c r="N102" s="59" t="s">
        <v>252</v>
      </c>
      <c r="O102" s="59">
        <v>59</v>
      </c>
      <c r="P102" s="56"/>
      <c r="Q102" t="s">
        <v>353</v>
      </c>
      <c r="R102" t="s">
        <v>492</v>
      </c>
    </row>
    <row r="103" spans="1:18">
      <c r="A103" s="56"/>
      <c r="B103" s="56"/>
      <c r="C103" s="56" t="s">
        <v>227</v>
      </c>
      <c r="D103" s="56" t="s">
        <v>16</v>
      </c>
      <c r="E103" s="57" t="s">
        <v>269</v>
      </c>
      <c r="F103" s="56" t="s">
        <v>355</v>
      </c>
      <c r="G103" s="56" t="s">
        <v>460</v>
      </c>
      <c r="H103" s="56"/>
      <c r="I103" s="56"/>
      <c r="J103" s="56"/>
      <c r="K103" s="56"/>
      <c r="L103" s="56"/>
      <c r="M103" s="59" t="s">
        <v>166</v>
      </c>
      <c r="N103" s="59" t="s">
        <v>252</v>
      </c>
      <c r="O103" s="59">
        <v>52</v>
      </c>
      <c r="P103" s="56"/>
      <c r="Q103" t="s">
        <v>353</v>
      </c>
      <c r="R103" t="s">
        <v>493</v>
      </c>
    </row>
    <row r="104" spans="1:18">
      <c r="A104" s="56"/>
      <c r="B104" s="56"/>
      <c r="C104" s="56" t="s">
        <v>227</v>
      </c>
      <c r="D104" s="56" t="s">
        <v>374</v>
      </c>
      <c r="E104" s="57" t="s">
        <v>42</v>
      </c>
      <c r="F104" s="56" t="s">
        <v>355</v>
      </c>
      <c r="G104" s="56" t="s">
        <v>463</v>
      </c>
      <c r="H104" s="56"/>
      <c r="I104" s="56"/>
      <c r="J104" s="56"/>
      <c r="K104" s="56"/>
      <c r="L104" s="56" t="s">
        <v>426</v>
      </c>
      <c r="M104" s="59" t="s">
        <v>446</v>
      </c>
      <c r="N104" s="59" t="s">
        <v>375</v>
      </c>
      <c r="O104" s="59">
        <v>77</v>
      </c>
      <c r="P104" s="56"/>
      <c r="Q104" t="s">
        <v>353</v>
      </c>
      <c r="R104" t="s">
        <v>494</v>
      </c>
    </row>
    <row r="105" spans="1:18">
      <c r="A105" s="56"/>
      <c r="B105" s="56"/>
      <c r="C105" s="56" t="s">
        <v>227</v>
      </c>
      <c r="D105" s="56" t="s">
        <v>374</v>
      </c>
      <c r="E105" s="57" t="s">
        <v>386</v>
      </c>
      <c r="F105" s="56" t="s">
        <v>355</v>
      </c>
      <c r="G105" s="56" t="s">
        <v>463</v>
      </c>
      <c r="H105" s="56"/>
      <c r="I105" s="56"/>
      <c r="J105" s="56"/>
      <c r="K105" s="56"/>
      <c r="L105" s="56"/>
      <c r="M105" s="59" t="s">
        <v>447</v>
      </c>
      <c r="N105" s="59" t="s">
        <v>252</v>
      </c>
      <c r="O105" s="59">
        <v>60</v>
      </c>
      <c r="P105" s="56"/>
      <c r="Q105" t="s">
        <v>353</v>
      </c>
      <c r="R105" t="s">
        <v>495</v>
      </c>
    </row>
    <row r="106" spans="1:18">
      <c r="A106" s="56"/>
      <c r="B106" s="56"/>
      <c r="C106" s="56" t="s">
        <v>456</v>
      </c>
      <c r="D106" s="56" t="s">
        <v>464</v>
      </c>
      <c r="E106" s="57" t="s">
        <v>269</v>
      </c>
      <c r="F106" s="56" t="s">
        <v>355</v>
      </c>
      <c r="G106" s="56" t="s">
        <v>455</v>
      </c>
      <c r="H106" s="56"/>
      <c r="I106" s="56"/>
      <c r="J106" s="56"/>
      <c r="K106" s="56"/>
      <c r="L106" s="56" t="s">
        <v>427</v>
      </c>
      <c r="M106" s="59" t="s">
        <v>376</v>
      </c>
      <c r="N106" s="59" t="s">
        <v>252</v>
      </c>
      <c r="O106" s="59">
        <v>65</v>
      </c>
      <c r="P106" s="56"/>
      <c r="Q106" t="s">
        <v>353</v>
      </c>
      <c r="R106" t="s">
        <v>496</v>
      </c>
    </row>
    <row r="107" spans="1:18">
      <c r="A107" s="56"/>
      <c r="B107" s="56"/>
      <c r="C107" s="56" t="s">
        <v>456</v>
      </c>
      <c r="D107" s="56" t="s">
        <v>464</v>
      </c>
      <c r="E107" s="57" t="s">
        <v>269</v>
      </c>
      <c r="F107" s="56" t="s">
        <v>355</v>
      </c>
      <c r="G107" s="56" t="s">
        <v>455</v>
      </c>
      <c r="H107" s="56"/>
      <c r="I107" s="56"/>
      <c r="J107" s="56"/>
      <c r="K107" s="56"/>
      <c r="L107" s="56"/>
      <c r="M107" s="59" t="s">
        <v>184</v>
      </c>
      <c r="N107" s="59" t="s">
        <v>252</v>
      </c>
      <c r="O107" s="59">
        <v>53</v>
      </c>
      <c r="P107" s="56"/>
      <c r="Q107" t="s">
        <v>353</v>
      </c>
      <c r="R107" t="s">
        <v>497</v>
      </c>
    </row>
    <row r="108" spans="1:18">
      <c r="A108" s="56"/>
      <c r="B108" s="56"/>
      <c r="C108" s="56" t="s">
        <v>456</v>
      </c>
      <c r="D108" s="56" t="s">
        <v>382</v>
      </c>
      <c r="E108" s="57" t="s">
        <v>269</v>
      </c>
      <c r="F108" s="56" t="s">
        <v>355</v>
      </c>
      <c r="G108" s="56" t="s">
        <v>457</v>
      </c>
      <c r="H108" s="56"/>
      <c r="I108" s="56"/>
      <c r="J108" s="56"/>
      <c r="K108" s="56"/>
      <c r="L108" s="56" t="s">
        <v>428</v>
      </c>
      <c r="M108" s="59" t="s">
        <v>172</v>
      </c>
      <c r="N108" s="59" t="s">
        <v>252</v>
      </c>
      <c r="O108" s="59">
        <v>55</v>
      </c>
      <c r="P108" s="56"/>
      <c r="Q108" t="s">
        <v>353</v>
      </c>
      <c r="R108" t="s">
        <v>498</v>
      </c>
    </row>
    <row r="109" spans="1:18">
      <c r="A109" s="56"/>
      <c r="B109" s="56"/>
      <c r="C109" s="56" t="s">
        <v>456</v>
      </c>
      <c r="D109" s="56" t="s">
        <v>382</v>
      </c>
      <c r="E109" s="57" t="s">
        <v>42</v>
      </c>
      <c r="F109" s="56" t="s">
        <v>355</v>
      </c>
      <c r="G109" s="56" t="s">
        <v>457</v>
      </c>
      <c r="H109" s="56"/>
      <c r="I109" s="56"/>
      <c r="J109" s="56"/>
      <c r="K109" s="56"/>
      <c r="L109" s="56"/>
      <c r="M109" s="59" t="s">
        <v>172</v>
      </c>
      <c r="N109" s="59" t="s">
        <v>252</v>
      </c>
      <c r="O109" s="59">
        <v>51</v>
      </c>
      <c r="P109" s="56"/>
      <c r="Q109" t="s">
        <v>353</v>
      </c>
      <c r="R109" t="s">
        <v>499</v>
      </c>
    </row>
    <row r="110" spans="1:18">
      <c r="A110" s="56"/>
      <c r="B110" s="56"/>
      <c r="C110" s="56" t="s">
        <v>456</v>
      </c>
      <c r="D110" s="56" t="s">
        <v>453</v>
      </c>
      <c r="E110" s="57" t="s">
        <v>269</v>
      </c>
      <c r="F110" s="56" t="s">
        <v>355</v>
      </c>
      <c r="G110" s="56" t="s">
        <v>455</v>
      </c>
      <c r="H110" s="56"/>
      <c r="I110" s="56"/>
      <c r="J110" s="56"/>
      <c r="K110" s="56"/>
      <c r="L110" s="56" t="s">
        <v>429</v>
      </c>
      <c r="M110" s="59" t="s">
        <v>215</v>
      </c>
      <c r="N110" s="59" t="s">
        <v>375</v>
      </c>
      <c r="O110" s="59">
        <v>64</v>
      </c>
      <c r="P110" s="56"/>
      <c r="Q110" t="s">
        <v>353</v>
      </c>
      <c r="R110" t="s">
        <v>500</v>
      </c>
    </row>
    <row r="111" spans="1:18">
      <c r="A111" s="56"/>
      <c r="B111" s="56"/>
      <c r="C111" s="56" t="s">
        <v>456</v>
      </c>
      <c r="D111" s="56" t="s">
        <v>453</v>
      </c>
      <c r="E111" s="57" t="s">
        <v>42</v>
      </c>
      <c r="F111" s="56" t="s">
        <v>355</v>
      </c>
      <c r="G111" s="56" t="s">
        <v>455</v>
      </c>
      <c r="H111" s="56"/>
      <c r="I111" s="56"/>
      <c r="J111" s="56"/>
      <c r="K111" s="56"/>
      <c r="L111" s="56"/>
      <c r="M111" s="59" t="s">
        <v>173</v>
      </c>
      <c r="N111" s="59" t="s">
        <v>375</v>
      </c>
      <c r="O111" s="59">
        <v>52</v>
      </c>
      <c r="P111" s="56"/>
      <c r="Q111" t="s">
        <v>353</v>
      </c>
      <c r="R111" t="s">
        <v>501</v>
      </c>
    </row>
    <row r="112" spans="1:18">
      <c r="A112" s="56"/>
      <c r="B112" s="56"/>
      <c r="C112" s="56" t="s">
        <v>456</v>
      </c>
      <c r="D112" s="56" t="s">
        <v>465</v>
      </c>
      <c r="E112" s="57" t="s">
        <v>269</v>
      </c>
      <c r="F112" s="56" t="s">
        <v>355</v>
      </c>
      <c r="G112" s="56" t="s">
        <v>457</v>
      </c>
      <c r="H112" s="56"/>
      <c r="I112" s="56"/>
      <c r="J112" s="56"/>
      <c r="K112" s="56"/>
      <c r="L112" s="56" t="s">
        <v>430</v>
      </c>
      <c r="M112" s="59" t="s">
        <v>383</v>
      </c>
      <c r="N112" s="59" t="s">
        <v>375</v>
      </c>
      <c r="O112" s="59">
        <v>72</v>
      </c>
      <c r="P112" s="56"/>
      <c r="Q112" t="s">
        <v>353</v>
      </c>
      <c r="R112" t="s">
        <v>502</v>
      </c>
    </row>
    <row r="113" spans="1:18">
      <c r="A113" s="56"/>
      <c r="B113" s="56"/>
      <c r="C113" s="56" t="s">
        <v>456</v>
      </c>
      <c r="D113" s="56" t="s">
        <v>465</v>
      </c>
      <c r="E113" s="57" t="s">
        <v>42</v>
      </c>
      <c r="F113" s="56" t="s">
        <v>355</v>
      </c>
      <c r="G113" s="56" t="s">
        <v>457</v>
      </c>
      <c r="H113" s="56"/>
      <c r="I113" s="56"/>
      <c r="J113" s="56"/>
      <c r="K113" s="56"/>
      <c r="L113" s="56"/>
      <c r="M113" s="59" t="s">
        <v>173</v>
      </c>
      <c r="N113" s="59" t="s">
        <v>252</v>
      </c>
      <c r="O113" s="59">
        <v>55</v>
      </c>
      <c r="P113" s="56"/>
      <c r="Q113" t="s">
        <v>353</v>
      </c>
      <c r="R113" t="s">
        <v>503</v>
      </c>
    </row>
    <row r="114" spans="1:18">
      <c r="A114" s="56"/>
      <c r="B114" s="56"/>
      <c r="C114" s="56" t="s">
        <v>456</v>
      </c>
      <c r="D114" s="56" t="s">
        <v>374</v>
      </c>
      <c r="E114" s="57" t="s">
        <v>269</v>
      </c>
      <c r="F114" s="56" t="s">
        <v>355</v>
      </c>
      <c r="G114" s="56" t="s">
        <v>469</v>
      </c>
      <c r="H114" s="56"/>
      <c r="I114" s="56"/>
      <c r="J114" s="56"/>
      <c r="K114" s="56"/>
      <c r="L114" s="56" t="s">
        <v>431</v>
      </c>
      <c r="M114" s="59" t="s">
        <v>177</v>
      </c>
      <c r="N114" s="59" t="s">
        <v>255</v>
      </c>
      <c r="O114" s="59">
        <v>85</v>
      </c>
      <c r="P114" s="56"/>
      <c r="Q114" t="s">
        <v>353</v>
      </c>
      <c r="R114" t="s">
        <v>504</v>
      </c>
    </row>
    <row r="115" spans="1:18">
      <c r="A115" s="56"/>
      <c r="B115" s="56"/>
      <c r="C115" s="56" t="s">
        <v>456</v>
      </c>
      <c r="D115" s="56" t="s">
        <v>374</v>
      </c>
      <c r="E115" s="57" t="s">
        <v>42</v>
      </c>
      <c r="F115" s="56" t="s">
        <v>355</v>
      </c>
      <c r="G115" s="56" t="s">
        <v>469</v>
      </c>
      <c r="H115" s="56"/>
      <c r="I115" s="56"/>
      <c r="J115" s="56"/>
      <c r="K115" s="56"/>
      <c r="L115" s="56"/>
      <c r="M115" s="59" t="s">
        <v>448</v>
      </c>
      <c r="N115" s="59" t="s">
        <v>375</v>
      </c>
      <c r="O115" s="59">
        <v>66</v>
      </c>
      <c r="P115" s="56"/>
      <c r="Q115" t="s">
        <v>353</v>
      </c>
      <c r="R115" t="s">
        <v>505</v>
      </c>
    </row>
    <row r="116" spans="1:18">
      <c r="A116" s="56"/>
      <c r="B116" s="56"/>
      <c r="C116" s="56" t="s">
        <v>456</v>
      </c>
      <c r="D116" s="56" t="s">
        <v>466</v>
      </c>
      <c r="E116" s="57" t="s">
        <v>269</v>
      </c>
      <c r="F116" s="56" t="s">
        <v>355</v>
      </c>
      <c r="G116" s="56" t="s">
        <v>455</v>
      </c>
      <c r="H116" s="56"/>
      <c r="I116" s="56"/>
      <c r="J116" s="56"/>
      <c r="K116" s="56"/>
      <c r="L116" s="56" t="s">
        <v>432</v>
      </c>
      <c r="M116" s="59" t="s">
        <v>449</v>
      </c>
      <c r="N116" s="59" t="s">
        <v>375</v>
      </c>
      <c r="O116" s="59">
        <v>85</v>
      </c>
      <c r="P116" s="56"/>
      <c r="Q116" t="s">
        <v>353</v>
      </c>
      <c r="R116" t="s">
        <v>506</v>
      </c>
    </row>
    <row r="117" spans="1:18">
      <c r="A117" s="56"/>
      <c r="B117" s="56"/>
      <c r="C117" s="56" t="s">
        <v>456</v>
      </c>
      <c r="D117" s="56" t="s">
        <v>466</v>
      </c>
      <c r="E117" s="57" t="s">
        <v>42</v>
      </c>
      <c r="F117" s="56" t="s">
        <v>355</v>
      </c>
      <c r="G117" s="56" t="s">
        <v>455</v>
      </c>
      <c r="H117" s="56"/>
      <c r="I117" s="56"/>
      <c r="J117" s="56"/>
      <c r="K117" s="56"/>
      <c r="L117" s="56"/>
      <c r="M117" s="59" t="s">
        <v>377</v>
      </c>
      <c r="N117" s="59" t="s">
        <v>252</v>
      </c>
      <c r="O117" s="59">
        <v>59</v>
      </c>
      <c r="P117" s="56"/>
      <c r="Q117" t="s">
        <v>353</v>
      </c>
      <c r="R117" t="s">
        <v>507</v>
      </c>
    </row>
    <row r="118" spans="1:18">
      <c r="A118" s="56"/>
      <c r="B118" s="56"/>
      <c r="C118" s="56" t="s">
        <v>227</v>
      </c>
      <c r="D118" s="56" t="s">
        <v>16</v>
      </c>
      <c r="E118" s="57" t="s">
        <v>269</v>
      </c>
      <c r="F118" s="56" t="s">
        <v>355</v>
      </c>
      <c r="G118" s="56" t="s">
        <v>359</v>
      </c>
      <c r="H118" s="56"/>
      <c r="I118" s="56"/>
      <c r="J118" s="56"/>
      <c r="K118" s="56"/>
      <c r="L118" s="56" t="s">
        <v>433</v>
      </c>
      <c r="M118" s="59" t="s">
        <v>254</v>
      </c>
      <c r="N118" s="59" t="s">
        <v>419</v>
      </c>
      <c r="O118" s="59">
        <v>52</v>
      </c>
      <c r="P118" s="56"/>
      <c r="Q118" t="s">
        <v>353</v>
      </c>
      <c r="R118" t="s">
        <v>508</v>
      </c>
    </row>
    <row r="119" spans="1:18">
      <c r="A119" s="56"/>
      <c r="B119" s="56"/>
      <c r="C119" s="56" t="s">
        <v>227</v>
      </c>
      <c r="D119" s="56" t="s">
        <v>16</v>
      </c>
      <c r="E119" s="57" t="s">
        <v>42</v>
      </c>
      <c r="F119" s="56" t="s">
        <v>355</v>
      </c>
      <c r="G119" s="56" t="s">
        <v>359</v>
      </c>
      <c r="H119" s="56"/>
      <c r="I119" s="56"/>
      <c r="J119" s="56"/>
      <c r="K119" s="56"/>
      <c r="L119" s="56"/>
      <c r="M119" s="59" t="s">
        <v>376</v>
      </c>
      <c r="N119" s="59" t="s">
        <v>419</v>
      </c>
      <c r="O119" s="59">
        <v>63</v>
      </c>
      <c r="P119" s="56"/>
      <c r="Q119" t="s">
        <v>353</v>
      </c>
      <c r="R119" t="s">
        <v>509</v>
      </c>
    </row>
    <row r="120" spans="1:18">
      <c r="A120" s="56"/>
      <c r="B120" s="56"/>
      <c r="C120" s="56" t="s">
        <v>456</v>
      </c>
      <c r="D120" s="56" t="s">
        <v>291</v>
      </c>
      <c r="E120" s="57" t="s">
        <v>269</v>
      </c>
      <c r="F120" s="56" t="s">
        <v>355</v>
      </c>
      <c r="G120" s="56" t="s">
        <v>457</v>
      </c>
      <c r="H120" s="56"/>
      <c r="I120" s="56"/>
      <c r="J120" s="56"/>
      <c r="K120" s="56"/>
      <c r="L120" s="56" t="s">
        <v>434</v>
      </c>
      <c r="M120" s="59" t="s">
        <v>378</v>
      </c>
      <c r="N120" s="59" t="s">
        <v>375</v>
      </c>
      <c r="O120" s="59">
        <v>75</v>
      </c>
      <c r="P120" s="56"/>
      <c r="Q120" t="s">
        <v>353</v>
      </c>
      <c r="R120" t="s">
        <v>510</v>
      </c>
    </row>
    <row r="121" spans="1:18">
      <c r="A121" s="56"/>
      <c r="B121" s="56"/>
      <c r="C121" s="56" t="s">
        <v>456</v>
      </c>
      <c r="D121" s="56" t="s">
        <v>291</v>
      </c>
      <c r="E121" s="57" t="s">
        <v>42</v>
      </c>
      <c r="F121" s="56" t="s">
        <v>355</v>
      </c>
      <c r="G121" s="56" t="s">
        <v>457</v>
      </c>
      <c r="H121" s="56"/>
      <c r="I121" s="56"/>
      <c r="J121" s="56"/>
      <c r="K121" s="56"/>
      <c r="L121" s="56"/>
      <c r="M121" s="59" t="s">
        <v>381</v>
      </c>
      <c r="N121" s="59" t="s">
        <v>252</v>
      </c>
      <c r="O121" s="59">
        <v>61</v>
      </c>
      <c r="P121" s="56"/>
      <c r="Q121" t="s">
        <v>353</v>
      </c>
      <c r="R121" t="s">
        <v>511</v>
      </c>
    </row>
    <row r="122" spans="1:18">
      <c r="A122" s="56"/>
      <c r="B122" s="56"/>
      <c r="C122" s="56" t="s">
        <v>467</v>
      </c>
      <c r="D122" s="56" t="s">
        <v>453</v>
      </c>
      <c r="E122" s="57" t="s">
        <v>269</v>
      </c>
      <c r="F122" s="56" t="s">
        <v>355</v>
      </c>
      <c r="G122" s="56" t="s">
        <v>469</v>
      </c>
      <c r="H122" s="56"/>
      <c r="I122" s="56"/>
      <c r="J122" s="56"/>
      <c r="K122" s="56"/>
      <c r="L122" s="56" t="s">
        <v>435</v>
      </c>
      <c r="M122" s="59" t="s">
        <v>381</v>
      </c>
      <c r="N122" s="59" t="s">
        <v>375</v>
      </c>
      <c r="O122" s="59">
        <v>62</v>
      </c>
      <c r="P122" s="56"/>
      <c r="Q122" t="s">
        <v>353</v>
      </c>
      <c r="R122" t="s">
        <v>512</v>
      </c>
    </row>
    <row r="123" spans="1:18">
      <c r="A123" s="56"/>
      <c r="B123" s="56"/>
      <c r="C123" s="56" t="s">
        <v>467</v>
      </c>
      <c r="D123" s="56" t="s">
        <v>453</v>
      </c>
      <c r="E123" s="57" t="s">
        <v>42</v>
      </c>
      <c r="F123" s="56" t="s">
        <v>355</v>
      </c>
      <c r="G123" s="56" t="s">
        <v>469</v>
      </c>
      <c r="H123" s="56"/>
      <c r="I123" s="56"/>
      <c r="J123" s="56"/>
      <c r="K123" s="56"/>
      <c r="L123" s="56"/>
      <c r="M123" s="59" t="s">
        <v>182</v>
      </c>
      <c r="N123" s="59" t="s">
        <v>375</v>
      </c>
      <c r="O123" s="59">
        <v>54</v>
      </c>
      <c r="P123" s="56"/>
      <c r="Q123" t="s">
        <v>353</v>
      </c>
      <c r="R123" t="s">
        <v>513</v>
      </c>
    </row>
    <row r="124" spans="1:18">
      <c r="A124" s="56"/>
      <c r="B124" s="56"/>
      <c r="C124" s="56" t="s">
        <v>456</v>
      </c>
      <c r="D124" s="56" t="s">
        <v>458</v>
      </c>
      <c r="E124" s="57" t="s">
        <v>269</v>
      </c>
      <c r="F124" s="56" t="s">
        <v>355</v>
      </c>
      <c r="G124" s="56" t="s">
        <v>457</v>
      </c>
      <c r="H124" s="56"/>
      <c r="I124" s="56"/>
      <c r="J124" s="56"/>
      <c r="K124" s="56"/>
      <c r="L124" s="56" t="s">
        <v>436</v>
      </c>
      <c r="M124" s="59" t="s">
        <v>378</v>
      </c>
      <c r="N124" s="59" t="s">
        <v>375</v>
      </c>
      <c r="O124" s="59">
        <v>76</v>
      </c>
      <c r="P124" s="56"/>
      <c r="Q124" t="s">
        <v>353</v>
      </c>
      <c r="R124" t="s">
        <v>514</v>
      </c>
    </row>
    <row r="125" spans="1:18">
      <c r="A125" s="56"/>
      <c r="B125" s="56"/>
      <c r="C125" s="56" t="s">
        <v>456</v>
      </c>
      <c r="D125" s="56" t="s">
        <v>458</v>
      </c>
      <c r="E125" s="57" t="s">
        <v>42</v>
      </c>
      <c r="F125" s="56" t="s">
        <v>355</v>
      </c>
      <c r="G125" s="56" t="s">
        <v>457</v>
      </c>
      <c r="H125" s="56"/>
      <c r="I125" s="56"/>
      <c r="J125" s="56"/>
      <c r="K125" s="56"/>
      <c r="L125" s="56"/>
      <c r="M125" s="59" t="s">
        <v>448</v>
      </c>
      <c r="N125" s="59" t="s">
        <v>375</v>
      </c>
      <c r="O125" s="59">
        <v>66</v>
      </c>
      <c r="P125" s="56"/>
      <c r="Q125" t="s">
        <v>353</v>
      </c>
      <c r="R125" t="s">
        <v>515</v>
      </c>
    </row>
    <row r="126" spans="1:18">
      <c r="A126" s="56"/>
      <c r="B126" s="56"/>
      <c r="C126" s="56" t="s">
        <v>467</v>
      </c>
      <c r="D126" s="56" t="s">
        <v>464</v>
      </c>
      <c r="E126" s="57" t="s">
        <v>269</v>
      </c>
      <c r="F126" s="56" t="s">
        <v>355</v>
      </c>
      <c r="G126" s="56" t="s">
        <v>469</v>
      </c>
      <c r="H126" s="56"/>
      <c r="I126" s="56"/>
      <c r="J126" s="56"/>
      <c r="K126" s="56"/>
      <c r="L126" s="56" t="s">
        <v>437</v>
      </c>
      <c r="M126" s="59" t="s">
        <v>448</v>
      </c>
      <c r="N126" s="59" t="s">
        <v>375</v>
      </c>
      <c r="O126" s="59">
        <v>69</v>
      </c>
      <c r="P126" s="56"/>
      <c r="Q126" t="s">
        <v>353</v>
      </c>
      <c r="R126" t="s">
        <v>516</v>
      </c>
    </row>
    <row r="127" spans="1:18">
      <c r="A127" s="56"/>
      <c r="B127" s="56"/>
      <c r="C127" s="56" t="s">
        <v>467</v>
      </c>
      <c r="D127" s="56" t="s">
        <v>464</v>
      </c>
      <c r="E127" s="57" t="s">
        <v>42</v>
      </c>
      <c r="F127" s="56" t="s">
        <v>355</v>
      </c>
      <c r="G127" s="56" t="s">
        <v>469</v>
      </c>
      <c r="H127" s="56"/>
      <c r="I127" s="56"/>
      <c r="J127" s="56"/>
      <c r="K127" s="56"/>
      <c r="L127" s="56"/>
      <c r="M127" s="59" t="s">
        <v>164</v>
      </c>
      <c r="N127" s="59" t="s">
        <v>375</v>
      </c>
      <c r="O127" s="59">
        <v>55</v>
      </c>
      <c r="P127" s="56"/>
      <c r="Q127" t="s">
        <v>353</v>
      </c>
      <c r="R127" t="s">
        <v>517</v>
      </c>
    </row>
    <row r="128" spans="1:18">
      <c r="A128" s="56"/>
      <c r="B128" s="56"/>
      <c r="C128" s="56" t="s">
        <v>456</v>
      </c>
      <c r="D128" s="56" t="s">
        <v>464</v>
      </c>
      <c r="E128" s="57" t="s">
        <v>269</v>
      </c>
      <c r="F128" s="56" t="s">
        <v>355</v>
      </c>
      <c r="G128" s="56" t="s">
        <v>457</v>
      </c>
      <c r="H128" s="56"/>
      <c r="I128" s="56"/>
      <c r="J128" s="56"/>
      <c r="K128" s="56"/>
      <c r="L128" s="56" t="s">
        <v>438</v>
      </c>
      <c r="M128" s="59" t="s">
        <v>448</v>
      </c>
      <c r="N128" s="59" t="s">
        <v>375</v>
      </c>
      <c r="O128" s="59">
        <v>69</v>
      </c>
      <c r="P128" s="56"/>
      <c r="Q128" t="s">
        <v>353</v>
      </c>
      <c r="R128" t="s">
        <v>518</v>
      </c>
    </row>
    <row r="129" spans="1:18">
      <c r="A129" s="56"/>
      <c r="B129" s="56"/>
      <c r="C129" s="56" t="s">
        <v>456</v>
      </c>
      <c r="D129" s="56" t="s">
        <v>464</v>
      </c>
      <c r="E129" s="57" t="s">
        <v>42</v>
      </c>
      <c r="F129" s="56" t="s">
        <v>355</v>
      </c>
      <c r="G129" s="56" t="s">
        <v>457</v>
      </c>
      <c r="H129" s="56"/>
      <c r="I129" s="56"/>
      <c r="J129" s="56"/>
      <c r="K129" s="56"/>
      <c r="L129" s="56"/>
      <c r="M129" s="59" t="s">
        <v>184</v>
      </c>
      <c r="N129" s="59" t="s">
        <v>252</v>
      </c>
      <c r="O129" s="59">
        <v>53</v>
      </c>
      <c r="P129" s="56"/>
      <c r="Q129" t="s">
        <v>353</v>
      </c>
      <c r="R129" t="s">
        <v>519</v>
      </c>
    </row>
    <row r="130" spans="1:18">
      <c r="A130" s="56"/>
      <c r="B130" s="56"/>
      <c r="C130" s="56" t="s">
        <v>227</v>
      </c>
      <c r="D130" s="56" t="s">
        <v>16</v>
      </c>
      <c r="E130" s="57" t="s">
        <v>269</v>
      </c>
      <c r="F130" s="56" t="s">
        <v>355</v>
      </c>
      <c r="G130" s="56" t="s">
        <v>452</v>
      </c>
      <c r="H130" s="56"/>
      <c r="I130" s="56"/>
      <c r="J130" s="56"/>
      <c r="K130" s="56"/>
      <c r="L130" s="56" t="s">
        <v>439</v>
      </c>
      <c r="M130" s="59" t="s">
        <v>164</v>
      </c>
      <c r="N130" s="59" t="s">
        <v>252</v>
      </c>
      <c r="O130" s="59">
        <v>59</v>
      </c>
      <c r="P130" s="56"/>
      <c r="Q130" t="s">
        <v>353</v>
      </c>
      <c r="R130" t="s">
        <v>520</v>
      </c>
    </row>
    <row r="131" spans="1:18">
      <c r="A131" s="56"/>
      <c r="B131" s="56"/>
      <c r="C131" s="56" t="s">
        <v>227</v>
      </c>
      <c r="D131" s="56" t="s">
        <v>16</v>
      </c>
      <c r="E131" s="57" t="s">
        <v>42</v>
      </c>
      <c r="F131" s="56" t="s">
        <v>355</v>
      </c>
      <c r="G131" s="56" t="s">
        <v>452</v>
      </c>
      <c r="H131" s="56"/>
      <c r="I131" s="56"/>
      <c r="J131" s="56"/>
      <c r="K131" s="56"/>
      <c r="L131" s="56"/>
      <c r="M131" s="59" t="s">
        <v>182</v>
      </c>
      <c r="N131" s="59" t="s">
        <v>252</v>
      </c>
      <c r="O131" s="59">
        <v>55</v>
      </c>
      <c r="P131" s="56"/>
      <c r="Q131" t="s">
        <v>353</v>
      </c>
      <c r="R131" t="s">
        <v>521</v>
      </c>
    </row>
    <row r="132" spans="1:18">
      <c r="A132" s="56"/>
      <c r="B132" s="56"/>
      <c r="C132" s="56" t="s">
        <v>467</v>
      </c>
      <c r="D132" s="56" t="s">
        <v>473</v>
      </c>
      <c r="E132" s="57" t="s">
        <v>269</v>
      </c>
      <c r="F132" s="56" t="s">
        <v>355</v>
      </c>
      <c r="G132" s="56" t="s">
        <v>470</v>
      </c>
      <c r="H132" s="56"/>
      <c r="I132" s="56"/>
      <c r="J132" s="56"/>
      <c r="K132" s="56"/>
      <c r="L132" s="56" t="s">
        <v>440</v>
      </c>
      <c r="M132" s="59" t="s">
        <v>253</v>
      </c>
      <c r="N132" s="59" t="s">
        <v>450</v>
      </c>
      <c r="O132" s="59">
        <v>100</v>
      </c>
      <c r="P132" s="56"/>
      <c r="Q132" t="s">
        <v>353</v>
      </c>
      <c r="R132" t="s">
        <v>522</v>
      </c>
    </row>
    <row r="133" spans="1:18">
      <c r="A133" s="56"/>
      <c r="B133" s="56"/>
      <c r="C133" s="56" t="s">
        <v>467</v>
      </c>
      <c r="D133" s="56" t="s">
        <v>473</v>
      </c>
      <c r="E133" s="57" t="s">
        <v>42</v>
      </c>
      <c r="F133" s="56" t="s">
        <v>355</v>
      </c>
      <c r="G133" s="56" t="s">
        <v>470</v>
      </c>
      <c r="H133" s="56"/>
      <c r="I133" s="56"/>
      <c r="J133" s="56"/>
      <c r="K133" s="56"/>
      <c r="L133" s="56"/>
      <c r="M133" s="59" t="s">
        <v>451</v>
      </c>
      <c r="N133" s="59" t="s">
        <v>450</v>
      </c>
      <c r="O133" s="59">
        <v>100</v>
      </c>
      <c r="P133" s="56"/>
      <c r="Q133" t="s">
        <v>353</v>
      </c>
      <c r="R133" t="s">
        <v>523</v>
      </c>
    </row>
    <row r="134" spans="1:18">
      <c r="A134" s="56"/>
      <c r="B134" s="56"/>
      <c r="C134" s="56" t="s">
        <v>468</v>
      </c>
      <c r="D134" s="56" t="s">
        <v>16</v>
      </c>
      <c r="E134" s="57" t="s">
        <v>269</v>
      </c>
      <c r="F134" s="56" t="s">
        <v>355</v>
      </c>
      <c r="G134" s="56" t="s">
        <v>457</v>
      </c>
      <c r="H134" s="56"/>
      <c r="I134" s="56"/>
      <c r="J134" s="56"/>
      <c r="K134" s="56"/>
      <c r="L134" s="56" t="s">
        <v>441</v>
      </c>
      <c r="M134" s="59" t="s">
        <v>182</v>
      </c>
      <c r="N134" s="59" t="s">
        <v>252</v>
      </c>
      <c r="O134" s="59">
        <v>58</v>
      </c>
      <c r="P134" s="56"/>
      <c r="Q134" t="s">
        <v>353</v>
      </c>
      <c r="R134" t="s">
        <v>524</v>
      </c>
    </row>
    <row r="135" spans="1:18">
      <c r="A135" s="56"/>
      <c r="B135" s="56"/>
      <c r="C135" s="56" t="s">
        <v>468</v>
      </c>
      <c r="D135" s="56" t="s">
        <v>16</v>
      </c>
      <c r="E135" s="57" t="s">
        <v>42</v>
      </c>
      <c r="F135" s="56" t="s">
        <v>355</v>
      </c>
      <c r="G135" s="56" t="s">
        <v>457</v>
      </c>
      <c r="H135" s="56"/>
      <c r="I135" s="56"/>
      <c r="J135" s="56"/>
      <c r="K135" s="56"/>
      <c r="L135" s="56"/>
      <c r="M135" s="59" t="s">
        <v>385</v>
      </c>
      <c r="N135" s="59" t="s">
        <v>252</v>
      </c>
      <c r="O135" s="59">
        <v>64</v>
      </c>
      <c r="P135" s="56"/>
      <c r="Q135" t="s">
        <v>353</v>
      </c>
      <c r="R135" t="s">
        <v>525</v>
      </c>
    </row>
    <row r="136" spans="1:18">
      <c r="A136" s="56"/>
      <c r="B136" s="56"/>
      <c r="C136" s="56" t="s">
        <v>468</v>
      </c>
      <c r="D136" s="56" t="s">
        <v>291</v>
      </c>
      <c r="E136" s="57" t="s">
        <v>269</v>
      </c>
      <c r="F136" s="56" t="s">
        <v>355</v>
      </c>
      <c r="G136" s="56"/>
      <c r="H136" s="56"/>
      <c r="I136" s="56"/>
      <c r="J136" s="56"/>
      <c r="K136" s="56"/>
      <c r="L136" s="56" t="s">
        <v>442</v>
      </c>
      <c r="M136" s="59" t="s">
        <v>383</v>
      </c>
      <c r="N136" s="59" t="s">
        <v>375</v>
      </c>
      <c r="O136" s="59">
        <v>72</v>
      </c>
      <c r="P136" s="56"/>
      <c r="Q136" t="s">
        <v>353</v>
      </c>
      <c r="R136" t="s">
        <v>526</v>
      </c>
    </row>
    <row r="137" spans="1:18">
      <c r="A137" s="56"/>
      <c r="B137" s="56"/>
      <c r="C137" s="56" t="s">
        <v>468</v>
      </c>
      <c r="D137" s="56" t="s">
        <v>291</v>
      </c>
      <c r="E137" s="57" t="s">
        <v>42</v>
      </c>
      <c r="F137" s="56" t="s">
        <v>355</v>
      </c>
      <c r="G137" s="56"/>
      <c r="H137" s="56"/>
      <c r="I137" s="56"/>
      <c r="J137" s="56"/>
      <c r="K137" s="56"/>
      <c r="L137" s="56"/>
      <c r="M137" s="59" t="s">
        <v>182</v>
      </c>
      <c r="N137" s="59" t="s">
        <v>252</v>
      </c>
      <c r="O137" s="59">
        <v>56</v>
      </c>
      <c r="P137" s="56"/>
      <c r="Q137" t="s">
        <v>353</v>
      </c>
      <c r="R137" t="s">
        <v>527</v>
      </c>
    </row>
    <row r="138" spans="1:18">
      <c r="A138" s="56"/>
      <c r="B138" s="56"/>
      <c r="C138" s="56" t="s">
        <v>468</v>
      </c>
      <c r="D138" s="56" t="s">
        <v>285</v>
      </c>
      <c r="E138" s="57" t="s">
        <v>269</v>
      </c>
      <c r="F138" s="56" t="s">
        <v>355</v>
      </c>
      <c r="G138" s="56" t="s">
        <v>472</v>
      </c>
      <c r="H138" s="56"/>
      <c r="I138" s="56"/>
      <c r="J138" s="56"/>
      <c r="K138" s="56"/>
      <c r="L138" s="56" t="s">
        <v>443</v>
      </c>
      <c r="M138" s="59" t="s">
        <v>448</v>
      </c>
      <c r="N138" s="59" t="s">
        <v>375</v>
      </c>
      <c r="O138" s="59">
        <v>69</v>
      </c>
      <c r="P138" s="56"/>
      <c r="Q138" t="s">
        <v>353</v>
      </c>
      <c r="R138" t="s">
        <v>528</v>
      </c>
    </row>
    <row r="139" spans="1:18">
      <c r="A139" s="56"/>
      <c r="B139" s="56"/>
      <c r="C139" s="56" t="s">
        <v>468</v>
      </c>
      <c r="D139" s="56" t="s">
        <v>285</v>
      </c>
      <c r="E139" s="57" t="s">
        <v>42</v>
      </c>
      <c r="F139" s="56" t="s">
        <v>355</v>
      </c>
      <c r="G139" s="56" t="s">
        <v>472</v>
      </c>
      <c r="H139" s="56"/>
      <c r="I139" s="56"/>
      <c r="J139" s="56"/>
      <c r="K139" s="56"/>
      <c r="L139" s="56"/>
      <c r="M139" s="59" t="s">
        <v>182</v>
      </c>
      <c r="N139" s="59" t="s">
        <v>252</v>
      </c>
      <c r="O139" s="59">
        <v>56</v>
      </c>
      <c r="P139" s="56"/>
      <c r="Q139" t="s">
        <v>353</v>
      </c>
      <c r="R139" t="s">
        <v>529</v>
      </c>
    </row>
    <row r="140" spans="1:18">
      <c r="A140" s="56"/>
      <c r="B140" s="56"/>
      <c r="C140" s="56" t="s">
        <v>468</v>
      </c>
      <c r="D140" s="56" t="s">
        <v>285</v>
      </c>
      <c r="E140" s="57" t="s">
        <v>269</v>
      </c>
      <c r="F140" s="56" t="s">
        <v>355</v>
      </c>
      <c r="G140" s="56" t="s">
        <v>471</v>
      </c>
      <c r="H140" s="56"/>
      <c r="I140" s="56"/>
      <c r="J140" s="56"/>
      <c r="K140" s="56"/>
      <c r="L140" s="56" t="s">
        <v>444</v>
      </c>
      <c r="M140" s="59" t="s">
        <v>445</v>
      </c>
      <c r="N140" s="59" t="s">
        <v>375</v>
      </c>
      <c r="O140" s="59">
        <v>74</v>
      </c>
      <c r="P140" s="56"/>
      <c r="Q140" t="s">
        <v>353</v>
      </c>
      <c r="R140" t="s">
        <v>530</v>
      </c>
    </row>
    <row r="141" spans="1:18">
      <c r="A141" s="56"/>
      <c r="B141" s="56"/>
      <c r="C141" s="56" t="s">
        <v>468</v>
      </c>
      <c r="D141" s="56" t="s">
        <v>285</v>
      </c>
      <c r="E141" s="57" t="s">
        <v>42</v>
      </c>
      <c r="F141" s="56" t="s">
        <v>355</v>
      </c>
      <c r="G141" s="56" t="s">
        <v>471</v>
      </c>
      <c r="H141" s="56"/>
      <c r="I141" s="56"/>
      <c r="J141" s="56"/>
      <c r="K141" s="56"/>
      <c r="L141" s="56"/>
      <c r="M141" s="59" t="s">
        <v>182</v>
      </c>
      <c r="N141" s="59" t="s">
        <v>252</v>
      </c>
      <c r="O141" s="59">
        <v>55</v>
      </c>
      <c r="P141" s="56"/>
      <c r="Q141" t="s">
        <v>353</v>
      </c>
      <c r="R141" t="s">
        <v>531</v>
      </c>
    </row>
    <row r="142" spans="1:18">
      <c r="A142" s="61"/>
      <c r="B142" s="62" t="s">
        <v>532</v>
      </c>
      <c r="C142" s="62" t="s">
        <v>533</v>
      </c>
      <c r="D142" s="62" t="s">
        <v>534</v>
      </c>
      <c r="E142" s="62" t="s">
        <v>535</v>
      </c>
      <c r="F142" s="62" t="s">
        <v>688</v>
      </c>
      <c r="G142" s="62" t="s">
        <v>618</v>
      </c>
      <c r="H142" s="61"/>
      <c r="I142" s="61"/>
      <c r="J142" s="61"/>
      <c r="K142" s="61"/>
      <c r="L142" s="61"/>
      <c r="M142" s="62">
        <v>0.26</v>
      </c>
      <c r="N142" s="62">
        <v>0.92</v>
      </c>
      <c r="O142" s="61"/>
      <c r="P142" s="61"/>
      <c r="Q142" t="s">
        <v>610</v>
      </c>
      <c r="R142" t="s">
        <v>681</v>
      </c>
    </row>
    <row r="143" spans="1:18">
      <c r="A143" s="61"/>
      <c r="B143" s="62" t="s">
        <v>532</v>
      </c>
      <c r="C143" s="62" t="s">
        <v>533</v>
      </c>
      <c r="D143" s="62" t="s">
        <v>534</v>
      </c>
      <c r="E143" s="62" t="s">
        <v>535</v>
      </c>
      <c r="F143" s="62" t="s">
        <v>688</v>
      </c>
      <c r="G143" s="62" t="s">
        <v>619</v>
      </c>
      <c r="H143" s="62"/>
      <c r="I143" s="61"/>
      <c r="J143" s="61"/>
      <c r="K143" s="61"/>
      <c r="L143" s="61"/>
      <c r="M143" s="62">
        <v>0.32</v>
      </c>
      <c r="N143" s="62">
        <v>0.96</v>
      </c>
      <c r="O143" s="61"/>
      <c r="P143" s="61"/>
      <c r="Q143" t="s">
        <v>610</v>
      </c>
      <c r="R143" t="s">
        <v>681</v>
      </c>
    </row>
    <row r="144" spans="1:18">
      <c r="A144" s="61"/>
      <c r="B144" s="62" t="s">
        <v>532</v>
      </c>
      <c r="C144" s="62" t="s">
        <v>533</v>
      </c>
      <c r="D144" s="62" t="s">
        <v>142</v>
      </c>
      <c r="E144" s="62" t="s">
        <v>535</v>
      </c>
      <c r="F144" s="62" t="s">
        <v>688</v>
      </c>
      <c r="G144" s="62" t="s">
        <v>620</v>
      </c>
      <c r="H144" s="62"/>
      <c r="I144" s="61"/>
      <c r="J144" s="61"/>
      <c r="K144" s="61"/>
      <c r="L144" s="61"/>
      <c r="M144" s="62">
        <v>0.25</v>
      </c>
      <c r="N144" s="62">
        <v>0.97</v>
      </c>
      <c r="O144" s="61"/>
      <c r="P144" s="61"/>
      <c r="Q144" t="s">
        <v>610</v>
      </c>
      <c r="R144" t="s">
        <v>681</v>
      </c>
    </row>
    <row r="145" spans="1:18">
      <c r="A145" s="61"/>
      <c r="B145" s="62" t="s">
        <v>536</v>
      </c>
      <c r="C145" s="62" t="s">
        <v>537</v>
      </c>
      <c r="D145" s="62" t="s">
        <v>159</v>
      </c>
      <c r="E145" s="62" t="s">
        <v>538</v>
      </c>
      <c r="F145" s="62" t="s">
        <v>688</v>
      </c>
      <c r="G145" s="62" t="s">
        <v>621</v>
      </c>
      <c r="H145" s="62"/>
      <c r="I145" s="61"/>
      <c r="J145" s="61"/>
      <c r="K145" s="61"/>
      <c r="L145" s="61"/>
      <c r="M145" s="62">
        <v>0.4</v>
      </c>
      <c r="N145" s="62">
        <v>0.9</v>
      </c>
      <c r="O145" s="61"/>
      <c r="P145" s="61"/>
      <c r="Q145" t="s">
        <v>610</v>
      </c>
      <c r="R145" t="s">
        <v>681</v>
      </c>
    </row>
    <row r="146" spans="1:18">
      <c r="A146" s="61"/>
      <c r="B146" s="62" t="s">
        <v>536</v>
      </c>
      <c r="C146" s="62" t="s">
        <v>539</v>
      </c>
      <c r="D146" s="62" t="s">
        <v>540</v>
      </c>
      <c r="E146" s="62" t="s">
        <v>538</v>
      </c>
      <c r="F146" s="62" t="s">
        <v>688</v>
      </c>
      <c r="G146" s="62" t="s">
        <v>622</v>
      </c>
      <c r="H146" s="62"/>
      <c r="I146" s="61"/>
      <c r="J146" s="61"/>
      <c r="K146" s="61"/>
      <c r="L146" s="61"/>
      <c r="M146" s="62">
        <v>0.2</v>
      </c>
      <c r="N146" s="62">
        <v>0.94</v>
      </c>
      <c r="O146" s="61"/>
      <c r="P146" s="61"/>
      <c r="Q146" t="s">
        <v>610</v>
      </c>
      <c r="R146" t="s">
        <v>681</v>
      </c>
    </row>
    <row r="147" spans="1:18">
      <c r="A147" s="61"/>
      <c r="B147" s="62" t="s">
        <v>536</v>
      </c>
      <c r="C147" s="62" t="s">
        <v>537</v>
      </c>
      <c r="D147" s="62" t="s">
        <v>541</v>
      </c>
      <c r="E147" s="62" t="s">
        <v>538</v>
      </c>
      <c r="F147" s="62" t="s">
        <v>688</v>
      </c>
      <c r="G147" s="62" t="s">
        <v>623</v>
      </c>
      <c r="H147" s="62"/>
      <c r="I147" s="61"/>
      <c r="J147" s="61"/>
      <c r="K147" s="61"/>
      <c r="L147" s="61"/>
      <c r="M147" s="62">
        <v>0.26</v>
      </c>
      <c r="N147" s="62">
        <v>0.93</v>
      </c>
      <c r="O147" s="61"/>
      <c r="P147" s="61"/>
      <c r="Q147" t="s">
        <v>610</v>
      </c>
      <c r="R147" t="s">
        <v>681</v>
      </c>
    </row>
    <row r="148" spans="1:18">
      <c r="A148" s="61"/>
      <c r="B148" s="62" t="s">
        <v>536</v>
      </c>
      <c r="C148" s="62" t="s">
        <v>542</v>
      </c>
      <c r="D148" s="62" t="s">
        <v>159</v>
      </c>
      <c r="E148" s="62" t="s">
        <v>538</v>
      </c>
      <c r="F148" s="62" t="s">
        <v>688</v>
      </c>
      <c r="G148" s="62" t="s">
        <v>624</v>
      </c>
      <c r="H148" s="62"/>
      <c r="I148" s="61"/>
      <c r="J148" s="61"/>
      <c r="K148" s="61"/>
      <c r="L148" s="61"/>
      <c r="M148" s="62">
        <v>0.68</v>
      </c>
      <c r="N148" s="62">
        <v>0.93</v>
      </c>
      <c r="O148" s="61"/>
      <c r="P148" s="61"/>
      <c r="Q148" t="s">
        <v>610</v>
      </c>
      <c r="R148" t="s">
        <v>681</v>
      </c>
    </row>
    <row r="149" spans="1:18">
      <c r="A149" s="61"/>
      <c r="B149" s="62" t="s">
        <v>536</v>
      </c>
      <c r="C149" s="62" t="s">
        <v>537</v>
      </c>
      <c r="D149" s="62" t="s">
        <v>543</v>
      </c>
      <c r="E149" s="62" t="s">
        <v>544</v>
      </c>
      <c r="F149" s="62" t="s">
        <v>688</v>
      </c>
      <c r="G149" s="62" t="s">
        <v>625</v>
      </c>
      <c r="H149" s="62"/>
      <c r="I149" s="61"/>
      <c r="J149" s="61"/>
      <c r="K149" s="61"/>
      <c r="L149" s="61"/>
      <c r="M149" s="62">
        <v>0.46</v>
      </c>
      <c r="N149" s="62">
        <v>0.92</v>
      </c>
      <c r="O149" s="61"/>
      <c r="P149" s="61"/>
      <c r="Q149" t="s">
        <v>610</v>
      </c>
      <c r="R149" t="s">
        <v>681</v>
      </c>
    </row>
    <row r="150" spans="1:18">
      <c r="A150" s="61"/>
      <c r="B150" s="62" t="s">
        <v>97</v>
      </c>
      <c r="C150" s="62" t="s">
        <v>97</v>
      </c>
      <c r="D150" s="62" t="s">
        <v>545</v>
      </c>
      <c r="E150" s="62" t="s">
        <v>546</v>
      </c>
      <c r="F150" s="62" t="s">
        <v>688</v>
      </c>
      <c r="G150" s="62" t="s">
        <v>626</v>
      </c>
      <c r="H150" s="62"/>
      <c r="I150" s="61"/>
      <c r="J150" s="61"/>
      <c r="K150" s="61"/>
      <c r="L150" s="61"/>
      <c r="M150" s="62">
        <v>0.48</v>
      </c>
      <c r="N150" s="62">
        <v>0.92</v>
      </c>
      <c r="O150" s="61"/>
      <c r="P150" s="61"/>
      <c r="Q150" t="s">
        <v>610</v>
      </c>
      <c r="R150" t="s">
        <v>681</v>
      </c>
    </row>
    <row r="151" spans="1:18">
      <c r="A151" s="61"/>
      <c r="B151" s="62" t="s">
        <v>97</v>
      </c>
      <c r="C151" s="62" t="s">
        <v>547</v>
      </c>
      <c r="D151" s="62" t="s">
        <v>548</v>
      </c>
      <c r="E151" s="62" t="s">
        <v>549</v>
      </c>
      <c r="F151" s="62" t="s">
        <v>688</v>
      </c>
      <c r="G151" s="62" t="s">
        <v>627</v>
      </c>
      <c r="H151" s="62"/>
      <c r="I151" s="61"/>
      <c r="J151" s="61"/>
      <c r="K151" s="61"/>
      <c r="L151" s="61"/>
      <c r="M151" s="62">
        <v>0.34</v>
      </c>
      <c r="N151" s="62">
        <v>0.93</v>
      </c>
      <c r="O151" s="61"/>
      <c r="P151" s="61"/>
      <c r="Q151" t="s">
        <v>610</v>
      </c>
      <c r="R151" t="s">
        <v>681</v>
      </c>
    </row>
    <row r="152" spans="1:18">
      <c r="A152" s="61"/>
      <c r="B152" s="62" t="s">
        <v>97</v>
      </c>
      <c r="C152" s="62" t="s">
        <v>547</v>
      </c>
      <c r="D152" s="62" t="s">
        <v>545</v>
      </c>
      <c r="E152" s="62" t="s">
        <v>549</v>
      </c>
      <c r="F152" s="62" t="s">
        <v>688</v>
      </c>
      <c r="G152" s="62" t="s">
        <v>628</v>
      </c>
      <c r="H152" s="62"/>
      <c r="I152" s="61"/>
      <c r="J152" s="61"/>
      <c r="K152" s="61"/>
      <c r="L152" s="61"/>
      <c r="M152" s="62">
        <v>0.41</v>
      </c>
      <c r="N152" s="62">
        <v>0.89</v>
      </c>
      <c r="O152" s="61"/>
      <c r="P152" s="61"/>
      <c r="Q152" t="s">
        <v>610</v>
      </c>
      <c r="R152" t="s">
        <v>681</v>
      </c>
    </row>
    <row r="153" spans="1:18">
      <c r="A153" s="61"/>
      <c r="B153" s="62" t="s">
        <v>97</v>
      </c>
      <c r="C153" s="62" t="s">
        <v>97</v>
      </c>
      <c r="D153" s="62" t="s">
        <v>550</v>
      </c>
      <c r="E153" s="62" t="s">
        <v>549</v>
      </c>
      <c r="F153" s="62" t="s">
        <v>688</v>
      </c>
      <c r="G153" s="62" t="s">
        <v>629</v>
      </c>
      <c r="H153" s="62"/>
      <c r="I153" s="61"/>
      <c r="J153" s="61"/>
      <c r="K153" s="61"/>
      <c r="L153" s="61"/>
      <c r="M153" s="62">
        <v>0.54</v>
      </c>
      <c r="N153" s="62">
        <v>0.93</v>
      </c>
      <c r="O153" s="61"/>
      <c r="P153" s="61"/>
      <c r="Q153" t="s">
        <v>610</v>
      </c>
      <c r="R153" t="s">
        <v>681</v>
      </c>
    </row>
    <row r="154" spans="1:18">
      <c r="A154" s="61"/>
      <c r="B154" s="62" t="s">
        <v>97</v>
      </c>
      <c r="C154" s="62" t="s">
        <v>97</v>
      </c>
      <c r="D154" s="62" t="s">
        <v>551</v>
      </c>
      <c r="E154" s="62" t="s">
        <v>544</v>
      </c>
      <c r="F154" s="62" t="s">
        <v>688</v>
      </c>
      <c r="G154" s="62" t="s">
        <v>630</v>
      </c>
      <c r="H154" s="62"/>
      <c r="I154" s="61"/>
      <c r="J154" s="61"/>
      <c r="K154" s="61"/>
      <c r="L154" s="61"/>
      <c r="M154" s="62">
        <v>0.22</v>
      </c>
      <c r="N154" s="62">
        <v>0.89</v>
      </c>
      <c r="O154" s="61"/>
      <c r="P154" s="61"/>
      <c r="Q154" t="s">
        <v>610</v>
      </c>
      <c r="R154" t="s">
        <v>681</v>
      </c>
    </row>
    <row r="155" spans="1:18">
      <c r="A155" s="61"/>
      <c r="B155" s="62" t="s">
        <v>552</v>
      </c>
      <c r="C155" s="62" t="s">
        <v>553</v>
      </c>
      <c r="D155" s="62" t="s">
        <v>554</v>
      </c>
      <c r="E155" s="62" t="s">
        <v>549</v>
      </c>
      <c r="F155" s="62" t="s">
        <v>688</v>
      </c>
      <c r="G155" s="62" t="s">
        <v>631</v>
      </c>
      <c r="H155" s="62"/>
      <c r="I155" s="61"/>
      <c r="J155" s="61"/>
      <c r="K155" s="61"/>
      <c r="L155" s="61"/>
      <c r="M155" s="62">
        <v>0.21</v>
      </c>
      <c r="N155" s="62">
        <v>0.96</v>
      </c>
      <c r="O155" s="61"/>
      <c r="P155" s="61"/>
      <c r="Q155" t="s">
        <v>610</v>
      </c>
      <c r="R155" t="s">
        <v>681</v>
      </c>
    </row>
    <row r="156" spans="1:18">
      <c r="A156" s="61"/>
      <c r="B156" s="62" t="s">
        <v>552</v>
      </c>
      <c r="C156" s="62" t="s">
        <v>553</v>
      </c>
      <c r="D156" s="62" t="s">
        <v>554</v>
      </c>
      <c r="E156" s="62" t="s">
        <v>549</v>
      </c>
      <c r="F156" s="62" t="s">
        <v>688</v>
      </c>
      <c r="G156" s="62" t="s">
        <v>632</v>
      </c>
      <c r="H156" s="62"/>
      <c r="I156" s="61"/>
      <c r="J156" s="61"/>
      <c r="K156" s="61"/>
      <c r="L156" s="61"/>
      <c r="M156" s="62">
        <v>0.18</v>
      </c>
      <c r="N156" s="62">
        <v>0.94</v>
      </c>
      <c r="O156" s="61"/>
      <c r="P156" s="61"/>
      <c r="Q156" t="s">
        <v>610</v>
      </c>
      <c r="R156" t="s">
        <v>681</v>
      </c>
    </row>
    <row r="157" spans="1:18">
      <c r="A157" s="61"/>
      <c r="B157" s="62" t="s">
        <v>552</v>
      </c>
      <c r="C157" s="62" t="s">
        <v>553</v>
      </c>
      <c r="D157" s="62" t="s">
        <v>554</v>
      </c>
      <c r="E157" s="62" t="s">
        <v>549</v>
      </c>
      <c r="F157" s="62" t="s">
        <v>688</v>
      </c>
      <c r="G157" s="62" t="s">
        <v>633</v>
      </c>
      <c r="H157" s="62"/>
      <c r="I157" s="61"/>
      <c r="J157" s="61"/>
      <c r="K157" s="61"/>
      <c r="L157" s="61"/>
      <c r="M157" s="62">
        <v>0.21</v>
      </c>
      <c r="N157" s="62">
        <v>0.94</v>
      </c>
      <c r="O157" s="61"/>
      <c r="P157" s="61"/>
      <c r="Q157" t="s">
        <v>610</v>
      </c>
      <c r="R157" t="s">
        <v>681</v>
      </c>
    </row>
    <row r="158" spans="1:18">
      <c r="A158" s="61"/>
      <c r="B158" s="62" t="s">
        <v>552</v>
      </c>
      <c r="C158" s="62" t="s">
        <v>553</v>
      </c>
      <c r="D158" s="62" t="s">
        <v>554</v>
      </c>
      <c r="E158" s="62" t="s">
        <v>549</v>
      </c>
      <c r="F158" s="62" t="s">
        <v>688</v>
      </c>
      <c r="G158" s="62" t="s">
        <v>634</v>
      </c>
      <c r="H158" s="62"/>
      <c r="I158" s="61"/>
      <c r="J158" s="61"/>
      <c r="K158" s="61"/>
      <c r="L158" s="61"/>
      <c r="M158" s="62">
        <v>0.18</v>
      </c>
      <c r="N158" s="62">
        <v>0.94</v>
      </c>
      <c r="O158" s="61"/>
      <c r="P158" s="61"/>
      <c r="Q158" t="s">
        <v>610</v>
      </c>
      <c r="R158" t="s">
        <v>681</v>
      </c>
    </row>
    <row r="159" spans="1:18">
      <c r="A159" s="61"/>
      <c r="B159" s="62" t="s">
        <v>552</v>
      </c>
      <c r="C159" s="62" t="s">
        <v>553</v>
      </c>
      <c r="D159" s="62" t="s">
        <v>554</v>
      </c>
      <c r="E159" s="62" t="s">
        <v>549</v>
      </c>
      <c r="F159" s="62" t="s">
        <v>688</v>
      </c>
      <c r="G159" s="62" t="s">
        <v>635</v>
      </c>
      <c r="H159" s="62"/>
      <c r="I159" s="61"/>
      <c r="J159" s="61"/>
      <c r="K159" s="61"/>
      <c r="L159" s="61"/>
      <c r="M159" s="62">
        <v>0.19</v>
      </c>
      <c r="N159" s="62">
        <v>0.93</v>
      </c>
      <c r="O159" s="61"/>
      <c r="P159" s="61"/>
      <c r="Q159" t="s">
        <v>610</v>
      </c>
      <c r="R159" t="s">
        <v>681</v>
      </c>
    </row>
    <row r="160" spans="1:18">
      <c r="A160" s="61"/>
      <c r="B160" s="62" t="s">
        <v>552</v>
      </c>
      <c r="C160" s="62" t="s">
        <v>553</v>
      </c>
      <c r="D160" s="62" t="s">
        <v>554</v>
      </c>
      <c r="E160" s="62" t="s">
        <v>549</v>
      </c>
      <c r="F160" s="62" t="s">
        <v>688</v>
      </c>
      <c r="G160" s="62" t="s">
        <v>636</v>
      </c>
      <c r="H160" s="62"/>
      <c r="I160" s="61"/>
      <c r="J160" s="61"/>
      <c r="K160" s="61"/>
      <c r="L160" s="61"/>
      <c r="M160" s="62">
        <v>0.12</v>
      </c>
      <c r="N160" s="62">
        <v>0.91</v>
      </c>
      <c r="O160" s="61"/>
      <c r="P160" s="61"/>
      <c r="Q160" t="s">
        <v>610</v>
      </c>
      <c r="R160" t="s">
        <v>681</v>
      </c>
    </row>
    <row r="161" spans="1:18">
      <c r="A161" s="61"/>
      <c r="B161" s="62" t="s">
        <v>555</v>
      </c>
      <c r="C161" s="62" t="s">
        <v>556</v>
      </c>
      <c r="D161" s="62" t="s">
        <v>540</v>
      </c>
      <c r="E161" s="62" t="s">
        <v>535</v>
      </c>
      <c r="F161" s="62" t="s">
        <v>688</v>
      </c>
      <c r="G161" s="62" t="s">
        <v>637</v>
      </c>
      <c r="H161" s="62"/>
      <c r="I161" s="61"/>
      <c r="J161" s="61"/>
      <c r="K161" s="61"/>
      <c r="L161" s="61"/>
      <c r="M161" s="62">
        <v>7.0000000000000007E-2</v>
      </c>
      <c r="N161" s="62">
        <v>0.93</v>
      </c>
      <c r="O161" s="61"/>
      <c r="P161" s="61"/>
      <c r="Q161" t="s">
        <v>610</v>
      </c>
      <c r="R161" t="s">
        <v>681</v>
      </c>
    </row>
    <row r="162" spans="1:18">
      <c r="A162" s="61"/>
      <c r="B162" s="62" t="s">
        <v>552</v>
      </c>
      <c r="C162" s="62" t="s">
        <v>557</v>
      </c>
      <c r="D162" s="62" t="s">
        <v>558</v>
      </c>
      <c r="E162" s="62" t="s">
        <v>549</v>
      </c>
      <c r="F162" s="62" t="s">
        <v>688</v>
      </c>
      <c r="G162" s="62" t="s">
        <v>638</v>
      </c>
      <c r="H162" s="62"/>
      <c r="I162" s="61"/>
      <c r="J162" s="61"/>
      <c r="K162" s="61"/>
      <c r="L162" s="61"/>
      <c r="M162" s="62">
        <v>0.13</v>
      </c>
      <c r="N162" s="62">
        <v>0.95</v>
      </c>
      <c r="O162" s="61"/>
      <c r="P162" s="61"/>
      <c r="Q162" t="s">
        <v>610</v>
      </c>
      <c r="R162" t="s">
        <v>681</v>
      </c>
    </row>
    <row r="163" spans="1:18">
      <c r="A163" s="61"/>
      <c r="B163" s="62" t="s">
        <v>552</v>
      </c>
      <c r="C163" s="62" t="s">
        <v>557</v>
      </c>
      <c r="D163" s="62" t="s">
        <v>558</v>
      </c>
      <c r="E163" s="62" t="s">
        <v>549</v>
      </c>
      <c r="F163" s="62" t="s">
        <v>688</v>
      </c>
      <c r="G163" s="62" t="s">
        <v>639</v>
      </c>
      <c r="H163" s="62"/>
      <c r="I163" s="61"/>
      <c r="J163" s="61"/>
      <c r="K163" s="61"/>
      <c r="L163" s="61"/>
      <c r="M163" s="62">
        <v>0.08</v>
      </c>
      <c r="N163" s="62">
        <v>0.95</v>
      </c>
      <c r="O163" s="61"/>
      <c r="P163" s="61"/>
      <c r="Q163" t="s">
        <v>610</v>
      </c>
      <c r="R163" t="s">
        <v>681</v>
      </c>
    </row>
    <row r="164" spans="1:18">
      <c r="A164" s="61"/>
      <c r="B164" s="62" t="s">
        <v>552</v>
      </c>
      <c r="C164" s="62" t="s">
        <v>557</v>
      </c>
      <c r="D164" s="62" t="s">
        <v>558</v>
      </c>
      <c r="E164" s="62" t="s">
        <v>549</v>
      </c>
      <c r="F164" s="62" t="s">
        <v>688</v>
      </c>
      <c r="G164" s="62" t="s">
        <v>640</v>
      </c>
      <c r="H164" s="62"/>
      <c r="I164" s="61"/>
      <c r="J164" s="61"/>
      <c r="K164" s="61"/>
      <c r="L164" s="61"/>
      <c r="M164" s="62">
        <v>0.1</v>
      </c>
      <c r="N164" s="62">
        <v>0.96</v>
      </c>
      <c r="O164" s="61"/>
      <c r="P164" s="61"/>
      <c r="Q164" t="s">
        <v>610</v>
      </c>
      <c r="R164" t="s">
        <v>681</v>
      </c>
    </row>
    <row r="165" spans="1:18">
      <c r="A165" s="61"/>
      <c r="B165" s="62" t="s">
        <v>559</v>
      </c>
      <c r="C165" s="62" t="s">
        <v>559</v>
      </c>
      <c r="D165" s="62" t="s">
        <v>560</v>
      </c>
      <c r="E165" s="62" t="s">
        <v>549</v>
      </c>
      <c r="F165" s="62" t="s">
        <v>688</v>
      </c>
      <c r="G165" s="62" t="s">
        <v>641</v>
      </c>
      <c r="H165" s="62"/>
      <c r="I165" s="61"/>
      <c r="J165" s="61"/>
      <c r="K165" s="61"/>
      <c r="L165" s="61"/>
      <c r="M165" s="62">
        <v>0.28999999999999998</v>
      </c>
      <c r="N165" s="62">
        <v>0.94</v>
      </c>
      <c r="O165" s="61"/>
      <c r="P165" s="61"/>
      <c r="Q165" t="s">
        <v>610</v>
      </c>
      <c r="R165" t="s">
        <v>681</v>
      </c>
    </row>
    <row r="166" spans="1:18">
      <c r="A166" s="61"/>
      <c r="B166" s="62" t="s">
        <v>332</v>
      </c>
      <c r="C166" s="62" t="s">
        <v>332</v>
      </c>
      <c r="D166" s="62" t="s">
        <v>561</v>
      </c>
      <c r="E166" s="62" t="s">
        <v>535</v>
      </c>
      <c r="F166" s="62" t="s">
        <v>688</v>
      </c>
      <c r="G166" s="62" t="s">
        <v>642</v>
      </c>
      <c r="H166" s="62"/>
      <c r="I166" s="61"/>
      <c r="J166" s="61"/>
      <c r="K166" s="61"/>
      <c r="L166" s="61"/>
      <c r="M166" s="62">
        <v>0.21</v>
      </c>
      <c r="N166" s="62">
        <v>0.92</v>
      </c>
      <c r="O166" s="61"/>
      <c r="P166" s="61"/>
      <c r="Q166" t="s">
        <v>610</v>
      </c>
      <c r="R166" t="s">
        <v>681</v>
      </c>
    </row>
    <row r="167" spans="1:18">
      <c r="A167" s="61"/>
      <c r="B167" s="62" t="s">
        <v>559</v>
      </c>
      <c r="C167" s="62" t="s">
        <v>559</v>
      </c>
      <c r="D167" s="62" t="s">
        <v>540</v>
      </c>
      <c r="E167" s="62" t="s">
        <v>549</v>
      </c>
      <c r="F167" s="62" t="s">
        <v>688</v>
      </c>
      <c r="G167" s="62" t="s">
        <v>643</v>
      </c>
      <c r="H167" s="62"/>
      <c r="I167" s="61"/>
      <c r="J167" s="61"/>
      <c r="K167" s="61"/>
      <c r="L167" s="61"/>
      <c r="M167" s="62">
        <v>0.23</v>
      </c>
      <c r="N167" s="62">
        <v>0.91</v>
      </c>
      <c r="O167" s="61"/>
      <c r="P167" s="61"/>
      <c r="Q167" t="s">
        <v>610</v>
      </c>
      <c r="R167" t="s">
        <v>681</v>
      </c>
    </row>
    <row r="168" spans="1:18">
      <c r="A168" s="61"/>
      <c r="B168" s="62" t="s">
        <v>332</v>
      </c>
      <c r="C168" s="62" t="s">
        <v>332</v>
      </c>
      <c r="D168" s="62" t="s">
        <v>540</v>
      </c>
      <c r="E168" s="62" t="s">
        <v>549</v>
      </c>
      <c r="F168" s="62" t="s">
        <v>688</v>
      </c>
      <c r="G168" s="62" t="s">
        <v>644</v>
      </c>
      <c r="H168" s="62"/>
      <c r="I168" s="61"/>
      <c r="J168" s="61"/>
      <c r="K168" s="61"/>
      <c r="L168" s="61"/>
      <c r="M168" s="62">
        <v>0.37</v>
      </c>
      <c r="N168" s="62">
        <v>0.95</v>
      </c>
      <c r="O168" s="61"/>
      <c r="P168" s="61"/>
      <c r="Q168" t="s">
        <v>610</v>
      </c>
      <c r="R168" t="s">
        <v>681</v>
      </c>
    </row>
    <row r="169" spans="1:18">
      <c r="A169" s="61"/>
      <c r="B169" s="62" t="s">
        <v>559</v>
      </c>
      <c r="C169" s="62" t="s">
        <v>559</v>
      </c>
      <c r="D169" s="62" t="s">
        <v>540</v>
      </c>
      <c r="E169" s="62" t="s">
        <v>549</v>
      </c>
      <c r="F169" s="62" t="s">
        <v>688</v>
      </c>
      <c r="G169" s="62" t="s">
        <v>645</v>
      </c>
      <c r="H169" s="62"/>
      <c r="I169" s="61"/>
      <c r="J169" s="61"/>
      <c r="K169" s="61"/>
      <c r="L169" s="61"/>
      <c r="M169" s="62">
        <v>0.41</v>
      </c>
      <c r="N169" s="62">
        <v>0.95</v>
      </c>
      <c r="O169" s="61"/>
      <c r="P169" s="61"/>
      <c r="Q169" t="s">
        <v>610</v>
      </c>
      <c r="R169" t="s">
        <v>681</v>
      </c>
    </row>
    <row r="170" spans="1:18">
      <c r="A170" s="61"/>
      <c r="B170" s="62" t="s">
        <v>332</v>
      </c>
      <c r="C170" s="62" t="s">
        <v>332</v>
      </c>
      <c r="D170" s="62" t="s">
        <v>151</v>
      </c>
      <c r="E170" s="62" t="s">
        <v>549</v>
      </c>
      <c r="F170" s="62" t="s">
        <v>688</v>
      </c>
      <c r="G170" s="62" t="s">
        <v>646</v>
      </c>
      <c r="H170" s="62"/>
      <c r="I170" s="61"/>
      <c r="J170" s="61"/>
      <c r="K170" s="61"/>
      <c r="L170" s="61"/>
      <c r="M170" s="62">
        <v>0.42</v>
      </c>
      <c r="N170" s="62">
        <v>0.95</v>
      </c>
      <c r="O170" s="61"/>
      <c r="P170" s="61"/>
      <c r="Q170" t="s">
        <v>610</v>
      </c>
      <c r="R170" t="s">
        <v>681</v>
      </c>
    </row>
    <row r="171" spans="1:18">
      <c r="A171" s="61"/>
      <c r="B171" s="62" t="s">
        <v>332</v>
      </c>
      <c r="C171" s="62" t="s">
        <v>332</v>
      </c>
      <c r="D171" s="62" t="s">
        <v>540</v>
      </c>
      <c r="E171" s="62" t="s">
        <v>562</v>
      </c>
      <c r="F171" s="62" t="s">
        <v>688</v>
      </c>
      <c r="G171" s="62" t="s">
        <v>647</v>
      </c>
      <c r="H171" s="62"/>
      <c r="I171" s="61"/>
      <c r="J171" s="61"/>
      <c r="K171" s="61"/>
      <c r="L171" s="61"/>
      <c r="M171" s="62">
        <v>0.25</v>
      </c>
      <c r="N171" s="62">
        <v>0.95</v>
      </c>
      <c r="O171" s="61"/>
      <c r="P171" s="61"/>
      <c r="Q171" t="s">
        <v>610</v>
      </c>
      <c r="R171" t="s">
        <v>681</v>
      </c>
    </row>
    <row r="172" spans="1:18">
      <c r="A172" s="61"/>
      <c r="B172" s="62" t="s">
        <v>563</v>
      </c>
      <c r="C172" s="62" t="s">
        <v>563</v>
      </c>
      <c r="D172" s="62" t="s">
        <v>541</v>
      </c>
      <c r="E172" s="62" t="s">
        <v>535</v>
      </c>
      <c r="F172" s="62" t="s">
        <v>688</v>
      </c>
      <c r="G172" s="62" t="s">
        <v>648</v>
      </c>
      <c r="H172" s="62"/>
      <c r="I172" s="61"/>
      <c r="J172" s="61"/>
      <c r="K172" s="61"/>
      <c r="L172" s="61"/>
      <c r="M172" s="62">
        <v>0.3</v>
      </c>
      <c r="N172" s="62">
        <v>0.94</v>
      </c>
      <c r="O172" s="61"/>
      <c r="P172" s="61"/>
      <c r="Q172" t="s">
        <v>610</v>
      </c>
      <c r="R172" t="s">
        <v>681</v>
      </c>
    </row>
    <row r="173" spans="1:18">
      <c r="A173" s="61"/>
      <c r="B173" s="62" t="s">
        <v>563</v>
      </c>
      <c r="C173" s="62" t="s">
        <v>564</v>
      </c>
      <c r="D173" s="62" t="s">
        <v>565</v>
      </c>
      <c r="E173" s="62" t="s">
        <v>535</v>
      </c>
      <c r="F173" s="62" t="s">
        <v>688</v>
      </c>
      <c r="G173" s="62" t="s">
        <v>649</v>
      </c>
      <c r="H173" s="62"/>
      <c r="I173" s="61"/>
      <c r="J173" s="61"/>
      <c r="K173" s="61"/>
      <c r="L173" s="61"/>
      <c r="M173" s="62">
        <v>0.11</v>
      </c>
      <c r="N173" s="62">
        <v>0.94</v>
      </c>
      <c r="O173" s="61"/>
      <c r="P173" s="61"/>
      <c r="Q173" t="s">
        <v>610</v>
      </c>
      <c r="R173" t="s">
        <v>681</v>
      </c>
    </row>
    <row r="174" spans="1:18">
      <c r="A174" s="61"/>
      <c r="B174" s="62" t="s">
        <v>563</v>
      </c>
      <c r="C174" s="62" t="s">
        <v>563</v>
      </c>
      <c r="D174" s="62" t="s">
        <v>558</v>
      </c>
      <c r="E174" s="62" t="s">
        <v>535</v>
      </c>
      <c r="F174" s="62" t="s">
        <v>688</v>
      </c>
      <c r="G174" s="62" t="s">
        <v>650</v>
      </c>
      <c r="H174" s="62"/>
      <c r="I174" s="61"/>
      <c r="J174" s="61"/>
      <c r="K174" s="61"/>
      <c r="L174" s="61"/>
      <c r="M174" s="62">
        <v>0.09</v>
      </c>
      <c r="N174" s="62">
        <v>0.95</v>
      </c>
      <c r="O174" s="61"/>
      <c r="P174" s="61"/>
      <c r="Q174" t="s">
        <v>610</v>
      </c>
      <c r="R174" t="s">
        <v>681</v>
      </c>
    </row>
    <row r="175" spans="1:18">
      <c r="A175" s="61"/>
      <c r="B175" s="62" t="s">
        <v>566</v>
      </c>
      <c r="C175" s="62" t="s">
        <v>567</v>
      </c>
      <c r="D175" s="62" t="s">
        <v>201</v>
      </c>
      <c r="E175" s="62" t="s">
        <v>549</v>
      </c>
      <c r="F175" s="62" t="s">
        <v>688</v>
      </c>
      <c r="G175" s="62" t="s">
        <v>651</v>
      </c>
      <c r="H175" s="62"/>
      <c r="I175" s="61"/>
      <c r="J175" s="61"/>
      <c r="K175" s="61"/>
      <c r="L175" s="61"/>
      <c r="M175" s="62">
        <v>0.31</v>
      </c>
      <c r="N175" s="62">
        <v>0.91</v>
      </c>
      <c r="O175" s="61"/>
      <c r="P175" s="61"/>
      <c r="Q175" t="s">
        <v>610</v>
      </c>
      <c r="R175" t="s">
        <v>681</v>
      </c>
    </row>
    <row r="176" spans="1:18">
      <c r="A176" s="61"/>
      <c r="B176" s="62" t="s">
        <v>563</v>
      </c>
      <c r="C176" s="62" t="s">
        <v>563</v>
      </c>
      <c r="D176" s="62" t="s">
        <v>201</v>
      </c>
      <c r="E176" s="62" t="s">
        <v>549</v>
      </c>
      <c r="F176" s="62" t="s">
        <v>688</v>
      </c>
      <c r="G176" s="62" t="s">
        <v>647</v>
      </c>
      <c r="H176" s="62"/>
      <c r="I176" s="61"/>
      <c r="J176" s="61"/>
      <c r="K176" s="61"/>
      <c r="L176" s="61"/>
      <c r="M176" s="62">
        <v>0.17</v>
      </c>
      <c r="N176" s="62">
        <v>0.94</v>
      </c>
      <c r="O176" s="61"/>
      <c r="P176" s="61"/>
      <c r="Q176" t="s">
        <v>610</v>
      </c>
      <c r="R176" t="s">
        <v>681</v>
      </c>
    </row>
    <row r="177" spans="1:18">
      <c r="A177" s="61"/>
      <c r="B177" s="62" t="s">
        <v>563</v>
      </c>
      <c r="C177" s="62" t="s">
        <v>564</v>
      </c>
      <c r="D177" s="62" t="s">
        <v>558</v>
      </c>
      <c r="E177" s="62" t="s">
        <v>549</v>
      </c>
      <c r="F177" s="62" t="s">
        <v>688</v>
      </c>
      <c r="G177" s="62" t="s">
        <v>647</v>
      </c>
      <c r="H177" s="62"/>
      <c r="I177" s="61"/>
      <c r="J177" s="61"/>
      <c r="K177" s="61"/>
      <c r="L177" s="61"/>
      <c r="M177" s="62">
        <v>0.2</v>
      </c>
      <c r="N177" s="62">
        <v>0.89</v>
      </c>
      <c r="O177" s="61"/>
      <c r="P177" s="61"/>
      <c r="Q177" t="s">
        <v>610</v>
      </c>
      <c r="R177" t="s">
        <v>681</v>
      </c>
    </row>
    <row r="178" spans="1:18">
      <c r="A178" s="61"/>
      <c r="B178" s="62" t="s">
        <v>563</v>
      </c>
      <c r="C178" s="62" t="s">
        <v>563</v>
      </c>
      <c r="D178" s="62" t="s">
        <v>568</v>
      </c>
      <c r="E178" s="62" t="s">
        <v>535</v>
      </c>
      <c r="F178" s="62" t="s">
        <v>688</v>
      </c>
      <c r="G178" s="62" t="s">
        <v>652</v>
      </c>
      <c r="H178" s="62"/>
      <c r="I178" s="61"/>
      <c r="J178" s="61"/>
      <c r="K178" s="61"/>
      <c r="L178" s="61"/>
      <c r="M178" s="62">
        <v>0.22</v>
      </c>
      <c r="N178" s="62">
        <v>0.94</v>
      </c>
      <c r="O178" s="61"/>
      <c r="P178" s="61"/>
      <c r="Q178" t="s">
        <v>610</v>
      </c>
      <c r="R178" t="s">
        <v>681</v>
      </c>
    </row>
    <row r="179" spans="1:18">
      <c r="A179" s="61"/>
      <c r="B179" s="62" t="s">
        <v>566</v>
      </c>
      <c r="C179" s="62" t="s">
        <v>569</v>
      </c>
      <c r="D179" s="62" t="s">
        <v>568</v>
      </c>
      <c r="E179" s="62" t="s">
        <v>535</v>
      </c>
      <c r="F179" s="62" t="s">
        <v>688</v>
      </c>
      <c r="G179" s="62" t="s">
        <v>653</v>
      </c>
      <c r="H179" s="62"/>
      <c r="I179" s="61"/>
      <c r="J179" s="61"/>
      <c r="K179" s="61"/>
      <c r="L179" s="61"/>
      <c r="M179" s="62">
        <v>0.43</v>
      </c>
      <c r="N179" s="62">
        <v>0.94</v>
      </c>
      <c r="O179" s="61"/>
      <c r="P179" s="61"/>
      <c r="Q179" t="s">
        <v>610</v>
      </c>
      <c r="R179" t="s">
        <v>681</v>
      </c>
    </row>
    <row r="180" spans="1:18">
      <c r="A180" s="61"/>
      <c r="B180" s="62" t="s">
        <v>563</v>
      </c>
      <c r="C180" s="62" t="s">
        <v>559</v>
      </c>
      <c r="D180" s="62" t="s">
        <v>201</v>
      </c>
      <c r="E180" s="62" t="s">
        <v>570</v>
      </c>
      <c r="F180" s="62" t="s">
        <v>688</v>
      </c>
      <c r="G180" s="62" t="s">
        <v>654</v>
      </c>
      <c r="H180" s="62"/>
      <c r="I180" s="61"/>
      <c r="J180" s="61"/>
      <c r="K180" s="61"/>
      <c r="L180" s="61"/>
      <c r="M180" s="62">
        <v>0.27</v>
      </c>
      <c r="N180" s="62">
        <v>0.95</v>
      </c>
      <c r="O180" s="61"/>
      <c r="P180" s="61"/>
      <c r="Q180" t="s">
        <v>610</v>
      </c>
      <c r="R180" t="s">
        <v>681</v>
      </c>
    </row>
    <row r="181" spans="1:18">
      <c r="A181" s="61"/>
      <c r="B181" s="62" t="s">
        <v>566</v>
      </c>
      <c r="C181" s="62" t="s">
        <v>571</v>
      </c>
      <c r="D181" s="62" t="s">
        <v>572</v>
      </c>
      <c r="E181" s="62" t="s">
        <v>549</v>
      </c>
      <c r="F181" s="62" t="s">
        <v>688</v>
      </c>
      <c r="G181" s="62" t="s">
        <v>655</v>
      </c>
      <c r="H181" s="62"/>
      <c r="I181" s="61"/>
      <c r="J181" s="61"/>
      <c r="K181" s="61"/>
      <c r="L181" s="61"/>
      <c r="M181" s="62">
        <v>0.53</v>
      </c>
      <c r="N181" s="62">
        <v>0.93</v>
      </c>
      <c r="O181" s="61"/>
      <c r="P181" s="61"/>
      <c r="Q181" t="s">
        <v>610</v>
      </c>
      <c r="R181" t="s">
        <v>681</v>
      </c>
    </row>
    <row r="182" spans="1:18">
      <c r="A182" s="61"/>
      <c r="B182" s="62" t="s">
        <v>566</v>
      </c>
      <c r="C182" s="62" t="s">
        <v>567</v>
      </c>
      <c r="D182" s="62" t="s">
        <v>573</v>
      </c>
      <c r="E182" s="62" t="s">
        <v>549</v>
      </c>
      <c r="F182" s="62" t="s">
        <v>688</v>
      </c>
      <c r="G182" s="62" t="s">
        <v>656</v>
      </c>
      <c r="H182" s="62"/>
      <c r="I182" s="61"/>
      <c r="J182" s="61"/>
      <c r="K182" s="61"/>
      <c r="L182" s="61"/>
      <c r="M182" s="62">
        <v>0.35</v>
      </c>
      <c r="N182" s="62">
        <v>0.95</v>
      </c>
      <c r="O182" s="61"/>
      <c r="P182" s="61"/>
      <c r="Q182" t="s">
        <v>610</v>
      </c>
      <c r="R182" t="s">
        <v>681</v>
      </c>
    </row>
    <row r="183" spans="1:18">
      <c r="A183" s="61"/>
      <c r="B183" s="62" t="s">
        <v>566</v>
      </c>
      <c r="C183" s="62" t="s">
        <v>571</v>
      </c>
      <c r="D183" s="62" t="s">
        <v>574</v>
      </c>
      <c r="E183" s="62" t="s">
        <v>562</v>
      </c>
      <c r="F183" s="62" t="s">
        <v>688</v>
      </c>
      <c r="G183" s="62" t="s">
        <v>657</v>
      </c>
      <c r="H183" s="62"/>
      <c r="I183" s="61"/>
      <c r="J183" s="61"/>
      <c r="K183" s="61"/>
      <c r="L183" s="61"/>
      <c r="M183" s="62">
        <v>0.56000000000000005</v>
      </c>
      <c r="N183" s="62">
        <v>0.95</v>
      </c>
      <c r="O183" s="61"/>
      <c r="P183" s="61"/>
      <c r="Q183" t="s">
        <v>610</v>
      </c>
      <c r="R183" t="s">
        <v>681</v>
      </c>
    </row>
    <row r="184" spans="1:18">
      <c r="A184" s="61"/>
      <c r="B184" s="62" t="s">
        <v>566</v>
      </c>
      <c r="C184" s="62" t="s">
        <v>569</v>
      </c>
      <c r="D184" s="62" t="s">
        <v>201</v>
      </c>
      <c r="E184" s="62" t="s">
        <v>549</v>
      </c>
      <c r="F184" s="62" t="s">
        <v>688</v>
      </c>
      <c r="G184" s="62" t="s">
        <v>658</v>
      </c>
      <c r="H184" s="62"/>
      <c r="I184" s="61"/>
      <c r="J184" s="61"/>
      <c r="K184" s="61"/>
      <c r="L184" s="61"/>
      <c r="M184" s="62">
        <v>0.32</v>
      </c>
      <c r="N184" s="62">
        <v>0.95</v>
      </c>
      <c r="O184" s="61"/>
      <c r="P184" s="61"/>
      <c r="Q184" t="s">
        <v>610</v>
      </c>
      <c r="R184" t="s">
        <v>681</v>
      </c>
    </row>
    <row r="185" spans="1:18">
      <c r="A185" s="61"/>
      <c r="B185" s="62" t="s">
        <v>566</v>
      </c>
      <c r="C185" s="62" t="s">
        <v>569</v>
      </c>
      <c r="D185" s="62" t="s">
        <v>575</v>
      </c>
      <c r="E185" s="62" t="s">
        <v>576</v>
      </c>
      <c r="F185" s="62" t="s">
        <v>688</v>
      </c>
      <c r="G185" s="62" t="s">
        <v>659</v>
      </c>
      <c r="H185" s="62"/>
      <c r="I185" s="61"/>
      <c r="J185" s="61"/>
      <c r="K185" s="61"/>
      <c r="L185" s="61"/>
      <c r="M185" s="62">
        <v>0.43</v>
      </c>
      <c r="N185" s="62">
        <v>0.96</v>
      </c>
      <c r="O185" s="61"/>
      <c r="P185" s="61"/>
      <c r="Q185" t="s">
        <v>610</v>
      </c>
      <c r="R185" t="s">
        <v>681</v>
      </c>
    </row>
    <row r="186" spans="1:18">
      <c r="A186" s="61"/>
      <c r="B186" s="62" t="s">
        <v>577</v>
      </c>
      <c r="C186" s="62" t="s">
        <v>578</v>
      </c>
      <c r="D186" s="62" t="s">
        <v>558</v>
      </c>
      <c r="E186" s="62" t="s">
        <v>549</v>
      </c>
      <c r="F186" s="62" t="s">
        <v>688</v>
      </c>
      <c r="G186" s="62" t="s">
        <v>659</v>
      </c>
      <c r="H186" s="62"/>
      <c r="I186" s="61"/>
      <c r="J186" s="61"/>
      <c r="K186" s="61"/>
      <c r="L186" s="61"/>
      <c r="M186" s="62">
        <v>0.09</v>
      </c>
      <c r="N186" s="62">
        <v>0.9</v>
      </c>
      <c r="O186" s="61"/>
      <c r="P186" s="61"/>
      <c r="Q186" t="s">
        <v>610</v>
      </c>
      <c r="R186" t="s">
        <v>681</v>
      </c>
    </row>
    <row r="187" spans="1:18">
      <c r="A187" s="61"/>
      <c r="B187" s="62" t="s">
        <v>577</v>
      </c>
      <c r="C187" s="62" t="s">
        <v>578</v>
      </c>
      <c r="D187" s="62" t="s">
        <v>558</v>
      </c>
      <c r="E187" s="62" t="s">
        <v>579</v>
      </c>
      <c r="F187" s="62" t="s">
        <v>688</v>
      </c>
      <c r="G187" s="62" t="s">
        <v>660</v>
      </c>
      <c r="H187" s="62"/>
      <c r="I187" s="61"/>
      <c r="J187" s="61"/>
      <c r="K187" s="61"/>
      <c r="L187" s="61"/>
      <c r="M187" s="62">
        <v>0.14000000000000001</v>
      </c>
      <c r="N187" s="62">
        <v>0.93</v>
      </c>
      <c r="O187" s="61"/>
      <c r="P187" s="61"/>
      <c r="Q187" t="s">
        <v>610</v>
      </c>
      <c r="R187" t="s">
        <v>681</v>
      </c>
    </row>
    <row r="188" spans="1:18">
      <c r="A188" s="61"/>
      <c r="B188" s="62" t="s">
        <v>577</v>
      </c>
      <c r="C188" s="62" t="s">
        <v>580</v>
      </c>
      <c r="D188" s="62" t="s">
        <v>558</v>
      </c>
      <c r="E188" s="62" t="s">
        <v>549</v>
      </c>
      <c r="F188" s="62" t="s">
        <v>688</v>
      </c>
      <c r="G188" s="62" t="s">
        <v>661</v>
      </c>
      <c r="H188" s="62"/>
      <c r="I188" s="61"/>
      <c r="J188" s="61"/>
      <c r="K188" s="61"/>
      <c r="L188" s="61"/>
      <c r="M188" s="62">
        <v>0.05</v>
      </c>
      <c r="N188" s="62">
        <v>0.94</v>
      </c>
      <c r="O188" s="61"/>
      <c r="P188" s="61"/>
      <c r="Q188" t="s">
        <v>610</v>
      </c>
      <c r="R188" t="s">
        <v>681</v>
      </c>
    </row>
    <row r="189" spans="1:18">
      <c r="A189" s="61"/>
      <c r="B189" s="62" t="s">
        <v>577</v>
      </c>
      <c r="C189" s="62" t="s">
        <v>580</v>
      </c>
      <c r="D189" s="62" t="s">
        <v>558</v>
      </c>
      <c r="E189" s="62" t="s">
        <v>549</v>
      </c>
      <c r="F189" s="62" t="s">
        <v>688</v>
      </c>
      <c r="G189" s="62" t="s">
        <v>662</v>
      </c>
      <c r="H189" s="62"/>
      <c r="I189" s="61"/>
      <c r="J189" s="61"/>
      <c r="K189" s="61"/>
      <c r="L189" s="61"/>
      <c r="M189" s="62">
        <v>0.06</v>
      </c>
      <c r="N189" s="62">
        <v>0.95</v>
      </c>
      <c r="O189" s="61"/>
      <c r="P189" s="61"/>
      <c r="Q189" t="s">
        <v>610</v>
      </c>
      <c r="R189" t="s">
        <v>681</v>
      </c>
    </row>
    <row r="190" spans="1:18">
      <c r="A190" s="61"/>
      <c r="B190" s="62" t="s">
        <v>581</v>
      </c>
      <c r="C190" s="62" t="s">
        <v>582</v>
      </c>
      <c r="D190" s="62" t="s">
        <v>201</v>
      </c>
      <c r="E190" s="62" t="s">
        <v>535</v>
      </c>
      <c r="F190" s="62" t="s">
        <v>688</v>
      </c>
      <c r="G190" s="62" t="s">
        <v>663</v>
      </c>
      <c r="H190" s="62"/>
      <c r="I190" s="61"/>
      <c r="J190" s="61"/>
      <c r="K190" s="61"/>
      <c r="L190" s="61"/>
      <c r="M190" s="62">
        <v>0.31</v>
      </c>
      <c r="N190" s="62">
        <v>0.93</v>
      </c>
      <c r="O190" s="61"/>
      <c r="P190" s="61"/>
      <c r="Q190" t="s">
        <v>610</v>
      </c>
      <c r="R190" t="s">
        <v>681</v>
      </c>
    </row>
    <row r="191" spans="1:18">
      <c r="A191" s="61"/>
      <c r="B191" s="62" t="s">
        <v>581</v>
      </c>
      <c r="C191" s="62" t="s">
        <v>582</v>
      </c>
      <c r="D191" s="62" t="s">
        <v>142</v>
      </c>
      <c r="E191" s="62" t="s">
        <v>535</v>
      </c>
      <c r="F191" s="62" t="s">
        <v>688</v>
      </c>
      <c r="G191" s="62" t="s">
        <v>664</v>
      </c>
      <c r="H191" s="62"/>
      <c r="I191" s="61"/>
      <c r="J191" s="61"/>
      <c r="K191" s="61"/>
      <c r="L191" s="61"/>
      <c r="M191" s="62">
        <v>0.2</v>
      </c>
      <c r="N191" s="62">
        <v>0.93</v>
      </c>
      <c r="O191" s="61"/>
      <c r="P191" s="61"/>
      <c r="Q191" t="s">
        <v>610</v>
      </c>
      <c r="R191" t="s">
        <v>681</v>
      </c>
    </row>
    <row r="192" spans="1:18">
      <c r="A192" s="61"/>
      <c r="B192" s="62" t="s">
        <v>583</v>
      </c>
      <c r="C192" s="62" t="s">
        <v>559</v>
      </c>
      <c r="D192" s="62" t="s">
        <v>584</v>
      </c>
      <c r="E192" s="62" t="s">
        <v>535</v>
      </c>
      <c r="F192" s="62" t="s">
        <v>688</v>
      </c>
      <c r="G192" s="62" t="s">
        <v>665</v>
      </c>
      <c r="H192" s="62"/>
      <c r="I192" s="61"/>
      <c r="J192" s="61"/>
      <c r="K192" s="61"/>
      <c r="L192" s="61"/>
      <c r="M192" s="62">
        <v>0.32</v>
      </c>
      <c r="N192" s="62">
        <v>0.91</v>
      </c>
      <c r="O192" s="61"/>
      <c r="P192" s="61"/>
      <c r="Q192" t="s">
        <v>610</v>
      </c>
      <c r="R192" t="s">
        <v>681</v>
      </c>
    </row>
    <row r="193" spans="1:18">
      <c r="A193" s="61"/>
      <c r="B193" s="62" t="s">
        <v>581</v>
      </c>
      <c r="C193" s="62" t="s">
        <v>582</v>
      </c>
      <c r="D193" s="62" t="s">
        <v>585</v>
      </c>
      <c r="E193" s="62" t="s">
        <v>535</v>
      </c>
      <c r="F193" s="62" t="s">
        <v>688</v>
      </c>
      <c r="G193" s="62" t="s">
        <v>666</v>
      </c>
      <c r="H193" s="62"/>
      <c r="I193" s="61"/>
      <c r="J193" s="61"/>
      <c r="K193" s="61"/>
      <c r="L193" s="61"/>
      <c r="M193" s="62">
        <v>0.24</v>
      </c>
      <c r="N193" s="62">
        <v>0.92</v>
      </c>
      <c r="O193" s="61"/>
      <c r="P193" s="61"/>
      <c r="Q193" t="s">
        <v>610</v>
      </c>
      <c r="R193" t="s">
        <v>681</v>
      </c>
    </row>
    <row r="194" spans="1:18">
      <c r="A194" s="61"/>
      <c r="B194" s="62" t="s">
        <v>583</v>
      </c>
      <c r="C194" s="62" t="s">
        <v>559</v>
      </c>
      <c r="D194" s="62" t="s">
        <v>586</v>
      </c>
      <c r="E194" s="62" t="s">
        <v>587</v>
      </c>
      <c r="F194" s="62" t="s">
        <v>688</v>
      </c>
      <c r="G194" s="62" t="s">
        <v>667</v>
      </c>
      <c r="H194" s="62"/>
      <c r="I194" s="61"/>
      <c r="J194" s="61"/>
      <c r="K194" s="61"/>
      <c r="L194" s="61"/>
      <c r="M194" s="62">
        <v>0.17</v>
      </c>
      <c r="N194" s="62">
        <v>0.96</v>
      </c>
      <c r="O194" s="61"/>
      <c r="P194" s="61"/>
      <c r="Q194" t="s">
        <v>610</v>
      </c>
      <c r="R194" t="s">
        <v>681</v>
      </c>
    </row>
    <row r="195" spans="1:18">
      <c r="A195" s="61"/>
      <c r="B195" s="62" t="s">
        <v>583</v>
      </c>
      <c r="C195" s="62" t="s">
        <v>559</v>
      </c>
      <c r="D195" s="62" t="s">
        <v>588</v>
      </c>
      <c r="E195" s="62" t="s">
        <v>535</v>
      </c>
      <c r="F195" s="62" t="s">
        <v>688</v>
      </c>
      <c r="G195" s="62" t="s">
        <v>668</v>
      </c>
      <c r="H195" s="62"/>
      <c r="I195" s="61"/>
      <c r="J195" s="61"/>
      <c r="K195" s="61"/>
      <c r="L195" s="61"/>
      <c r="M195" s="62">
        <v>0.12</v>
      </c>
      <c r="N195" s="62">
        <v>0.94</v>
      </c>
      <c r="O195" s="61"/>
      <c r="P195" s="61"/>
      <c r="Q195" t="s">
        <v>610</v>
      </c>
      <c r="R195" t="s">
        <v>681</v>
      </c>
    </row>
    <row r="196" spans="1:18">
      <c r="A196" s="61"/>
      <c r="B196" s="62" t="s">
        <v>581</v>
      </c>
      <c r="C196" s="62" t="s">
        <v>582</v>
      </c>
      <c r="D196" s="62" t="s">
        <v>558</v>
      </c>
      <c r="E196" s="62" t="s">
        <v>535</v>
      </c>
      <c r="F196" s="62" t="s">
        <v>688</v>
      </c>
      <c r="G196" s="62" t="s">
        <v>666</v>
      </c>
      <c r="H196" s="62"/>
      <c r="I196" s="61"/>
      <c r="J196" s="61"/>
      <c r="K196" s="61"/>
      <c r="L196" s="61"/>
      <c r="M196" s="62">
        <v>0.16</v>
      </c>
      <c r="N196" s="62">
        <v>0.92</v>
      </c>
      <c r="O196" s="61"/>
      <c r="P196" s="61"/>
      <c r="Q196" t="s">
        <v>610</v>
      </c>
      <c r="R196" t="s">
        <v>681</v>
      </c>
    </row>
    <row r="197" spans="1:18">
      <c r="A197" s="61"/>
      <c r="B197" s="62" t="s">
        <v>583</v>
      </c>
      <c r="C197" s="62" t="s">
        <v>559</v>
      </c>
      <c r="D197" s="62" t="s">
        <v>584</v>
      </c>
      <c r="E197" s="62" t="s">
        <v>589</v>
      </c>
      <c r="F197" s="62" t="s">
        <v>688</v>
      </c>
      <c r="G197" s="62" t="s">
        <v>666</v>
      </c>
      <c r="H197" s="62"/>
      <c r="I197" s="61"/>
      <c r="J197" s="61"/>
      <c r="K197" s="61"/>
      <c r="L197" s="61"/>
      <c r="M197" s="62">
        <v>0.26</v>
      </c>
      <c r="N197" s="62">
        <v>0.95</v>
      </c>
      <c r="O197" s="61"/>
      <c r="P197" s="61"/>
      <c r="Q197" t="s">
        <v>610</v>
      </c>
      <c r="R197" t="s">
        <v>681</v>
      </c>
    </row>
    <row r="198" spans="1:18">
      <c r="A198" s="61"/>
      <c r="B198" s="62" t="s">
        <v>583</v>
      </c>
      <c r="C198" s="62" t="s">
        <v>559</v>
      </c>
      <c r="D198" s="62" t="s">
        <v>590</v>
      </c>
      <c r="E198" s="62" t="s">
        <v>546</v>
      </c>
      <c r="F198" s="62" t="s">
        <v>688</v>
      </c>
      <c r="G198" s="62" t="s">
        <v>669</v>
      </c>
      <c r="H198" s="62"/>
      <c r="I198" s="61"/>
      <c r="J198" s="61"/>
      <c r="K198" s="61"/>
      <c r="L198" s="61"/>
      <c r="M198" s="62">
        <v>0.19</v>
      </c>
      <c r="N198" s="62">
        <v>0.92</v>
      </c>
      <c r="O198" s="61"/>
      <c r="P198" s="61"/>
      <c r="Q198" t="s">
        <v>610</v>
      </c>
      <c r="R198" t="s">
        <v>681</v>
      </c>
    </row>
    <row r="199" spans="1:18">
      <c r="A199" s="61"/>
      <c r="B199" s="62" t="s">
        <v>581</v>
      </c>
      <c r="C199" s="62" t="s">
        <v>582</v>
      </c>
      <c r="D199" s="62" t="s">
        <v>201</v>
      </c>
      <c r="E199" s="62" t="s">
        <v>549</v>
      </c>
      <c r="F199" s="62" t="s">
        <v>688</v>
      </c>
      <c r="G199" s="62" t="s">
        <v>670</v>
      </c>
      <c r="H199" s="62"/>
      <c r="I199" s="61"/>
      <c r="J199" s="61"/>
      <c r="K199" s="61"/>
      <c r="L199" s="61"/>
      <c r="M199" s="62">
        <v>0.19</v>
      </c>
      <c r="N199" s="62">
        <v>0.95</v>
      </c>
      <c r="O199" s="61"/>
      <c r="P199" s="61"/>
      <c r="Q199" t="s">
        <v>610</v>
      </c>
      <c r="R199" t="s">
        <v>681</v>
      </c>
    </row>
    <row r="200" spans="1:18">
      <c r="A200" s="61"/>
      <c r="B200" s="62" t="s">
        <v>581</v>
      </c>
      <c r="C200" s="62" t="s">
        <v>582</v>
      </c>
      <c r="D200" s="62" t="s">
        <v>201</v>
      </c>
      <c r="E200" s="62" t="s">
        <v>549</v>
      </c>
      <c r="F200" s="62" t="s">
        <v>688</v>
      </c>
      <c r="G200" s="62" t="s">
        <v>671</v>
      </c>
      <c r="H200" s="62"/>
      <c r="I200" s="61"/>
      <c r="J200" s="61"/>
      <c r="K200" s="61"/>
      <c r="L200" s="61"/>
      <c r="M200" s="62">
        <v>0.13</v>
      </c>
      <c r="N200" s="62">
        <v>0.95</v>
      </c>
      <c r="O200" s="61"/>
      <c r="P200" s="61"/>
      <c r="Q200" t="s">
        <v>610</v>
      </c>
      <c r="R200" t="s">
        <v>681</v>
      </c>
    </row>
    <row r="201" spans="1:18">
      <c r="A201" s="61"/>
      <c r="B201" s="62" t="s">
        <v>581</v>
      </c>
      <c r="C201" s="62" t="s">
        <v>582</v>
      </c>
      <c r="D201" s="62" t="s">
        <v>201</v>
      </c>
      <c r="E201" s="62" t="s">
        <v>549</v>
      </c>
      <c r="F201" s="62" t="s">
        <v>688</v>
      </c>
      <c r="G201" s="62" t="s">
        <v>672</v>
      </c>
      <c r="H201" s="62"/>
      <c r="I201" s="61"/>
      <c r="J201" s="61"/>
      <c r="K201" s="61"/>
      <c r="L201" s="61"/>
      <c r="M201" s="62">
        <v>0.12</v>
      </c>
      <c r="N201" s="62">
        <v>0.95</v>
      </c>
      <c r="O201" s="61"/>
      <c r="P201" s="61"/>
      <c r="Q201" t="s">
        <v>610</v>
      </c>
      <c r="R201" t="s">
        <v>681</v>
      </c>
    </row>
    <row r="202" spans="1:18">
      <c r="A202" s="61"/>
      <c r="B202" s="62" t="s">
        <v>591</v>
      </c>
      <c r="C202" s="62" t="s">
        <v>592</v>
      </c>
      <c r="D202" s="62" t="s">
        <v>593</v>
      </c>
      <c r="E202" s="62" t="s">
        <v>535</v>
      </c>
      <c r="F202" s="62" t="s">
        <v>688</v>
      </c>
      <c r="G202" s="62" t="s">
        <v>673</v>
      </c>
      <c r="H202" s="62"/>
      <c r="I202" s="61"/>
      <c r="J202" s="61"/>
      <c r="K202" s="61"/>
      <c r="L202" s="61"/>
      <c r="M202" s="62">
        <v>0.36</v>
      </c>
      <c r="N202" s="62">
        <v>0.57999999999999996</v>
      </c>
      <c r="O202" s="61"/>
      <c r="P202" s="61"/>
      <c r="Q202" t="s">
        <v>610</v>
      </c>
      <c r="R202" t="s">
        <v>681</v>
      </c>
    </row>
    <row r="203" spans="1:18">
      <c r="A203" s="61"/>
      <c r="B203" s="62" t="s">
        <v>591</v>
      </c>
      <c r="C203" s="62" t="s">
        <v>594</v>
      </c>
      <c r="D203" s="62" t="s">
        <v>595</v>
      </c>
      <c r="E203" s="62" t="s">
        <v>535</v>
      </c>
      <c r="F203" s="62" t="s">
        <v>688</v>
      </c>
      <c r="G203" s="62" t="s">
        <v>674</v>
      </c>
      <c r="H203" s="62"/>
      <c r="I203" s="61"/>
      <c r="J203" s="61"/>
      <c r="K203" s="61"/>
      <c r="L203" s="61"/>
      <c r="M203" s="62">
        <v>0.25</v>
      </c>
      <c r="N203" s="62">
        <v>0.16</v>
      </c>
      <c r="O203" s="61"/>
      <c r="P203" s="61"/>
      <c r="Q203" t="s">
        <v>610</v>
      </c>
      <c r="R203" t="s">
        <v>681</v>
      </c>
    </row>
    <row r="204" spans="1:18">
      <c r="A204" s="61"/>
      <c r="B204" s="62" t="s">
        <v>596</v>
      </c>
      <c r="C204" s="62" t="s">
        <v>597</v>
      </c>
      <c r="D204" s="62" t="s">
        <v>598</v>
      </c>
      <c r="E204" s="62" t="s">
        <v>535</v>
      </c>
      <c r="F204" s="62" t="s">
        <v>688</v>
      </c>
      <c r="G204" s="62" t="s">
        <v>675</v>
      </c>
      <c r="H204" s="62"/>
      <c r="I204" s="61"/>
      <c r="J204" s="61"/>
      <c r="K204" s="61"/>
      <c r="L204" s="61"/>
      <c r="M204" s="62">
        <v>0.11</v>
      </c>
      <c r="N204" s="62">
        <v>0.93</v>
      </c>
      <c r="O204" s="61"/>
      <c r="P204" s="61"/>
      <c r="Q204" t="s">
        <v>610</v>
      </c>
      <c r="R204" t="s">
        <v>681</v>
      </c>
    </row>
    <row r="205" spans="1:18">
      <c r="A205" s="61"/>
      <c r="B205" s="62" t="s">
        <v>596</v>
      </c>
      <c r="C205" s="62" t="s">
        <v>597</v>
      </c>
      <c r="D205" s="62" t="s">
        <v>599</v>
      </c>
      <c r="E205" s="62" t="s">
        <v>535</v>
      </c>
      <c r="F205" s="62" t="s">
        <v>688</v>
      </c>
      <c r="G205" s="62" t="s">
        <v>676</v>
      </c>
      <c r="H205" s="62"/>
      <c r="I205" s="61"/>
      <c r="J205" s="61"/>
      <c r="K205" s="61"/>
      <c r="L205" s="61"/>
      <c r="M205" s="62">
        <v>0.45</v>
      </c>
      <c r="N205" s="62">
        <v>0.94</v>
      </c>
      <c r="O205" s="61"/>
      <c r="P205" s="61"/>
      <c r="Q205" t="s">
        <v>610</v>
      </c>
      <c r="R205" t="s">
        <v>681</v>
      </c>
    </row>
    <row r="206" spans="1:18">
      <c r="A206" s="61"/>
      <c r="B206" s="62" t="s">
        <v>596</v>
      </c>
      <c r="C206" s="62" t="s">
        <v>597</v>
      </c>
      <c r="D206" s="62" t="s">
        <v>588</v>
      </c>
      <c r="E206" s="62" t="s">
        <v>535</v>
      </c>
      <c r="F206" s="62" t="s">
        <v>688</v>
      </c>
      <c r="G206" s="62" t="s">
        <v>677</v>
      </c>
      <c r="H206" s="62"/>
      <c r="I206" s="61"/>
      <c r="J206" s="61"/>
      <c r="K206" s="61"/>
      <c r="L206" s="61"/>
      <c r="M206" s="62">
        <v>0.12</v>
      </c>
      <c r="N206" s="62">
        <v>0.94</v>
      </c>
      <c r="O206" s="61"/>
      <c r="P206" s="61"/>
      <c r="Q206" t="s">
        <v>610</v>
      </c>
      <c r="R206" t="s">
        <v>681</v>
      </c>
    </row>
    <row r="207" spans="1:18">
      <c r="A207" s="61"/>
      <c r="B207" s="62" t="s">
        <v>591</v>
      </c>
      <c r="C207" s="62" t="s">
        <v>600</v>
      </c>
      <c r="D207" s="62" t="s">
        <v>540</v>
      </c>
      <c r="E207" s="62" t="s">
        <v>549</v>
      </c>
      <c r="F207" s="62" t="s">
        <v>688</v>
      </c>
      <c r="G207" s="62" t="s">
        <v>678</v>
      </c>
      <c r="H207" s="62"/>
      <c r="I207" s="61"/>
      <c r="J207" s="61"/>
      <c r="K207" s="61"/>
      <c r="L207" s="61"/>
      <c r="M207" s="62">
        <v>0.26</v>
      </c>
      <c r="N207" s="62">
        <v>0.81</v>
      </c>
      <c r="O207" s="61"/>
      <c r="P207" s="61"/>
      <c r="Q207" t="s">
        <v>610</v>
      </c>
      <c r="R207" t="s">
        <v>681</v>
      </c>
    </row>
    <row r="208" spans="1:18">
      <c r="A208" s="61"/>
      <c r="B208" s="62" t="s">
        <v>591</v>
      </c>
      <c r="C208" s="62" t="s">
        <v>601</v>
      </c>
      <c r="D208" s="62" t="s">
        <v>540</v>
      </c>
      <c r="E208" s="62" t="s">
        <v>549</v>
      </c>
      <c r="F208" s="62" t="s">
        <v>688</v>
      </c>
      <c r="G208" s="62" t="s">
        <v>679</v>
      </c>
      <c r="H208" s="62"/>
      <c r="I208" s="61"/>
      <c r="J208" s="61"/>
      <c r="K208" s="61"/>
      <c r="L208" s="61"/>
      <c r="M208" s="62">
        <v>0.21</v>
      </c>
      <c r="N208" s="62">
        <v>0.86</v>
      </c>
      <c r="O208" s="61"/>
      <c r="P208" s="61"/>
      <c r="Q208" t="s">
        <v>610</v>
      </c>
      <c r="R208" t="s">
        <v>681</v>
      </c>
    </row>
    <row r="209" spans="1:18">
      <c r="A209" s="61"/>
      <c r="B209" s="62" t="s">
        <v>591</v>
      </c>
      <c r="C209" s="62" t="s">
        <v>602</v>
      </c>
      <c r="D209" s="62" t="s">
        <v>558</v>
      </c>
      <c r="E209" s="62" t="s">
        <v>549</v>
      </c>
      <c r="F209" s="62" t="s">
        <v>688</v>
      </c>
      <c r="G209" s="62" t="s">
        <v>680</v>
      </c>
      <c r="H209" s="62"/>
      <c r="I209" s="61"/>
      <c r="J209" s="61"/>
      <c r="K209" s="61"/>
      <c r="L209" s="61"/>
      <c r="M209" s="62">
        <v>0.05</v>
      </c>
      <c r="N209" s="62">
        <v>0.97</v>
      </c>
      <c r="O209" s="61"/>
      <c r="P209" s="61"/>
      <c r="Q209" t="s">
        <v>610</v>
      </c>
      <c r="R209" t="s">
        <v>681</v>
      </c>
    </row>
    <row r="210" spans="1:18">
      <c r="A210" s="61"/>
      <c r="B210" s="62" t="s">
        <v>603</v>
      </c>
      <c r="C210" s="62" t="s">
        <v>604</v>
      </c>
      <c r="D210" s="62" t="s">
        <v>605</v>
      </c>
      <c r="E210" s="62" t="s">
        <v>535</v>
      </c>
      <c r="F210" s="62" t="s">
        <v>688</v>
      </c>
      <c r="G210" s="62" t="s">
        <v>680</v>
      </c>
      <c r="H210" s="62"/>
      <c r="I210" s="61"/>
      <c r="J210" s="61"/>
      <c r="K210" s="61"/>
      <c r="L210" s="61"/>
      <c r="M210" s="62">
        <v>0.08</v>
      </c>
      <c r="N210" s="62">
        <v>0.94</v>
      </c>
      <c r="O210" s="61"/>
      <c r="P210" s="61"/>
      <c r="Q210" t="s">
        <v>610</v>
      </c>
      <c r="R210" t="s">
        <v>681</v>
      </c>
    </row>
    <row r="211" spans="1:18">
      <c r="A211" s="61"/>
      <c r="B211" s="62" t="s">
        <v>603</v>
      </c>
      <c r="C211" s="62" t="s">
        <v>604</v>
      </c>
      <c r="D211" s="62" t="s">
        <v>543</v>
      </c>
      <c r="E211" s="62" t="s">
        <v>535</v>
      </c>
      <c r="F211" s="62" t="s">
        <v>688</v>
      </c>
      <c r="G211" s="62" t="s">
        <v>680</v>
      </c>
      <c r="H211" s="62"/>
      <c r="I211" s="61"/>
      <c r="J211" s="61"/>
      <c r="K211" s="61"/>
      <c r="L211" s="61"/>
      <c r="M211" s="62">
        <v>0.43</v>
      </c>
      <c r="N211" s="62">
        <v>0.93</v>
      </c>
      <c r="O211" s="61"/>
      <c r="P211" s="61"/>
      <c r="Q211" t="s">
        <v>610</v>
      </c>
      <c r="R211" t="s">
        <v>681</v>
      </c>
    </row>
    <row r="212" spans="1:18">
      <c r="A212" s="61"/>
      <c r="B212" s="62" t="s">
        <v>603</v>
      </c>
      <c r="C212" s="62" t="s">
        <v>604</v>
      </c>
      <c r="D212" s="62" t="s">
        <v>607</v>
      </c>
      <c r="E212" s="62" t="s">
        <v>608</v>
      </c>
      <c r="F212" s="62" t="s">
        <v>688</v>
      </c>
      <c r="G212" s="62" t="s">
        <v>680</v>
      </c>
      <c r="H212" s="62"/>
      <c r="I212" s="61"/>
      <c r="J212" s="61"/>
      <c r="K212" s="61"/>
      <c r="L212" s="61"/>
      <c r="M212" s="62">
        <v>0.28999999999999998</v>
      </c>
      <c r="N212" s="62">
        <v>0.94</v>
      </c>
      <c r="O212" s="61"/>
      <c r="P212" s="61"/>
      <c r="Q212" t="s">
        <v>610</v>
      </c>
      <c r="R212" t="s">
        <v>681</v>
      </c>
    </row>
    <row r="213" spans="1:18">
      <c r="A213" s="61"/>
      <c r="B213" s="62" t="s">
        <v>603</v>
      </c>
      <c r="C213" s="62" t="s">
        <v>604</v>
      </c>
      <c r="D213" s="62" t="s">
        <v>609</v>
      </c>
      <c r="E213" s="62" t="s">
        <v>535</v>
      </c>
      <c r="F213" s="62" t="s">
        <v>688</v>
      </c>
      <c r="G213" s="62" t="s">
        <v>680</v>
      </c>
      <c r="H213" s="62"/>
      <c r="I213" s="61"/>
      <c r="J213" s="61"/>
      <c r="K213" s="61"/>
      <c r="L213" s="61"/>
      <c r="M213" s="62">
        <v>0.14000000000000001</v>
      </c>
      <c r="N213" s="62">
        <v>0.94</v>
      </c>
      <c r="O213" s="61"/>
      <c r="P213" s="61"/>
      <c r="Q213" t="s">
        <v>610</v>
      </c>
      <c r="R213" t="s">
        <v>681</v>
      </c>
    </row>
    <row r="214" spans="1:18">
      <c r="A214" s="61"/>
      <c r="B214" s="62" t="s">
        <v>603</v>
      </c>
      <c r="C214" s="62" t="s">
        <v>604</v>
      </c>
      <c r="D214" s="62" t="s">
        <v>607</v>
      </c>
      <c r="E214" s="62" t="s">
        <v>535</v>
      </c>
      <c r="F214" s="62" t="s">
        <v>688</v>
      </c>
      <c r="G214" s="62" t="s">
        <v>680</v>
      </c>
      <c r="H214" s="62"/>
      <c r="I214" s="61"/>
      <c r="J214" s="61"/>
      <c r="K214" s="61"/>
      <c r="L214" s="61"/>
      <c r="M214" s="62">
        <v>0.17</v>
      </c>
      <c r="N214" s="62">
        <v>0.94</v>
      </c>
      <c r="O214" s="61"/>
      <c r="P214" s="61"/>
      <c r="Q214" t="s">
        <v>610</v>
      </c>
      <c r="R214" t="s">
        <v>681</v>
      </c>
    </row>
    <row r="215" spans="1:18" ht="15" thickBot="1">
      <c r="A215" s="61"/>
      <c r="B215" s="63" t="s">
        <v>603</v>
      </c>
      <c r="C215" s="63" t="s">
        <v>604</v>
      </c>
      <c r="D215" s="63" t="s">
        <v>599</v>
      </c>
      <c r="E215" s="63" t="s">
        <v>535</v>
      </c>
      <c r="F215" s="62" t="s">
        <v>688</v>
      </c>
      <c r="G215" s="63" t="s">
        <v>606</v>
      </c>
      <c r="H215" s="62"/>
      <c r="I215" s="61"/>
      <c r="J215" s="61"/>
      <c r="K215" s="61"/>
      <c r="L215" s="61"/>
      <c r="M215" s="63">
        <v>0.28000000000000003</v>
      </c>
      <c r="N215" s="63">
        <v>0.94</v>
      </c>
      <c r="O215" s="61"/>
      <c r="P215" s="61"/>
      <c r="Q215" t="s">
        <v>610</v>
      </c>
      <c r="R215" t="s">
        <v>681</v>
      </c>
    </row>
  </sheetData>
  <hyperlinks>
    <hyperlink ref="R27" r:id="rId1"/>
    <hyperlink ref="R62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P30"/>
  <sheetViews>
    <sheetView workbookViewId="0">
      <selection activeCell="M30" sqref="M2:N30"/>
    </sheetView>
  </sheetViews>
  <sheetFormatPr baseColWidth="10" defaultColWidth="11.5546875" defaultRowHeight="14.4"/>
  <cols>
    <col min="1" max="1" width="13.33203125" customWidth="1"/>
    <col min="2" max="2" width="29.6640625" bestFit="1" customWidth="1"/>
    <col min="3" max="3" width="27.77734375" bestFit="1" customWidth="1"/>
    <col min="4" max="4" width="3.6640625" customWidth="1"/>
    <col min="5" max="5" width="26.33203125" customWidth="1"/>
    <col min="6" max="6" width="26.21875" bestFit="1" customWidth="1"/>
    <col min="7" max="7" width="12.44140625" bestFit="1" customWidth="1"/>
    <col min="8" max="12" width="3.88671875" customWidth="1"/>
    <col min="15" max="15" width="23.44140625" bestFit="1" customWidth="1"/>
  </cols>
  <sheetData>
    <row r="1" spans="1:16">
      <c r="A1" s="3"/>
      <c r="B1" s="3"/>
      <c r="C1" s="3"/>
      <c r="D1" s="3"/>
      <c r="E1" s="3"/>
      <c r="F1" s="3"/>
      <c r="G1" s="3"/>
      <c r="H1" s="3"/>
    </row>
    <row r="2" spans="1:16">
      <c r="A2" s="2" t="s">
        <v>11</v>
      </c>
      <c r="B2" s="2" t="s">
        <v>147</v>
      </c>
      <c r="C2" s="2" t="s">
        <v>14</v>
      </c>
      <c r="D2" s="2" t="s">
        <v>54</v>
      </c>
      <c r="E2" s="2" t="s">
        <v>15</v>
      </c>
      <c r="F2" s="2" t="s">
        <v>53</v>
      </c>
      <c r="G2" s="2" t="s">
        <v>1</v>
      </c>
      <c r="H2" s="2" t="s">
        <v>55</v>
      </c>
      <c r="I2" s="2" t="s">
        <v>17</v>
      </c>
      <c r="J2" s="2" t="s">
        <v>18</v>
      </c>
      <c r="K2" s="2" t="s">
        <v>2</v>
      </c>
      <c r="L2" s="2" t="s">
        <v>19</v>
      </c>
      <c r="M2" s="2" t="s">
        <v>10</v>
      </c>
      <c r="N2" s="2" t="s">
        <v>5</v>
      </c>
      <c r="O2" s="2"/>
      <c r="P2" s="2" t="s">
        <v>3</v>
      </c>
    </row>
    <row r="3" spans="1:16">
      <c r="A3" s="41"/>
      <c r="B3" s="41" t="s">
        <v>130</v>
      </c>
      <c r="C3" s="41" t="s">
        <v>49</v>
      </c>
      <c r="D3" s="41"/>
      <c r="E3" s="41"/>
      <c r="F3" s="41" t="s">
        <v>51</v>
      </c>
      <c r="G3" s="41" t="s">
        <v>50</v>
      </c>
      <c r="H3" s="41" t="s">
        <v>128</v>
      </c>
      <c r="I3" s="41" t="s">
        <v>128</v>
      </c>
      <c r="J3" s="41" t="s">
        <v>8</v>
      </c>
      <c r="K3" s="41">
        <v>1979</v>
      </c>
      <c r="L3" s="41" t="s">
        <v>128</v>
      </c>
      <c r="M3" s="41" t="s">
        <v>48</v>
      </c>
      <c r="N3" s="41"/>
      <c r="O3" s="41" t="s">
        <v>129</v>
      </c>
      <c r="P3" s="41" t="s">
        <v>4</v>
      </c>
    </row>
    <row r="4" spans="1:16">
      <c r="A4" s="41"/>
      <c r="B4" s="41" t="s">
        <v>130</v>
      </c>
      <c r="C4" s="41" t="s">
        <v>49</v>
      </c>
      <c r="D4" s="41"/>
      <c r="E4" s="41"/>
      <c r="F4" s="41" t="s">
        <v>52</v>
      </c>
      <c r="G4" s="41" t="s">
        <v>50</v>
      </c>
      <c r="H4" s="41" t="s">
        <v>128</v>
      </c>
      <c r="I4" s="41" t="s">
        <v>128</v>
      </c>
      <c r="J4" s="41" t="s">
        <v>8</v>
      </c>
      <c r="K4" s="41">
        <v>1979</v>
      </c>
      <c r="L4" s="41" t="s">
        <v>128</v>
      </c>
      <c r="M4" s="41" t="s">
        <v>163</v>
      </c>
      <c r="N4" s="41"/>
      <c r="O4" s="41" t="s">
        <v>129</v>
      </c>
      <c r="P4" s="41" t="s">
        <v>4</v>
      </c>
    </row>
    <row r="5" spans="1:16">
      <c r="A5" s="41"/>
      <c r="B5" s="41" t="s">
        <v>130</v>
      </c>
      <c r="C5" s="41" t="s">
        <v>118</v>
      </c>
      <c r="D5" s="41"/>
      <c r="E5" s="41" t="s">
        <v>120</v>
      </c>
      <c r="F5" s="41" t="s">
        <v>119</v>
      </c>
      <c r="G5" s="41" t="s">
        <v>50</v>
      </c>
      <c r="H5" s="41" t="s">
        <v>128</v>
      </c>
      <c r="I5" s="41" t="s">
        <v>128</v>
      </c>
      <c r="J5" s="41" t="s">
        <v>8</v>
      </c>
      <c r="K5" s="41">
        <v>1979</v>
      </c>
      <c r="L5" s="41" t="s">
        <v>128</v>
      </c>
      <c r="M5" s="41" t="s">
        <v>164</v>
      </c>
      <c r="N5" s="41"/>
      <c r="O5" s="41" t="s">
        <v>129</v>
      </c>
      <c r="P5" s="41" t="s">
        <v>4</v>
      </c>
    </row>
    <row r="6" spans="1:16">
      <c r="A6" s="41"/>
      <c r="B6" s="41" t="s">
        <v>130</v>
      </c>
      <c r="C6" s="41" t="s">
        <v>118</v>
      </c>
      <c r="D6" s="41"/>
      <c r="E6" s="41" t="s">
        <v>121</v>
      </c>
      <c r="F6" s="41" t="s">
        <v>119</v>
      </c>
      <c r="G6" s="41" t="s">
        <v>50</v>
      </c>
      <c r="H6" s="41" t="s">
        <v>128</v>
      </c>
      <c r="I6" s="41" t="s">
        <v>128</v>
      </c>
      <c r="J6" s="41" t="s">
        <v>8</v>
      </c>
      <c r="K6" s="41">
        <v>1979</v>
      </c>
      <c r="L6" s="41" t="s">
        <v>128</v>
      </c>
      <c r="M6" s="41" t="s">
        <v>165</v>
      </c>
      <c r="N6" s="41"/>
      <c r="O6" s="41" t="s">
        <v>129</v>
      </c>
      <c r="P6" s="41" t="s">
        <v>4</v>
      </c>
    </row>
    <row r="7" spans="1:16">
      <c r="A7" s="41"/>
      <c r="B7" s="41" t="s">
        <v>130</v>
      </c>
      <c r="C7" s="41" t="s">
        <v>118</v>
      </c>
      <c r="D7" s="41"/>
      <c r="E7" s="41" t="s">
        <v>122</v>
      </c>
      <c r="F7" s="41" t="s">
        <v>119</v>
      </c>
      <c r="G7" s="41" t="s">
        <v>50</v>
      </c>
      <c r="H7" s="41" t="s">
        <v>128</v>
      </c>
      <c r="I7" s="41" t="s">
        <v>128</v>
      </c>
      <c r="J7" s="41" t="s">
        <v>8</v>
      </c>
      <c r="K7" s="41">
        <v>1979</v>
      </c>
      <c r="L7" s="41" t="s">
        <v>128</v>
      </c>
      <c r="M7" s="41" t="s">
        <v>166</v>
      </c>
      <c r="N7" s="41"/>
      <c r="O7" s="41" t="s">
        <v>129</v>
      </c>
      <c r="P7" s="41" t="s">
        <v>4</v>
      </c>
    </row>
    <row r="8" spans="1:16">
      <c r="A8" s="41"/>
      <c r="B8" s="41" t="s">
        <v>130</v>
      </c>
      <c r="C8" s="41" t="s">
        <v>118</v>
      </c>
      <c r="D8" s="41"/>
      <c r="E8" s="41" t="s">
        <v>123</v>
      </c>
      <c r="F8" s="41" t="s">
        <v>119</v>
      </c>
      <c r="G8" s="41" t="s">
        <v>50</v>
      </c>
      <c r="H8" s="41" t="s">
        <v>128</v>
      </c>
      <c r="I8" s="41" t="s">
        <v>128</v>
      </c>
      <c r="J8" s="41" t="s">
        <v>8</v>
      </c>
      <c r="K8" s="41">
        <v>1979</v>
      </c>
      <c r="L8" s="41" t="s">
        <v>128</v>
      </c>
      <c r="M8" s="41" t="s">
        <v>167</v>
      </c>
      <c r="N8" s="41"/>
      <c r="O8" s="41" t="s">
        <v>129</v>
      </c>
      <c r="P8" s="41" t="s">
        <v>4</v>
      </c>
    </row>
    <row r="9" spans="1:16">
      <c r="A9" s="41"/>
      <c r="B9" s="41" t="s">
        <v>130</v>
      </c>
      <c r="C9" s="41" t="s">
        <v>118</v>
      </c>
      <c r="D9" s="41"/>
      <c r="E9" s="41" t="s">
        <v>124</v>
      </c>
      <c r="F9" s="41" t="s">
        <v>119</v>
      </c>
      <c r="G9" s="41" t="s">
        <v>50</v>
      </c>
      <c r="H9" s="41" t="s">
        <v>128</v>
      </c>
      <c r="I9" s="41" t="s">
        <v>128</v>
      </c>
      <c r="J9" s="41" t="s">
        <v>8</v>
      </c>
      <c r="K9" s="41">
        <v>1979</v>
      </c>
      <c r="L9" s="41" t="s">
        <v>128</v>
      </c>
      <c r="M9" s="41" t="s">
        <v>168</v>
      </c>
      <c r="N9" s="41"/>
      <c r="O9" s="41" t="s">
        <v>129</v>
      </c>
      <c r="P9" s="41" t="s">
        <v>4</v>
      </c>
    </row>
    <row r="10" spans="1:16">
      <c r="A10" s="41"/>
      <c r="B10" s="41" t="s">
        <v>130</v>
      </c>
      <c r="C10" s="41" t="s">
        <v>127</v>
      </c>
      <c r="D10" s="41"/>
      <c r="E10" s="41" t="s">
        <v>125</v>
      </c>
      <c r="F10" s="41" t="s">
        <v>119</v>
      </c>
      <c r="G10" s="41" t="s">
        <v>50</v>
      </c>
      <c r="H10" s="41" t="s">
        <v>128</v>
      </c>
      <c r="I10" s="41" t="s">
        <v>128</v>
      </c>
      <c r="J10" s="41" t="s">
        <v>8</v>
      </c>
      <c r="K10" s="41">
        <v>1979</v>
      </c>
      <c r="L10" s="41" t="s">
        <v>128</v>
      </c>
      <c r="M10" s="41" t="s">
        <v>163</v>
      </c>
      <c r="N10" s="41"/>
      <c r="O10" s="41" t="s">
        <v>129</v>
      </c>
      <c r="P10" s="41" t="s">
        <v>4</v>
      </c>
    </row>
    <row r="11" spans="1:16">
      <c r="A11" s="41"/>
      <c r="B11" s="41" t="s">
        <v>130</v>
      </c>
      <c r="C11" s="41" t="s">
        <v>127</v>
      </c>
      <c r="D11" s="41"/>
      <c r="E11" s="41" t="s">
        <v>126</v>
      </c>
      <c r="F11" s="41" t="s">
        <v>119</v>
      </c>
      <c r="G11" s="41" t="s">
        <v>50</v>
      </c>
      <c r="H11" s="41" t="s">
        <v>128</v>
      </c>
      <c r="I11" s="41" t="s">
        <v>128</v>
      </c>
      <c r="J11" s="41" t="s">
        <v>8</v>
      </c>
      <c r="K11" s="41">
        <v>1979</v>
      </c>
      <c r="L11" s="41" t="s">
        <v>128</v>
      </c>
      <c r="M11" s="41" t="s">
        <v>169</v>
      </c>
      <c r="N11" s="41"/>
      <c r="O11" s="41" t="s">
        <v>129</v>
      </c>
      <c r="P11" s="41" t="s">
        <v>4</v>
      </c>
    </row>
    <row r="12" spans="1:16">
      <c r="A12" s="41"/>
      <c r="B12" s="41" t="s">
        <v>130</v>
      </c>
      <c r="C12" s="41" t="s">
        <v>127</v>
      </c>
      <c r="D12" s="41"/>
      <c r="E12" s="41" t="s">
        <v>122</v>
      </c>
      <c r="F12" s="41" t="s">
        <v>119</v>
      </c>
      <c r="G12" s="41" t="s">
        <v>50</v>
      </c>
      <c r="H12" s="41" t="s">
        <v>128</v>
      </c>
      <c r="I12" s="41" t="s">
        <v>128</v>
      </c>
      <c r="J12" s="41" t="s">
        <v>8</v>
      </c>
      <c r="K12" s="41">
        <v>1979</v>
      </c>
      <c r="L12" s="41" t="s">
        <v>128</v>
      </c>
      <c r="M12" s="41" t="s">
        <v>170</v>
      </c>
      <c r="N12" s="41"/>
      <c r="O12" s="41" t="s">
        <v>129</v>
      </c>
      <c r="P12" s="41" t="s">
        <v>4</v>
      </c>
    </row>
    <row r="13" spans="1:16">
      <c r="A13" s="41"/>
      <c r="B13" s="41" t="s">
        <v>130</v>
      </c>
      <c r="C13" s="41" t="s">
        <v>127</v>
      </c>
      <c r="D13" s="41"/>
      <c r="E13" s="41" t="s">
        <v>121</v>
      </c>
      <c r="F13" s="41" t="s">
        <v>119</v>
      </c>
      <c r="G13" s="41" t="s">
        <v>50</v>
      </c>
      <c r="H13" s="41" t="s">
        <v>128</v>
      </c>
      <c r="I13" s="41" t="s">
        <v>128</v>
      </c>
      <c r="J13" s="41" t="s">
        <v>8</v>
      </c>
      <c r="K13" s="41">
        <v>1979</v>
      </c>
      <c r="L13" s="41" t="s">
        <v>128</v>
      </c>
      <c r="M13" s="41" t="s">
        <v>166</v>
      </c>
      <c r="N13" s="41"/>
      <c r="O13" s="41" t="s">
        <v>129</v>
      </c>
      <c r="P13" s="41" t="s">
        <v>4</v>
      </c>
    </row>
    <row r="14" spans="1:16">
      <c r="A14" s="41"/>
      <c r="B14" s="41" t="s">
        <v>131</v>
      </c>
      <c r="C14" s="41" t="s">
        <v>143</v>
      </c>
      <c r="D14" s="41"/>
      <c r="E14" s="41" t="s">
        <v>142</v>
      </c>
      <c r="F14" s="41" t="s">
        <v>133</v>
      </c>
      <c r="G14" s="41" t="s">
        <v>132</v>
      </c>
      <c r="H14" s="41" t="s">
        <v>128</v>
      </c>
      <c r="I14" s="41" t="s">
        <v>128</v>
      </c>
      <c r="J14" s="41" t="s">
        <v>8</v>
      </c>
      <c r="K14" s="41">
        <v>1979</v>
      </c>
      <c r="L14" s="41" t="s">
        <v>128</v>
      </c>
      <c r="M14" s="41" t="s">
        <v>171</v>
      </c>
      <c r="N14" s="41"/>
      <c r="O14" s="41" t="s">
        <v>129</v>
      </c>
      <c r="P14" s="41" t="s">
        <v>4</v>
      </c>
    </row>
    <row r="15" spans="1:16">
      <c r="A15" s="41"/>
      <c r="B15" s="41" t="s">
        <v>131</v>
      </c>
      <c r="C15" s="41" t="s">
        <v>144</v>
      </c>
      <c r="D15" s="41"/>
      <c r="E15" s="41" t="s">
        <v>142</v>
      </c>
      <c r="F15" s="41" t="s">
        <v>134</v>
      </c>
      <c r="G15" s="41" t="s">
        <v>138</v>
      </c>
      <c r="H15" s="41" t="s">
        <v>128</v>
      </c>
      <c r="I15" s="41" t="s">
        <v>128</v>
      </c>
      <c r="J15" s="41" t="s">
        <v>8</v>
      </c>
      <c r="K15" s="41">
        <v>1979</v>
      </c>
      <c r="L15" s="41" t="s">
        <v>128</v>
      </c>
      <c r="M15" s="41" t="s">
        <v>48</v>
      </c>
      <c r="N15" s="41"/>
      <c r="O15" s="41" t="s">
        <v>129</v>
      </c>
      <c r="P15" s="41" t="s">
        <v>4</v>
      </c>
    </row>
    <row r="16" spans="1:16">
      <c r="A16" s="41"/>
      <c r="B16" s="41" t="s">
        <v>131</v>
      </c>
      <c r="C16" s="41" t="s">
        <v>143</v>
      </c>
      <c r="D16" s="41"/>
      <c r="E16" s="41" t="s">
        <v>141</v>
      </c>
      <c r="F16" s="41" t="s">
        <v>135</v>
      </c>
      <c r="G16" s="41" t="s">
        <v>132</v>
      </c>
      <c r="H16" s="41" t="s">
        <v>128</v>
      </c>
      <c r="I16" s="41" t="s">
        <v>128</v>
      </c>
      <c r="J16" s="41" t="s">
        <v>8</v>
      </c>
      <c r="K16" s="41">
        <v>1979</v>
      </c>
      <c r="L16" s="41" t="s">
        <v>128</v>
      </c>
      <c r="M16" s="41" t="s">
        <v>172</v>
      </c>
      <c r="N16" s="41"/>
      <c r="O16" s="41" t="s">
        <v>129</v>
      </c>
      <c r="P16" s="41" t="s">
        <v>4</v>
      </c>
    </row>
    <row r="17" spans="1:16">
      <c r="A17" s="41"/>
      <c r="B17" s="41" t="s">
        <v>131</v>
      </c>
      <c r="C17" s="41" t="s">
        <v>144</v>
      </c>
      <c r="D17" s="41"/>
      <c r="E17" s="41" t="s">
        <v>140</v>
      </c>
      <c r="F17" s="41" t="s">
        <v>136</v>
      </c>
      <c r="G17" s="41"/>
      <c r="H17" s="41" t="s">
        <v>128</v>
      </c>
      <c r="I17" s="41" t="s">
        <v>128</v>
      </c>
      <c r="J17" s="41" t="s">
        <v>8</v>
      </c>
      <c r="K17" s="41">
        <v>1979</v>
      </c>
      <c r="L17" s="41" t="s">
        <v>128</v>
      </c>
      <c r="M17" s="41" t="s">
        <v>173</v>
      </c>
      <c r="N17" s="41"/>
      <c r="O17" s="41" t="s">
        <v>129</v>
      </c>
      <c r="P17" s="41" t="s">
        <v>4</v>
      </c>
    </row>
    <row r="18" spans="1:16">
      <c r="A18" s="41"/>
      <c r="B18" s="41" t="s">
        <v>131</v>
      </c>
      <c r="C18" s="41" t="s">
        <v>145</v>
      </c>
      <c r="D18" s="41"/>
      <c r="E18" s="41" t="s">
        <v>122</v>
      </c>
      <c r="F18" s="41" t="s">
        <v>137</v>
      </c>
      <c r="G18" s="41" t="s">
        <v>139</v>
      </c>
      <c r="H18" s="41" t="s">
        <v>128</v>
      </c>
      <c r="I18" s="41" t="s">
        <v>128</v>
      </c>
      <c r="J18" s="41" t="s">
        <v>8</v>
      </c>
      <c r="K18" s="41">
        <v>1979</v>
      </c>
      <c r="L18" s="41" t="s">
        <v>128</v>
      </c>
      <c r="M18" s="41" t="s">
        <v>174</v>
      </c>
      <c r="N18" s="41"/>
      <c r="O18" s="41" t="s">
        <v>129</v>
      </c>
      <c r="P18" s="41" t="s">
        <v>4</v>
      </c>
    </row>
    <row r="19" spans="1:16">
      <c r="A19" s="41"/>
      <c r="B19" s="41" t="s">
        <v>146</v>
      </c>
      <c r="C19" s="41" t="s">
        <v>148</v>
      </c>
      <c r="D19" s="41"/>
      <c r="E19" s="41" t="s">
        <v>149</v>
      </c>
      <c r="F19" s="41" t="s">
        <v>150</v>
      </c>
      <c r="G19" s="41" t="s">
        <v>50</v>
      </c>
      <c r="H19" s="41" t="s">
        <v>128</v>
      </c>
      <c r="I19" s="41" t="s">
        <v>128</v>
      </c>
      <c r="J19" s="41" t="s">
        <v>8</v>
      </c>
      <c r="K19" s="41">
        <v>1979</v>
      </c>
      <c r="L19" s="41" t="s">
        <v>128</v>
      </c>
      <c r="M19" s="41" t="s">
        <v>175</v>
      </c>
      <c r="N19" s="41"/>
      <c r="O19" s="41" t="s">
        <v>129</v>
      </c>
      <c r="P19" s="41" t="s">
        <v>4</v>
      </c>
    </row>
    <row r="20" spans="1:16">
      <c r="A20" s="41"/>
      <c r="B20" s="41" t="s">
        <v>146</v>
      </c>
      <c r="C20" s="41" t="s">
        <v>148</v>
      </c>
      <c r="D20" s="41"/>
      <c r="E20" s="41" t="s">
        <v>151</v>
      </c>
      <c r="F20" s="41" t="s">
        <v>150</v>
      </c>
      <c r="G20" s="41" t="s">
        <v>50</v>
      </c>
      <c r="H20" s="41" t="s">
        <v>128</v>
      </c>
      <c r="I20" s="41" t="s">
        <v>128</v>
      </c>
      <c r="J20" s="41" t="s">
        <v>8</v>
      </c>
      <c r="K20" s="41">
        <v>1979</v>
      </c>
      <c r="L20" s="41" t="s">
        <v>128</v>
      </c>
      <c r="M20" s="41" t="s">
        <v>176</v>
      </c>
      <c r="N20" s="41"/>
      <c r="O20" s="41" t="s">
        <v>129</v>
      </c>
      <c r="P20" s="41" t="s">
        <v>4</v>
      </c>
    </row>
    <row r="21" spans="1:16">
      <c r="A21" s="41"/>
      <c r="B21" s="41" t="s">
        <v>146</v>
      </c>
      <c r="C21" s="41" t="s">
        <v>148</v>
      </c>
      <c r="D21" s="41"/>
      <c r="E21" s="41" t="s">
        <v>152</v>
      </c>
      <c r="F21" s="41"/>
      <c r="G21" s="41" t="s">
        <v>50</v>
      </c>
      <c r="H21" s="41" t="s">
        <v>128</v>
      </c>
      <c r="I21" s="41" t="s">
        <v>128</v>
      </c>
      <c r="J21" s="41" t="s">
        <v>8</v>
      </c>
      <c r="K21" s="41">
        <v>1979</v>
      </c>
      <c r="L21" s="41" t="s">
        <v>128</v>
      </c>
      <c r="M21" s="41" t="s">
        <v>177</v>
      </c>
      <c r="N21" s="41"/>
      <c r="O21" s="41" t="s">
        <v>129</v>
      </c>
      <c r="P21" s="41" t="s">
        <v>4</v>
      </c>
    </row>
    <row r="22" spans="1:16">
      <c r="A22" s="41"/>
      <c r="B22" s="41" t="s">
        <v>146</v>
      </c>
      <c r="C22" s="41" t="s">
        <v>148</v>
      </c>
      <c r="D22" s="41"/>
      <c r="E22" s="41" t="s">
        <v>153</v>
      </c>
      <c r="F22" s="41"/>
      <c r="G22" s="41" t="s">
        <v>50</v>
      </c>
      <c r="H22" s="41" t="s">
        <v>128</v>
      </c>
      <c r="I22" s="41" t="s">
        <v>128</v>
      </c>
      <c r="J22" s="41" t="s">
        <v>8</v>
      </c>
      <c r="K22" s="41">
        <v>1979</v>
      </c>
      <c r="L22" s="41" t="s">
        <v>128</v>
      </c>
      <c r="M22" s="41" t="s">
        <v>178</v>
      </c>
      <c r="N22" s="41"/>
      <c r="O22" s="41" t="s">
        <v>129</v>
      </c>
      <c r="P22" s="41" t="s">
        <v>4</v>
      </c>
    </row>
    <row r="23" spans="1:16">
      <c r="A23" s="41"/>
      <c r="B23" s="41" t="s">
        <v>146</v>
      </c>
      <c r="C23" s="41" t="s">
        <v>162</v>
      </c>
      <c r="D23" s="41"/>
      <c r="E23" s="41" t="s">
        <v>154</v>
      </c>
      <c r="F23" s="41"/>
      <c r="G23" s="41" t="s">
        <v>50</v>
      </c>
      <c r="H23" s="41" t="s">
        <v>128</v>
      </c>
      <c r="I23" s="41" t="s">
        <v>128</v>
      </c>
      <c r="J23" s="41" t="s">
        <v>8</v>
      </c>
      <c r="K23" s="41">
        <v>1979</v>
      </c>
      <c r="L23" s="41" t="s">
        <v>128</v>
      </c>
      <c r="M23" s="41" t="s">
        <v>179</v>
      </c>
      <c r="N23" s="41"/>
      <c r="O23" s="41" t="s">
        <v>129</v>
      </c>
      <c r="P23" s="41" t="s">
        <v>4</v>
      </c>
    </row>
    <row r="24" spans="1:16">
      <c r="A24" s="41"/>
      <c r="B24" s="41" t="s">
        <v>146</v>
      </c>
      <c r="C24" s="41" t="s">
        <v>162</v>
      </c>
      <c r="D24" s="41"/>
      <c r="E24" s="41" t="s">
        <v>155</v>
      </c>
      <c r="F24" s="41"/>
      <c r="G24" s="41" t="s">
        <v>50</v>
      </c>
      <c r="H24" s="41" t="s">
        <v>128</v>
      </c>
      <c r="I24" s="41" t="s">
        <v>128</v>
      </c>
      <c r="J24" s="41" t="s">
        <v>8</v>
      </c>
      <c r="K24" s="41">
        <v>1979</v>
      </c>
      <c r="L24" s="41" t="s">
        <v>128</v>
      </c>
      <c r="M24" s="41" t="s">
        <v>180</v>
      </c>
      <c r="N24" s="41"/>
      <c r="O24" s="41" t="s">
        <v>129</v>
      </c>
      <c r="P24" s="41" t="s">
        <v>4</v>
      </c>
    </row>
    <row r="25" spans="1:16">
      <c r="A25" s="41"/>
      <c r="B25" s="41" t="s">
        <v>146</v>
      </c>
      <c r="C25" s="41" t="s">
        <v>162</v>
      </c>
      <c r="D25" s="41"/>
      <c r="E25" s="41" t="s">
        <v>149</v>
      </c>
      <c r="F25" s="41"/>
      <c r="G25" s="41" t="s">
        <v>50</v>
      </c>
      <c r="H25" s="41" t="s">
        <v>128</v>
      </c>
      <c r="I25" s="41" t="s">
        <v>128</v>
      </c>
      <c r="J25" s="41" t="s">
        <v>8</v>
      </c>
      <c r="K25" s="41">
        <v>1979</v>
      </c>
      <c r="L25" s="41" t="s">
        <v>128</v>
      </c>
      <c r="M25" s="41" t="s">
        <v>181</v>
      </c>
      <c r="N25" s="41"/>
      <c r="O25" s="41" t="s">
        <v>129</v>
      </c>
      <c r="P25" s="41" t="s">
        <v>4</v>
      </c>
    </row>
    <row r="26" spans="1:16">
      <c r="A26" s="41"/>
      <c r="B26" s="41" t="s">
        <v>146</v>
      </c>
      <c r="C26" s="41" t="s">
        <v>162</v>
      </c>
      <c r="D26" s="41"/>
      <c r="E26" s="41" t="s">
        <v>156</v>
      </c>
      <c r="F26" s="41"/>
      <c r="G26" s="41" t="s">
        <v>50</v>
      </c>
      <c r="H26" s="41" t="s">
        <v>128</v>
      </c>
      <c r="I26" s="41" t="s">
        <v>128</v>
      </c>
      <c r="J26" s="41" t="s">
        <v>8</v>
      </c>
      <c r="K26" s="41">
        <v>1979</v>
      </c>
      <c r="L26" s="41" t="s">
        <v>128</v>
      </c>
      <c r="M26" s="41" t="s">
        <v>182</v>
      </c>
      <c r="N26" s="41"/>
      <c r="O26" s="41" t="s">
        <v>129</v>
      </c>
      <c r="P26" s="41" t="s">
        <v>4</v>
      </c>
    </row>
    <row r="27" spans="1:16">
      <c r="A27" s="41"/>
      <c r="B27" s="41" t="s">
        <v>146</v>
      </c>
      <c r="C27" s="41" t="s">
        <v>161</v>
      </c>
      <c r="D27" s="41"/>
      <c r="E27" s="41" t="s">
        <v>154</v>
      </c>
      <c r="F27" s="41"/>
      <c r="G27" s="41"/>
      <c r="H27" s="41" t="s">
        <v>128</v>
      </c>
      <c r="I27" s="41" t="s">
        <v>128</v>
      </c>
      <c r="J27" s="41" t="s">
        <v>8</v>
      </c>
      <c r="K27" s="41">
        <v>1979</v>
      </c>
      <c r="L27" s="41" t="s">
        <v>128</v>
      </c>
      <c r="M27" s="41" t="s">
        <v>178</v>
      </c>
      <c r="N27" s="41"/>
      <c r="O27" s="41" t="s">
        <v>129</v>
      </c>
      <c r="P27" s="41" t="s">
        <v>4</v>
      </c>
    </row>
    <row r="28" spans="1:16">
      <c r="A28" s="41"/>
      <c r="B28" s="41" t="s">
        <v>146</v>
      </c>
      <c r="C28" s="41" t="s">
        <v>160</v>
      </c>
      <c r="D28" s="41"/>
      <c r="E28" s="41" t="s">
        <v>157</v>
      </c>
      <c r="F28" s="41"/>
      <c r="G28" s="41"/>
      <c r="H28" s="41" t="s">
        <v>128</v>
      </c>
      <c r="I28" s="41" t="s">
        <v>128</v>
      </c>
      <c r="J28" s="41" t="s">
        <v>8</v>
      </c>
      <c r="K28" s="41">
        <v>1979</v>
      </c>
      <c r="L28" s="41" t="s">
        <v>128</v>
      </c>
      <c r="M28" s="41" t="s">
        <v>45</v>
      </c>
      <c r="N28" s="41"/>
      <c r="O28" s="41" t="s">
        <v>129</v>
      </c>
      <c r="P28" s="41" t="s">
        <v>4</v>
      </c>
    </row>
    <row r="29" spans="1:16">
      <c r="A29" s="41"/>
      <c r="B29" s="41" t="s">
        <v>146</v>
      </c>
      <c r="C29" s="41" t="s">
        <v>160</v>
      </c>
      <c r="D29" s="41"/>
      <c r="E29" s="41" t="s">
        <v>158</v>
      </c>
      <c r="F29" s="41"/>
      <c r="G29" s="41"/>
      <c r="H29" s="41" t="s">
        <v>128</v>
      </c>
      <c r="I29" s="41" t="s">
        <v>128</v>
      </c>
      <c r="J29" s="41" t="s">
        <v>8</v>
      </c>
      <c r="K29" s="41">
        <v>1979</v>
      </c>
      <c r="L29" s="41" t="s">
        <v>128</v>
      </c>
      <c r="M29" s="41" t="s">
        <v>183</v>
      </c>
      <c r="N29" s="41"/>
      <c r="O29" s="41" t="s">
        <v>129</v>
      </c>
      <c r="P29" s="41" t="s">
        <v>4</v>
      </c>
    </row>
    <row r="30" spans="1:16">
      <c r="A30" s="41"/>
      <c r="B30" s="41" t="s">
        <v>146</v>
      </c>
      <c r="C30" s="41" t="s">
        <v>160</v>
      </c>
      <c r="D30" s="41"/>
      <c r="E30" s="41" t="s">
        <v>159</v>
      </c>
      <c r="F30" s="41"/>
      <c r="G30" s="41"/>
      <c r="H30" s="41" t="s">
        <v>128</v>
      </c>
      <c r="I30" s="41" t="s">
        <v>128</v>
      </c>
      <c r="J30" s="41" t="s">
        <v>8</v>
      </c>
      <c r="K30" s="41">
        <v>1979</v>
      </c>
      <c r="L30" s="41" t="s">
        <v>128</v>
      </c>
      <c r="M30" s="41" t="s">
        <v>184</v>
      </c>
      <c r="N30" s="41"/>
      <c r="O30" s="41" t="s">
        <v>129</v>
      </c>
      <c r="P30" s="41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40"/>
  <sheetViews>
    <sheetView topLeftCell="A2" workbookViewId="0">
      <selection activeCell="L2" sqref="L2:N40"/>
    </sheetView>
  </sheetViews>
  <sheetFormatPr baseColWidth="10" defaultColWidth="11.5546875" defaultRowHeight="14.4"/>
  <cols>
    <col min="1" max="1" width="11.88671875" bestFit="1" customWidth="1"/>
    <col min="2" max="2" width="22.88671875" bestFit="1" customWidth="1"/>
    <col min="3" max="3" width="24.33203125" bestFit="1" customWidth="1"/>
    <col min="4" max="4" width="10.77734375" customWidth="1"/>
    <col min="5" max="5" width="18.44140625" bestFit="1" customWidth="1"/>
    <col min="6" max="6" width="19.44140625" bestFit="1" customWidth="1"/>
    <col min="7" max="7" width="8.21875" bestFit="1" customWidth="1"/>
    <col min="8" max="11" width="3.6640625" customWidth="1"/>
    <col min="15" max="15" width="24" bestFit="1" customWidth="1"/>
  </cols>
  <sheetData>
    <row r="1" spans="1:16">
      <c r="A1" s="2" t="s">
        <v>11</v>
      </c>
      <c r="B1" s="2" t="s">
        <v>147</v>
      </c>
      <c r="C1" s="2" t="s">
        <v>14</v>
      </c>
      <c r="D1" s="2" t="s">
        <v>54</v>
      </c>
      <c r="E1" s="2" t="s">
        <v>15</v>
      </c>
      <c r="F1" s="2" t="s">
        <v>1</v>
      </c>
      <c r="G1" s="2" t="s">
        <v>55</v>
      </c>
      <c r="H1" s="2" t="s">
        <v>17</v>
      </c>
      <c r="I1" s="2" t="s">
        <v>18</v>
      </c>
      <c r="J1" s="2" t="s">
        <v>2</v>
      </c>
      <c r="K1" s="2" t="s">
        <v>19</v>
      </c>
      <c r="L1" s="2" t="s">
        <v>10</v>
      </c>
      <c r="M1" s="2" t="s">
        <v>687</v>
      </c>
      <c r="N1" s="2" t="s">
        <v>5</v>
      </c>
      <c r="O1" s="2"/>
      <c r="P1" s="2" t="s">
        <v>3</v>
      </c>
    </row>
    <row r="2" spans="1:16">
      <c r="A2" s="41"/>
      <c r="B2" s="41" t="s">
        <v>286</v>
      </c>
      <c r="C2" s="41" t="s">
        <v>185</v>
      </c>
      <c r="D2" s="41"/>
      <c r="E2" s="41" t="s">
        <v>186</v>
      </c>
      <c r="F2" s="41"/>
      <c r="G2" s="41"/>
      <c r="H2" s="41"/>
      <c r="I2" s="41"/>
      <c r="J2" s="41"/>
      <c r="K2" s="41"/>
      <c r="L2" s="41" t="s">
        <v>193</v>
      </c>
      <c r="M2" s="41"/>
      <c r="N2" s="41"/>
      <c r="O2" s="41" t="s">
        <v>287</v>
      </c>
      <c r="P2" s="41" t="s">
        <v>4</v>
      </c>
    </row>
    <row r="3" spans="1:16">
      <c r="A3" s="41"/>
      <c r="B3" s="41" t="s">
        <v>286</v>
      </c>
      <c r="C3" s="41" t="s">
        <v>185</v>
      </c>
      <c r="D3" s="41"/>
      <c r="E3" s="41" t="s">
        <v>187</v>
      </c>
      <c r="F3" s="41"/>
      <c r="G3" s="41"/>
      <c r="H3" s="41"/>
      <c r="I3" s="41"/>
      <c r="J3" s="41"/>
      <c r="K3" s="41"/>
      <c r="L3" s="41" t="s">
        <v>194</v>
      </c>
      <c r="M3" s="41"/>
      <c r="N3" s="41"/>
      <c r="O3" s="41" t="s">
        <v>287</v>
      </c>
      <c r="P3" s="41" t="s">
        <v>4</v>
      </c>
    </row>
    <row r="4" spans="1:16">
      <c r="A4" s="41"/>
      <c r="B4" s="41" t="s">
        <v>286</v>
      </c>
      <c r="C4" s="41" t="s">
        <v>185</v>
      </c>
      <c r="D4" s="41"/>
      <c r="E4" s="41" t="s">
        <v>188</v>
      </c>
      <c r="F4" s="41"/>
      <c r="G4" s="41"/>
      <c r="H4" s="41"/>
      <c r="I4" s="41"/>
      <c r="J4" s="41"/>
      <c r="K4" s="41"/>
      <c r="L4" s="41" t="s">
        <v>195</v>
      </c>
      <c r="M4" s="41"/>
      <c r="N4" s="41"/>
      <c r="O4" s="41" t="s">
        <v>287</v>
      </c>
      <c r="P4" s="41" t="s">
        <v>4</v>
      </c>
    </row>
    <row r="5" spans="1:16">
      <c r="A5" s="41"/>
      <c r="B5" s="41" t="s">
        <v>286</v>
      </c>
      <c r="C5" s="41" t="s">
        <v>185</v>
      </c>
      <c r="D5" s="41"/>
      <c r="E5" s="41" t="s">
        <v>189</v>
      </c>
      <c r="F5" s="41"/>
      <c r="G5" s="41"/>
      <c r="H5" s="41"/>
      <c r="I5" s="41"/>
      <c r="J5" s="41"/>
      <c r="K5" s="41"/>
      <c r="L5" s="41" t="s">
        <v>40</v>
      </c>
      <c r="M5" s="41"/>
      <c r="N5" s="41"/>
      <c r="O5" s="41" t="s">
        <v>287</v>
      </c>
      <c r="P5" s="41" t="s">
        <v>4</v>
      </c>
    </row>
    <row r="6" spans="1:16">
      <c r="A6" s="41"/>
      <c r="B6" s="41" t="s">
        <v>286</v>
      </c>
      <c r="C6" s="41" t="s">
        <v>185</v>
      </c>
      <c r="D6" s="41"/>
      <c r="E6" s="41" t="s">
        <v>190</v>
      </c>
      <c r="F6" s="41"/>
      <c r="G6" s="41"/>
      <c r="H6" s="41"/>
      <c r="I6" s="41"/>
      <c r="J6" s="41"/>
      <c r="K6" s="41"/>
      <c r="L6" s="41" t="s">
        <v>196</v>
      </c>
      <c r="M6" s="41"/>
      <c r="N6" s="41"/>
      <c r="O6" s="41" t="s">
        <v>287</v>
      </c>
      <c r="P6" s="41" t="s">
        <v>4</v>
      </c>
    </row>
    <row r="7" spans="1:16">
      <c r="A7" s="41"/>
      <c r="B7" s="41" t="s">
        <v>286</v>
      </c>
      <c r="C7" s="41" t="s">
        <v>185</v>
      </c>
      <c r="D7" s="41"/>
      <c r="E7" s="41" t="s">
        <v>151</v>
      </c>
      <c r="F7" s="41"/>
      <c r="G7" s="41"/>
      <c r="H7" s="41"/>
      <c r="I7" s="41"/>
      <c r="J7" s="41"/>
      <c r="K7" s="41"/>
      <c r="L7" s="41" t="s">
        <v>167</v>
      </c>
      <c r="M7" s="41"/>
      <c r="N7" s="41"/>
      <c r="O7" s="41" t="s">
        <v>287</v>
      </c>
      <c r="P7" s="41" t="s">
        <v>4</v>
      </c>
    </row>
    <row r="8" spans="1:16">
      <c r="A8" s="41"/>
      <c r="B8" s="41" t="s">
        <v>286</v>
      </c>
      <c r="C8" s="41" t="s">
        <v>185</v>
      </c>
      <c r="D8" s="41"/>
      <c r="E8" s="41" t="s">
        <v>191</v>
      </c>
      <c r="F8" s="41"/>
      <c r="G8" s="41"/>
      <c r="H8" s="41"/>
      <c r="I8" s="41"/>
      <c r="J8" s="41"/>
      <c r="K8" s="41"/>
      <c r="L8" s="41" t="s">
        <v>9</v>
      </c>
      <c r="M8" s="41"/>
      <c r="N8" s="41"/>
      <c r="O8" s="41" t="s">
        <v>287</v>
      </c>
      <c r="P8" s="41" t="s">
        <v>4</v>
      </c>
    </row>
    <row r="9" spans="1:16">
      <c r="A9" s="41"/>
      <c r="B9" s="41" t="s">
        <v>286</v>
      </c>
      <c r="C9" s="41" t="s">
        <v>185</v>
      </c>
      <c r="D9" s="41"/>
      <c r="E9" s="41" t="s">
        <v>192</v>
      </c>
      <c r="F9" s="41"/>
      <c r="G9" s="41"/>
      <c r="H9" s="41"/>
      <c r="I9" s="41"/>
      <c r="J9" s="41"/>
      <c r="K9" s="41"/>
      <c r="L9" s="41" t="s">
        <v>197</v>
      </c>
      <c r="M9" s="41"/>
      <c r="N9" s="41"/>
      <c r="O9" s="41" t="s">
        <v>287</v>
      </c>
      <c r="P9" s="41" t="s">
        <v>4</v>
      </c>
    </row>
    <row r="10" spans="1:16">
      <c r="A10" s="41"/>
      <c r="B10" s="41" t="s">
        <v>286</v>
      </c>
      <c r="C10" s="41" t="s">
        <v>200</v>
      </c>
      <c r="D10" s="41"/>
      <c r="E10" s="41" t="s">
        <v>201</v>
      </c>
      <c r="F10" s="41"/>
      <c r="G10" s="41"/>
      <c r="H10" s="41"/>
      <c r="I10" s="41"/>
      <c r="J10" s="41"/>
      <c r="K10" s="41"/>
      <c r="L10" s="41" t="s">
        <v>198</v>
      </c>
      <c r="M10" s="41"/>
      <c r="N10" s="41"/>
      <c r="O10" s="41" t="s">
        <v>287</v>
      </c>
      <c r="P10" s="41" t="s">
        <v>4</v>
      </c>
    </row>
    <row r="11" spans="1:16">
      <c r="A11" s="41"/>
      <c r="B11" s="41" t="s">
        <v>286</v>
      </c>
      <c r="C11" s="41" t="s">
        <v>203</v>
      </c>
      <c r="D11" s="41"/>
      <c r="E11" s="41" t="s">
        <v>202</v>
      </c>
      <c r="F11" s="41"/>
      <c r="G11" s="41"/>
      <c r="H11" s="41"/>
      <c r="I11" s="41"/>
      <c r="J11" s="41"/>
      <c r="K11" s="41"/>
      <c r="L11" s="41" t="s">
        <v>169</v>
      </c>
      <c r="M11" s="41"/>
      <c r="N11" s="41"/>
      <c r="O11" s="41" t="s">
        <v>287</v>
      </c>
      <c r="P11" s="41" t="s">
        <v>4</v>
      </c>
    </row>
    <row r="12" spans="1:16">
      <c r="A12" s="41"/>
      <c r="B12" s="41" t="s">
        <v>286</v>
      </c>
      <c r="C12" s="41" t="s">
        <v>203</v>
      </c>
      <c r="D12" s="41"/>
      <c r="E12" s="41" t="s">
        <v>210</v>
      </c>
      <c r="F12" s="41"/>
      <c r="G12" s="41"/>
      <c r="H12" s="41"/>
      <c r="I12" s="41"/>
      <c r="J12" s="41"/>
      <c r="K12" s="41"/>
      <c r="L12" s="41" t="s">
        <v>171</v>
      </c>
      <c r="M12" s="41"/>
      <c r="N12" s="41"/>
      <c r="O12" s="41" t="s">
        <v>287</v>
      </c>
      <c r="P12" s="41" t="s">
        <v>4</v>
      </c>
    </row>
    <row r="13" spans="1:16">
      <c r="A13" s="41"/>
      <c r="B13" s="41" t="s">
        <v>199</v>
      </c>
      <c r="C13" s="41" t="s">
        <v>207</v>
      </c>
      <c r="D13" s="41"/>
      <c r="E13" s="41" t="s">
        <v>211</v>
      </c>
      <c r="F13" s="41"/>
      <c r="G13" s="41"/>
      <c r="H13" s="41"/>
      <c r="I13" s="41"/>
      <c r="J13" s="41"/>
      <c r="K13" s="41"/>
      <c r="L13" s="41" t="s">
        <v>46</v>
      </c>
      <c r="M13" s="41"/>
      <c r="N13" s="41"/>
      <c r="O13" s="41" t="s">
        <v>287</v>
      </c>
      <c r="P13" s="41" t="s">
        <v>4</v>
      </c>
    </row>
    <row r="14" spans="1:16">
      <c r="A14" s="41"/>
      <c r="B14" s="41" t="s">
        <v>199</v>
      </c>
      <c r="C14" s="41" t="s">
        <v>207</v>
      </c>
      <c r="D14" s="41"/>
      <c r="E14" s="41" t="s">
        <v>212</v>
      </c>
      <c r="F14" s="41"/>
      <c r="G14" s="41"/>
      <c r="H14" s="41"/>
      <c r="I14" s="41"/>
      <c r="J14" s="41"/>
      <c r="K14" s="41"/>
      <c r="L14" s="41" t="s">
        <v>196</v>
      </c>
      <c r="M14" s="41"/>
      <c r="N14" s="41"/>
      <c r="O14" s="41" t="s">
        <v>287</v>
      </c>
      <c r="P14" s="41" t="s">
        <v>4</v>
      </c>
    </row>
    <row r="15" spans="1:16">
      <c r="A15" s="41"/>
      <c r="B15" s="41" t="s">
        <v>199</v>
      </c>
      <c r="C15" s="41" t="s">
        <v>207</v>
      </c>
      <c r="D15" s="41"/>
      <c r="E15" s="41" t="s">
        <v>213</v>
      </c>
      <c r="F15" s="41"/>
      <c r="G15" s="41"/>
      <c r="H15" s="41"/>
      <c r="I15" s="41"/>
      <c r="J15" s="41"/>
      <c r="K15" s="41"/>
      <c r="L15" s="41" t="s">
        <v>163</v>
      </c>
      <c r="M15" s="41"/>
      <c r="N15" s="41"/>
      <c r="O15" s="41" t="s">
        <v>287</v>
      </c>
      <c r="P15" s="41" t="s">
        <v>4</v>
      </c>
    </row>
    <row r="16" spans="1:16">
      <c r="A16" s="41"/>
      <c r="B16" s="41" t="s">
        <v>199</v>
      </c>
      <c r="C16" s="41" t="s">
        <v>207</v>
      </c>
      <c r="D16" s="41"/>
      <c r="E16" s="41" t="s">
        <v>209</v>
      </c>
      <c r="F16" s="41"/>
      <c r="G16" s="41"/>
      <c r="H16" s="41"/>
      <c r="I16" s="41"/>
      <c r="J16" s="41"/>
      <c r="K16" s="41"/>
      <c r="L16" s="41" t="s">
        <v>178</v>
      </c>
      <c r="M16" s="41"/>
      <c r="N16" s="41"/>
      <c r="O16" s="41" t="s">
        <v>287</v>
      </c>
      <c r="P16" s="41" t="s">
        <v>4</v>
      </c>
    </row>
    <row r="17" spans="1:17">
      <c r="A17" s="41"/>
      <c r="B17" s="41" t="s">
        <v>199</v>
      </c>
      <c r="C17" s="41" t="s">
        <v>206</v>
      </c>
      <c r="D17" s="41"/>
      <c r="E17" s="41" t="s">
        <v>214</v>
      </c>
      <c r="F17" s="41"/>
      <c r="G17" s="41"/>
      <c r="H17" s="41"/>
      <c r="I17" s="41"/>
      <c r="J17" s="41"/>
      <c r="K17" s="41"/>
      <c r="L17" s="41" t="s">
        <v>215</v>
      </c>
      <c r="M17" s="41"/>
      <c r="N17" s="41"/>
      <c r="O17" s="41" t="s">
        <v>287</v>
      </c>
      <c r="P17" s="41" t="s">
        <v>4</v>
      </c>
    </row>
    <row r="18" spans="1:17">
      <c r="A18" s="41"/>
      <c r="B18" s="41" t="s">
        <v>199</v>
      </c>
      <c r="C18" s="41" t="s">
        <v>205</v>
      </c>
      <c r="D18" s="41"/>
      <c r="E18" s="41" t="s">
        <v>218</v>
      </c>
      <c r="F18" s="41"/>
      <c r="G18" s="41"/>
      <c r="H18" s="41"/>
      <c r="I18" s="41"/>
      <c r="J18" s="41"/>
      <c r="K18" s="41"/>
      <c r="L18" s="41" t="s">
        <v>198</v>
      </c>
      <c r="M18" s="41"/>
      <c r="N18" s="41"/>
      <c r="O18" s="41" t="s">
        <v>287</v>
      </c>
      <c r="P18" s="41" t="s">
        <v>4</v>
      </c>
    </row>
    <row r="19" spans="1:17">
      <c r="A19" s="41"/>
      <c r="B19" s="41" t="s">
        <v>199</v>
      </c>
      <c r="C19" s="41" t="s">
        <v>204</v>
      </c>
      <c r="D19" s="41"/>
      <c r="E19" s="41" t="s">
        <v>209</v>
      </c>
      <c r="F19" s="41"/>
      <c r="G19" s="41"/>
      <c r="H19" s="41"/>
      <c r="I19" s="41"/>
      <c r="J19" s="41"/>
      <c r="K19" s="41"/>
      <c r="L19" s="41" t="s">
        <v>216</v>
      </c>
      <c r="M19" s="41"/>
      <c r="N19" s="41"/>
      <c r="O19" s="41" t="s">
        <v>287</v>
      </c>
      <c r="P19" s="41" t="s">
        <v>4</v>
      </c>
    </row>
    <row r="20" spans="1:17">
      <c r="A20" s="41"/>
      <c r="B20" s="41" t="s">
        <v>199</v>
      </c>
      <c r="C20" s="41" t="s">
        <v>204</v>
      </c>
      <c r="D20" s="41"/>
      <c r="E20" s="41" t="s">
        <v>208</v>
      </c>
      <c r="F20" s="41"/>
      <c r="G20" s="41"/>
      <c r="H20" s="41"/>
      <c r="I20" s="41"/>
      <c r="J20" s="41"/>
      <c r="K20" s="41"/>
      <c r="L20" s="41" t="s">
        <v>173</v>
      </c>
      <c r="M20" s="41"/>
      <c r="N20" s="41"/>
      <c r="O20" s="41" t="s">
        <v>287</v>
      </c>
      <c r="P20" s="41" t="s">
        <v>4</v>
      </c>
    </row>
    <row r="21" spans="1:17">
      <c r="A21" s="41"/>
      <c r="B21" s="41" t="s">
        <v>199</v>
      </c>
      <c r="C21" s="41" t="s">
        <v>224</v>
      </c>
      <c r="D21" s="41"/>
      <c r="E21" s="41" t="s">
        <v>209</v>
      </c>
      <c r="F21" s="41" t="s">
        <v>222</v>
      </c>
      <c r="G21" s="41"/>
      <c r="H21" s="41"/>
      <c r="I21" s="41"/>
      <c r="J21" s="41"/>
      <c r="K21" s="41"/>
      <c r="L21" s="41" t="s">
        <v>217</v>
      </c>
      <c r="M21" s="41"/>
      <c r="N21" s="41"/>
      <c r="O21" s="41" t="s">
        <v>287</v>
      </c>
      <c r="P21" s="41" t="s">
        <v>4</v>
      </c>
    </row>
    <row r="22" spans="1:17">
      <c r="A22" s="41"/>
      <c r="B22" s="41" t="s">
        <v>199</v>
      </c>
      <c r="C22" s="41" t="s">
        <v>225</v>
      </c>
      <c r="D22" s="41"/>
      <c r="E22" s="41" t="s">
        <v>226</v>
      </c>
      <c r="F22" s="41" t="s">
        <v>223</v>
      </c>
      <c r="G22" s="41"/>
      <c r="H22" s="41"/>
      <c r="I22" s="41"/>
      <c r="J22" s="41"/>
      <c r="K22" s="41"/>
      <c r="L22" s="41" t="s">
        <v>173</v>
      </c>
      <c r="M22" s="41"/>
      <c r="N22" s="41"/>
      <c r="O22" s="41" t="s">
        <v>287</v>
      </c>
      <c r="P22" s="41" t="s">
        <v>4</v>
      </c>
    </row>
    <row r="23" spans="1:17">
      <c r="A23" s="41"/>
      <c r="B23" s="41" t="s">
        <v>288</v>
      </c>
      <c r="C23" s="41" t="s">
        <v>289</v>
      </c>
      <c r="D23" s="41"/>
      <c r="E23" s="41"/>
      <c r="F23" s="41" t="s">
        <v>223</v>
      </c>
      <c r="G23" s="41"/>
      <c r="H23" s="41"/>
      <c r="I23" s="41"/>
      <c r="J23" s="41"/>
      <c r="K23" s="41"/>
      <c r="L23" s="41" t="s">
        <v>219</v>
      </c>
      <c r="M23" s="41"/>
      <c r="N23" s="41"/>
      <c r="O23" s="41" t="s">
        <v>287</v>
      </c>
      <c r="P23" s="41" t="s">
        <v>4</v>
      </c>
    </row>
    <row r="24" spans="1:17">
      <c r="A24" s="41"/>
      <c r="B24" s="41" t="s">
        <v>288</v>
      </c>
      <c r="C24" s="41" t="s">
        <v>290</v>
      </c>
      <c r="D24" s="41"/>
      <c r="E24" s="41" t="s">
        <v>248</v>
      </c>
      <c r="F24" s="41" t="s">
        <v>222</v>
      </c>
      <c r="G24" s="41"/>
      <c r="H24" s="41"/>
      <c r="I24" s="41"/>
      <c r="J24" s="41"/>
      <c r="K24" s="41"/>
      <c r="L24" s="41" t="s">
        <v>48</v>
      </c>
      <c r="M24" s="41"/>
      <c r="N24" s="41"/>
      <c r="O24" s="41" t="s">
        <v>287</v>
      </c>
      <c r="P24" s="41" t="s">
        <v>4</v>
      </c>
    </row>
    <row r="25" spans="1:17">
      <c r="A25" s="41"/>
      <c r="B25" s="41" t="s">
        <v>288</v>
      </c>
      <c r="C25" s="41" t="s">
        <v>292</v>
      </c>
      <c r="D25" s="41"/>
      <c r="E25" s="41" t="s">
        <v>291</v>
      </c>
      <c r="F25" s="41" t="s">
        <v>293</v>
      </c>
      <c r="G25" s="41"/>
      <c r="H25" s="41"/>
      <c r="I25" s="41"/>
      <c r="J25" s="41"/>
      <c r="K25" s="41"/>
      <c r="L25" s="41" t="s">
        <v>220</v>
      </c>
      <c r="M25" s="41"/>
      <c r="N25" s="41"/>
      <c r="O25" s="41" t="s">
        <v>287</v>
      </c>
      <c r="P25" s="41" t="s">
        <v>4</v>
      </c>
    </row>
    <row r="26" spans="1:17">
      <c r="A26" s="41"/>
      <c r="B26" s="41" t="s">
        <v>288</v>
      </c>
      <c r="C26" s="41" t="s">
        <v>294</v>
      </c>
      <c r="D26" s="41"/>
      <c r="E26" s="41" t="s">
        <v>285</v>
      </c>
      <c r="F26" s="41" t="s">
        <v>295</v>
      </c>
      <c r="G26" s="41"/>
      <c r="H26" s="41"/>
      <c r="I26" s="41"/>
      <c r="J26" s="41"/>
      <c r="K26" s="41"/>
      <c r="L26" s="41" t="s">
        <v>221</v>
      </c>
      <c r="M26" s="41"/>
      <c r="N26" s="41"/>
      <c r="O26" s="41" t="s">
        <v>287</v>
      </c>
      <c r="P26" s="41" t="s">
        <v>4</v>
      </c>
    </row>
    <row r="27" spans="1:17" ht="20.399999999999999">
      <c r="B27" s="62" t="s">
        <v>591</v>
      </c>
      <c r="C27" s="62" t="s">
        <v>592</v>
      </c>
      <c r="D27" s="62" t="s">
        <v>593</v>
      </c>
      <c r="E27" s="62" t="s">
        <v>535</v>
      </c>
      <c r="F27" s="62" t="s">
        <v>686</v>
      </c>
      <c r="G27" s="62" t="s">
        <v>673</v>
      </c>
      <c r="L27" s="39">
        <v>0.36</v>
      </c>
      <c r="M27" s="39">
        <v>0.57999999999999996</v>
      </c>
      <c r="O27" s="39">
        <v>0</v>
      </c>
      <c r="P27" s="61"/>
      <c r="Q27" t="s">
        <v>610</v>
      </c>
    </row>
    <row r="28" spans="1:17" ht="20.399999999999999">
      <c r="B28" s="62" t="s">
        <v>591</v>
      </c>
      <c r="C28" s="62" t="s">
        <v>594</v>
      </c>
      <c r="D28" s="62" t="s">
        <v>595</v>
      </c>
      <c r="E28" s="62" t="s">
        <v>535</v>
      </c>
      <c r="F28" s="62" t="s">
        <v>686</v>
      </c>
      <c r="G28" s="62" t="s">
        <v>674</v>
      </c>
      <c r="L28" s="39">
        <v>0.25</v>
      </c>
      <c r="M28" s="39">
        <v>0.16</v>
      </c>
      <c r="O28" s="39">
        <v>0</v>
      </c>
      <c r="P28" s="61"/>
      <c r="Q28" t="s">
        <v>610</v>
      </c>
    </row>
    <row r="29" spans="1:17" ht="20.399999999999999">
      <c r="B29" s="62" t="s">
        <v>596</v>
      </c>
      <c r="C29" s="62" t="s">
        <v>597</v>
      </c>
      <c r="D29" s="62" t="s">
        <v>598</v>
      </c>
      <c r="E29" s="62" t="s">
        <v>535</v>
      </c>
      <c r="F29" s="62" t="s">
        <v>686</v>
      </c>
      <c r="G29" s="62" t="s">
        <v>675</v>
      </c>
      <c r="L29" s="39">
        <v>0.11</v>
      </c>
      <c r="M29" s="39">
        <v>0.93</v>
      </c>
      <c r="O29" s="39">
        <v>0</v>
      </c>
      <c r="P29" s="61"/>
      <c r="Q29" t="s">
        <v>610</v>
      </c>
    </row>
    <row r="30" spans="1:17" ht="20.399999999999999">
      <c r="B30" s="62" t="s">
        <v>596</v>
      </c>
      <c r="C30" s="62" t="s">
        <v>597</v>
      </c>
      <c r="D30" s="62" t="s">
        <v>599</v>
      </c>
      <c r="E30" s="62" t="s">
        <v>535</v>
      </c>
      <c r="F30" s="62" t="s">
        <v>686</v>
      </c>
      <c r="G30" s="62" t="s">
        <v>676</v>
      </c>
      <c r="L30" s="39">
        <v>0.45</v>
      </c>
      <c r="M30" s="39">
        <v>0.94</v>
      </c>
      <c r="O30" s="39">
        <v>0</v>
      </c>
      <c r="P30" s="61"/>
      <c r="Q30" t="s">
        <v>610</v>
      </c>
    </row>
    <row r="31" spans="1:17" ht="20.399999999999999">
      <c r="B31" s="62" t="s">
        <v>596</v>
      </c>
      <c r="C31" s="62" t="s">
        <v>597</v>
      </c>
      <c r="D31" s="62" t="s">
        <v>588</v>
      </c>
      <c r="E31" s="62" t="s">
        <v>535</v>
      </c>
      <c r="F31" s="62" t="s">
        <v>686</v>
      </c>
      <c r="G31" s="62" t="s">
        <v>677</v>
      </c>
      <c r="L31" s="39">
        <v>0.12</v>
      </c>
      <c r="M31" s="39">
        <v>0.94</v>
      </c>
      <c r="O31" s="39">
        <v>0</v>
      </c>
      <c r="P31" s="61"/>
      <c r="Q31" t="s">
        <v>610</v>
      </c>
    </row>
    <row r="32" spans="1:17" ht="20.399999999999999">
      <c r="B32" s="62" t="s">
        <v>591</v>
      </c>
      <c r="C32" s="62" t="s">
        <v>600</v>
      </c>
      <c r="D32" s="62" t="s">
        <v>540</v>
      </c>
      <c r="E32" s="62" t="s">
        <v>549</v>
      </c>
      <c r="F32" s="62" t="s">
        <v>686</v>
      </c>
      <c r="G32" s="62" t="s">
        <v>678</v>
      </c>
      <c r="L32" s="39">
        <v>0.26</v>
      </c>
      <c r="M32" s="39">
        <v>0.81</v>
      </c>
      <c r="O32" s="39">
        <v>0</v>
      </c>
      <c r="P32" s="61"/>
      <c r="Q32" t="s">
        <v>610</v>
      </c>
    </row>
    <row r="33" spans="2:17" ht="20.399999999999999">
      <c r="B33" s="62" t="s">
        <v>591</v>
      </c>
      <c r="C33" s="62" t="s">
        <v>601</v>
      </c>
      <c r="D33" s="62" t="s">
        <v>540</v>
      </c>
      <c r="E33" s="62" t="s">
        <v>549</v>
      </c>
      <c r="F33" s="62" t="s">
        <v>686</v>
      </c>
      <c r="G33" s="62" t="s">
        <v>679</v>
      </c>
      <c r="L33" s="39">
        <v>0.21</v>
      </c>
      <c r="M33" s="39">
        <v>0.86</v>
      </c>
      <c r="O33" s="39">
        <v>0</v>
      </c>
      <c r="P33" s="61"/>
      <c r="Q33" t="s">
        <v>610</v>
      </c>
    </row>
    <row r="34" spans="2:17" ht="20.399999999999999">
      <c r="B34" s="62" t="s">
        <v>591</v>
      </c>
      <c r="C34" s="62" t="s">
        <v>602</v>
      </c>
      <c r="D34" s="62" t="s">
        <v>558</v>
      </c>
      <c r="E34" s="62" t="s">
        <v>549</v>
      </c>
      <c r="F34" s="62" t="s">
        <v>686</v>
      </c>
      <c r="G34" s="62" t="s">
        <v>680</v>
      </c>
      <c r="L34" s="39">
        <v>0.05</v>
      </c>
      <c r="M34" s="39">
        <v>0.97</v>
      </c>
      <c r="O34" s="39">
        <v>0</v>
      </c>
      <c r="P34" s="61"/>
      <c r="Q34" t="s">
        <v>610</v>
      </c>
    </row>
    <row r="35" spans="2:17" ht="20.399999999999999">
      <c r="B35" s="62" t="s">
        <v>603</v>
      </c>
      <c r="C35" s="62" t="s">
        <v>604</v>
      </c>
      <c r="D35" s="62" t="s">
        <v>605</v>
      </c>
      <c r="E35" s="62" t="s">
        <v>535</v>
      </c>
      <c r="F35" s="62" t="s">
        <v>686</v>
      </c>
      <c r="G35" s="62" t="s">
        <v>680</v>
      </c>
      <c r="L35" s="39">
        <v>0.08</v>
      </c>
      <c r="M35" s="39">
        <v>0.94</v>
      </c>
      <c r="O35" s="39">
        <v>0</v>
      </c>
      <c r="P35" s="61"/>
      <c r="Q35" t="s">
        <v>610</v>
      </c>
    </row>
    <row r="36" spans="2:17" ht="20.399999999999999">
      <c r="B36" s="62" t="s">
        <v>603</v>
      </c>
      <c r="C36" s="62" t="s">
        <v>604</v>
      </c>
      <c r="D36" s="62" t="s">
        <v>543</v>
      </c>
      <c r="E36" s="62" t="s">
        <v>535</v>
      </c>
      <c r="F36" s="62" t="s">
        <v>686</v>
      </c>
      <c r="G36" s="62" t="s">
        <v>680</v>
      </c>
      <c r="L36" s="39">
        <v>0.43</v>
      </c>
      <c r="M36" s="39">
        <v>0.93</v>
      </c>
      <c r="O36" s="39">
        <v>0</v>
      </c>
      <c r="P36" s="61"/>
      <c r="Q36" t="s">
        <v>610</v>
      </c>
    </row>
    <row r="37" spans="2:17" ht="20.399999999999999">
      <c r="B37" s="62" t="s">
        <v>603</v>
      </c>
      <c r="C37" s="62" t="s">
        <v>604</v>
      </c>
      <c r="D37" s="62" t="s">
        <v>607</v>
      </c>
      <c r="E37" s="62" t="s">
        <v>608</v>
      </c>
      <c r="F37" s="62" t="s">
        <v>686</v>
      </c>
      <c r="G37" s="62" t="s">
        <v>680</v>
      </c>
      <c r="L37" s="39">
        <v>0.28999999999999998</v>
      </c>
      <c r="M37" s="39">
        <v>0.94</v>
      </c>
      <c r="O37" s="39">
        <v>0</v>
      </c>
      <c r="P37" s="61"/>
      <c r="Q37" t="s">
        <v>610</v>
      </c>
    </row>
    <row r="38" spans="2:17" ht="20.399999999999999">
      <c r="B38" s="62" t="s">
        <v>603</v>
      </c>
      <c r="C38" s="62" t="s">
        <v>604</v>
      </c>
      <c r="D38" s="62" t="s">
        <v>609</v>
      </c>
      <c r="E38" s="62" t="s">
        <v>535</v>
      </c>
      <c r="F38" s="62" t="s">
        <v>686</v>
      </c>
      <c r="G38" s="62" t="s">
        <v>680</v>
      </c>
      <c r="L38" s="39">
        <v>0.14000000000000001</v>
      </c>
      <c r="M38" s="39">
        <v>0.94</v>
      </c>
      <c r="O38" s="39">
        <v>0</v>
      </c>
      <c r="P38" s="61"/>
      <c r="Q38" t="s">
        <v>610</v>
      </c>
    </row>
    <row r="39" spans="2:17" ht="20.399999999999999">
      <c r="B39" s="62" t="s">
        <v>603</v>
      </c>
      <c r="C39" s="62" t="s">
        <v>604</v>
      </c>
      <c r="D39" s="62" t="s">
        <v>607</v>
      </c>
      <c r="E39" s="62" t="s">
        <v>535</v>
      </c>
      <c r="F39" s="62" t="s">
        <v>686</v>
      </c>
      <c r="G39" s="62" t="s">
        <v>680</v>
      </c>
      <c r="L39" s="39">
        <v>0.17</v>
      </c>
      <c r="M39" s="39">
        <v>0.94</v>
      </c>
      <c r="O39" s="39">
        <v>0</v>
      </c>
      <c r="P39" s="61"/>
      <c r="Q39" t="s">
        <v>610</v>
      </c>
    </row>
    <row r="40" spans="2:17" ht="21" thickBot="1">
      <c r="B40" s="62" t="s">
        <v>603</v>
      </c>
      <c r="C40" s="63" t="s">
        <v>604</v>
      </c>
      <c r="D40" s="63" t="s">
        <v>599</v>
      </c>
      <c r="E40" s="63" t="s">
        <v>535</v>
      </c>
      <c r="F40" s="63" t="s">
        <v>686</v>
      </c>
      <c r="G40" s="63" t="s">
        <v>606</v>
      </c>
      <c r="L40" s="39">
        <v>0.28000000000000003</v>
      </c>
      <c r="M40" s="39">
        <v>0.94</v>
      </c>
      <c r="O40" s="39">
        <v>0</v>
      </c>
      <c r="P40" s="61"/>
      <c r="Q40" t="s">
        <v>610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Q35"/>
  <sheetViews>
    <sheetView zoomScale="85" zoomScaleNormal="85" workbookViewId="0">
      <selection activeCell="A4" sqref="A4:A31"/>
    </sheetView>
  </sheetViews>
  <sheetFormatPr baseColWidth="10" defaultColWidth="11.5546875" defaultRowHeight="14.4"/>
  <cols>
    <col min="2" max="2" width="15.6640625" bestFit="1" customWidth="1"/>
  </cols>
  <sheetData>
    <row r="1" spans="1:1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s="9" customFormat="1" ht="73.2">
      <c r="A2" s="4"/>
      <c r="B2" s="5" t="s">
        <v>56</v>
      </c>
      <c r="C2" s="5" t="s">
        <v>57</v>
      </c>
      <c r="D2" s="6" t="s">
        <v>58</v>
      </c>
      <c r="E2" s="6" t="s">
        <v>59</v>
      </c>
      <c r="F2" s="7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6" t="s">
        <v>65</v>
      </c>
      <c r="L2" s="6" t="s">
        <v>66</v>
      </c>
      <c r="M2" s="6" t="s">
        <v>67</v>
      </c>
      <c r="N2" s="6" t="s">
        <v>68</v>
      </c>
      <c r="O2" s="6" t="s">
        <v>69</v>
      </c>
      <c r="P2" s="8" t="s">
        <v>70</v>
      </c>
      <c r="Q2" s="8" t="s">
        <v>71</v>
      </c>
    </row>
    <row r="3" spans="1:17" s="9" customFormat="1">
      <c r="A3" s="10" t="s">
        <v>72</v>
      </c>
      <c r="B3" s="11"/>
      <c r="C3" s="11"/>
      <c r="D3" s="12"/>
      <c r="E3" s="12"/>
      <c r="F3" s="13"/>
      <c r="G3" s="13"/>
      <c r="H3" s="12"/>
      <c r="I3" s="12"/>
      <c r="J3" s="12"/>
      <c r="K3" s="12"/>
      <c r="L3" s="12"/>
      <c r="M3" s="12"/>
      <c r="N3" s="12"/>
      <c r="O3" s="12"/>
      <c r="P3" s="12"/>
      <c r="Q3" s="14">
        <v>0</v>
      </c>
    </row>
    <row r="4" spans="1:17" s="9" customFormat="1" ht="13.8">
      <c r="A4" s="15" t="s">
        <v>73</v>
      </c>
      <c r="B4" s="16"/>
      <c r="C4" s="17">
        <v>2115</v>
      </c>
      <c r="D4" s="18">
        <v>6.2E-2</v>
      </c>
      <c r="E4" s="18">
        <f t="shared" ref="E4:E31" si="0">1-D4/$D$34</f>
        <v>0.99971945701357467</v>
      </c>
      <c r="F4" s="19">
        <v>0.92</v>
      </c>
      <c r="G4" s="18">
        <f t="shared" ref="G4:G31" si="1">1-F4/$D$34</f>
        <v>0.99583710407239823</v>
      </c>
      <c r="H4" s="19">
        <v>0.18</v>
      </c>
      <c r="I4" s="19">
        <v>0.93</v>
      </c>
      <c r="J4" s="19">
        <f t="shared" ref="J4:J31" si="2">1-I4</f>
        <v>6.9999999999999951E-2</v>
      </c>
      <c r="K4" s="19">
        <v>1</v>
      </c>
      <c r="L4" s="19">
        <f t="shared" ref="L4:L31" si="3">1-K4</f>
        <v>0</v>
      </c>
      <c r="M4" s="19">
        <v>537</v>
      </c>
      <c r="N4" s="20">
        <f t="shared" ref="N4:N31" si="4">1-M4/$M$34</f>
        <v>0.5888208269525268</v>
      </c>
      <c r="O4" s="20">
        <v>14</v>
      </c>
      <c r="P4" s="21">
        <f t="shared" ref="P4:P31" si="5">1-O4/$O$34</f>
        <v>0.95</v>
      </c>
      <c r="Q4" s="22">
        <v>6</v>
      </c>
    </row>
    <row r="5" spans="1:17" s="9" customFormat="1" ht="13.8">
      <c r="A5" s="23" t="s">
        <v>74</v>
      </c>
      <c r="B5" s="23"/>
      <c r="C5" s="24">
        <v>7780</v>
      </c>
      <c r="D5" s="25">
        <v>52</v>
      </c>
      <c r="E5" s="18">
        <f t="shared" si="0"/>
        <v>0.76470588235294112</v>
      </c>
      <c r="F5" s="25">
        <v>0.5</v>
      </c>
      <c r="G5" s="18">
        <f t="shared" si="1"/>
        <v>0.99773755656108598</v>
      </c>
      <c r="H5" s="26">
        <v>0.38</v>
      </c>
      <c r="I5" s="26">
        <v>0.28000000000000003</v>
      </c>
      <c r="J5" s="19">
        <f t="shared" si="2"/>
        <v>0.72</v>
      </c>
      <c r="K5" s="26">
        <v>1</v>
      </c>
      <c r="L5" s="19">
        <f t="shared" si="3"/>
        <v>0</v>
      </c>
      <c r="M5" s="26"/>
      <c r="N5" s="20">
        <f t="shared" si="4"/>
        <v>1</v>
      </c>
      <c r="O5" s="27"/>
      <c r="P5" s="21">
        <f t="shared" si="5"/>
        <v>1</v>
      </c>
      <c r="Q5" s="21">
        <v>4</v>
      </c>
    </row>
    <row r="6" spans="1:17" s="9" customFormat="1" ht="13.8">
      <c r="A6" s="23" t="s">
        <v>75</v>
      </c>
      <c r="B6" s="23" t="s">
        <v>76</v>
      </c>
      <c r="C6" s="24">
        <v>1800</v>
      </c>
      <c r="D6" s="25">
        <v>0.7</v>
      </c>
      <c r="E6" s="18">
        <f t="shared" si="0"/>
        <v>0.99683257918552037</v>
      </c>
      <c r="F6" s="25">
        <v>0.88</v>
      </c>
      <c r="G6" s="18">
        <f t="shared" si="1"/>
        <v>0.9960180995475113</v>
      </c>
      <c r="H6" s="26">
        <v>0.13</v>
      </c>
      <c r="I6" s="26">
        <v>0.92</v>
      </c>
      <c r="J6" s="19">
        <f t="shared" si="2"/>
        <v>7.999999999999996E-2</v>
      </c>
      <c r="K6" s="26">
        <v>0.4</v>
      </c>
      <c r="L6" s="19">
        <f t="shared" si="3"/>
        <v>0.6</v>
      </c>
      <c r="M6" s="26"/>
      <c r="N6" s="20">
        <f t="shared" si="4"/>
        <v>1</v>
      </c>
      <c r="O6" s="27"/>
      <c r="P6" s="21">
        <f t="shared" si="5"/>
        <v>1</v>
      </c>
      <c r="Q6" s="14">
        <v>4</v>
      </c>
    </row>
    <row r="7" spans="1:17" s="9" customFormat="1" ht="13.8">
      <c r="A7" s="23" t="s">
        <v>77</v>
      </c>
      <c r="B7" s="23"/>
      <c r="C7" s="28"/>
      <c r="D7" s="25">
        <v>0.92</v>
      </c>
      <c r="E7" s="18">
        <f t="shared" si="0"/>
        <v>0.99583710407239823</v>
      </c>
      <c r="F7" s="25">
        <v>0.88</v>
      </c>
      <c r="G7" s="18">
        <f t="shared" si="1"/>
        <v>0.9960180995475113</v>
      </c>
      <c r="H7" s="26">
        <v>0.22500000000000001</v>
      </c>
      <c r="I7" s="26">
        <v>0.95</v>
      </c>
      <c r="J7" s="19">
        <f t="shared" si="2"/>
        <v>5.0000000000000044E-2</v>
      </c>
      <c r="K7" s="26">
        <v>1</v>
      </c>
      <c r="L7" s="19">
        <f t="shared" si="3"/>
        <v>0</v>
      </c>
      <c r="M7" s="26">
        <v>756</v>
      </c>
      <c r="N7" s="20">
        <f t="shared" si="4"/>
        <v>0.42113323124042878</v>
      </c>
      <c r="O7" s="27">
        <v>67</v>
      </c>
      <c r="P7" s="21">
        <f t="shared" si="5"/>
        <v>0.76071428571428568</v>
      </c>
      <c r="Q7" s="21">
        <v>6</v>
      </c>
    </row>
    <row r="8" spans="1:17" s="9" customFormat="1" ht="13.8">
      <c r="A8" s="29" t="s">
        <v>78</v>
      </c>
      <c r="B8" s="23"/>
      <c r="C8" s="14"/>
      <c r="D8" s="25">
        <v>0.92</v>
      </c>
      <c r="E8" s="18">
        <f t="shared" si="0"/>
        <v>0.99583710407239823</v>
      </c>
      <c r="F8" s="25">
        <v>0.88</v>
      </c>
      <c r="G8" s="18">
        <f t="shared" si="1"/>
        <v>0.9960180995475113</v>
      </c>
      <c r="H8" s="26">
        <v>0.5</v>
      </c>
      <c r="I8" s="26">
        <v>0.95</v>
      </c>
      <c r="J8" s="19">
        <f t="shared" si="2"/>
        <v>5.0000000000000044E-2</v>
      </c>
      <c r="K8" s="26">
        <v>1</v>
      </c>
      <c r="L8" s="19">
        <f t="shared" si="3"/>
        <v>0</v>
      </c>
      <c r="M8" s="26"/>
      <c r="N8" s="20">
        <f t="shared" si="4"/>
        <v>1</v>
      </c>
      <c r="O8" s="27"/>
      <c r="P8" s="21">
        <f t="shared" si="5"/>
        <v>1</v>
      </c>
      <c r="Q8" s="21">
        <v>4</v>
      </c>
    </row>
    <row r="9" spans="1:17" s="9" customFormat="1" ht="13.8">
      <c r="A9" s="29" t="s">
        <v>79</v>
      </c>
      <c r="B9" s="23"/>
      <c r="C9" s="14"/>
      <c r="D9" s="25">
        <v>0.92</v>
      </c>
      <c r="E9" s="18">
        <f t="shared" si="0"/>
        <v>0.99583710407239823</v>
      </c>
      <c r="F9" s="25">
        <v>0.88</v>
      </c>
      <c r="G9" s="18">
        <f t="shared" si="1"/>
        <v>0.9960180995475113</v>
      </c>
      <c r="H9" s="26">
        <v>0.5</v>
      </c>
      <c r="I9" s="26">
        <v>0.91</v>
      </c>
      <c r="J9" s="19">
        <f t="shared" si="2"/>
        <v>8.9999999999999969E-2</v>
      </c>
      <c r="K9" s="26">
        <v>1</v>
      </c>
      <c r="L9" s="19">
        <f t="shared" si="3"/>
        <v>0</v>
      </c>
      <c r="M9" s="26"/>
      <c r="N9" s="20">
        <f t="shared" si="4"/>
        <v>1</v>
      </c>
      <c r="O9" s="27"/>
      <c r="P9" s="21">
        <f t="shared" si="5"/>
        <v>1</v>
      </c>
      <c r="Q9" s="21">
        <v>4</v>
      </c>
    </row>
    <row r="10" spans="1:17" s="9" customFormat="1" ht="13.8">
      <c r="A10" s="23" t="s">
        <v>80</v>
      </c>
      <c r="B10" s="23"/>
      <c r="C10" s="14"/>
      <c r="D10" s="25">
        <v>0.92</v>
      </c>
      <c r="E10" s="18">
        <f t="shared" si="0"/>
        <v>0.99583710407239823</v>
      </c>
      <c r="F10" s="25">
        <v>0.88</v>
      </c>
      <c r="G10" s="18">
        <f t="shared" si="1"/>
        <v>0.9960180995475113</v>
      </c>
      <c r="H10" s="26">
        <v>0.5</v>
      </c>
      <c r="I10" s="26">
        <v>0.91</v>
      </c>
      <c r="J10" s="19">
        <f t="shared" si="2"/>
        <v>8.9999999999999969E-2</v>
      </c>
      <c r="K10" s="26">
        <v>1</v>
      </c>
      <c r="L10" s="19">
        <f t="shared" si="3"/>
        <v>0</v>
      </c>
      <c r="M10" s="26"/>
      <c r="N10" s="20">
        <f t="shared" si="4"/>
        <v>1</v>
      </c>
      <c r="O10" s="27"/>
      <c r="P10" s="21">
        <f t="shared" si="5"/>
        <v>1</v>
      </c>
      <c r="Q10" s="21">
        <v>4</v>
      </c>
    </row>
    <row r="11" spans="1:17" s="9" customFormat="1" ht="13.8">
      <c r="A11" s="23" t="s">
        <v>81</v>
      </c>
      <c r="B11" s="23"/>
      <c r="C11" s="28"/>
      <c r="D11" s="25">
        <v>0.84</v>
      </c>
      <c r="E11" s="18">
        <f t="shared" si="0"/>
        <v>0.99619909502262438</v>
      </c>
      <c r="F11" s="25">
        <v>0.88</v>
      </c>
      <c r="G11" s="18">
        <f t="shared" si="1"/>
        <v>0.9960180995475113</v>
      </c>
      <c r="H11" s="26">
        <v>0.125</v>
      </c>
      <c r="I11" s="26">
        <v>0.92</v>
      </c>
      <c r="J11" s="19">
        <f t="shared" si="2"/>
        <v>7.999999999999996E-2</v>
      </c>
      <c r="K11" s="26">
        <v>0.9</v>
      </c>
      <c r="L11" s="19">
        <f t="shared" si="3"/>
        <v>9.9999999999999978E-2</v>
      </c>
      <c r="M11" s="26">
        <v>1306</v>
      </c>
      <c r="N11" s="20">
        <f t="shared" si="4"/>
        <v>0</v>
      </c>
      <c r="O11" s="27">
        <v>280</v>
      </c>
      <c r="P11" s="21">
        <f t="shared" si="5"/>
        <v>0</v>
      </c>
      <c r="Q11" s="21">
        <v>6</v>
      </c>
    </row>
    <row r="12" spans="1:17" s="9" customFormat="1" ht="13.8">
      <c r="A12" s="23" t="s">
        <v>82</v>
      </c>
      <c r="B12" s="23" t="s">
        <v>83</v>
      </c>
      <c r="C12" s="30">
        <v>1650</v>
      </c>
      <c r="D12" s="25">
        <v>0.93</v>
      </c>
      <c r="E12" s="18">
        <f t="shared" si="0"/>
        <v>0.9957918552036199</v>
      </c>
      <c r="F12" s="25">
        <v>0.9</v>
      </c>
      <c r="G12" s="18">
        <f t="shared" si="1"/>
        <v>0.99592760180995477</v>
      </c>
      <c r="H12" s="26">
        <v>0.75</v>
      </c>
      <c r="I12" s="26">
        <v>0.95</v>
      </c>
      <c r="J12" s="19">
        <f t="shared" si="2"/>
        <v>5.0000000000000044E-2</v>
      </c>
      <c r="K12" s="26">
        <v>0.45</v>
      </c>
      <c r="L12" s="19">
        <f t="shared" si="3"/>
        <v>0.55000000000000004</v>
      </c>
      <c r="M12" s="26"/>
      <c r="N12" s="20">
        <f t="shared" si="4"/>
        <v>1</v>
      </c>
      <c r="O12" s="27"/>
      <c r="P12" s="21">
        <f t="shared" si="5"/>
        <v>1</v>
      </c>
      <c r="Q12" s="21">
        <v>4</v>
      </c>
    </row>
    <row r="13" spans="1:17" s="9" customFormat="1" ht="13.8">
      <c r="A13" s="23" t="s">
        <v>84</v>
      </c>
      <c r="B13" s="23" t="s">
        <v>85</v>
      </c>
      <c r="C13" s="24">
        <v>2400</v>
      </c>
      <c r="D13" s="25">
        <v>2.4</v>
      </c>
      <c r="E13" s="18">
        <f t="shared" si="0"/>
        <v>0.98914027149321271</v>
      </c>
      <c r="F13" s="25">
        <v>0.87</v>
      </c>
      <c r="G13" s="18">
        <f t="shared" si="1"/>
        <v>0.99606334841628963</v>
      </c>
      <c r="H13" s="26"/>
      <c r="I13" s="26">
        <v>0.85</v>
      </c>
      <c r="J13" s="19">
        <f t="shared" si="2"/>
        <v>0.15000000000000002</v>
      </c>
      <c r="K13" s="26">
        <v>0.96499999999999997</v>
      </c>
      <c r="L13" s="19">
        <f t="shared" si="3"/>
        <v>3.5000000000000031E-2</v>
      </c>
      <c r="M13" s="26">
        <v>7</v>
      </c>
      <c r="N13" s="20">
        <f t="shared" si="4"/>
        <v>0.99464012251148548</v>
      </c>
      <c r="O13" s="27">
        <v>21</v>
      </c>
      <c r="P13" s="21">
        <f t="shared" si="5"/>
        <v>0.92500000000000004</v>
      </c>
      <c r="Q13" s="21">
        <v>5</v>
      </c>
    </row>
    <row r="14" spans="1:17" s="9" customFormat="1" ht="13.8">
      <c r="A14" s="23" t="s">
        <v>86</v>
      </c>
      <c r="B14" s="23" t="s">
        <v>87</v>
      </c>
      <c r="C14" s="24">
        <v>7833</v>
      </c>
      <c r="D14" s="25">
        <v>54</v>
      </c>
      <c r="E14" s="18">
        <f t="shared" si="0"/>
        <v>0.75565610859728505</v>
      </c>
      <c r="F14" s="25">
        <v>0.46</v>
      </c>
      <c r="G14" s="18">
        <f t="shared" si="1"/>
        <v>0.99791855203619906</v>
      </c>
      <c r="H14" s="26"/>
      <c r="I14" s="26">
        <v>0.85</v>
      </c>
      <c r="J14" s="19">
        <f t="shared" si="2"/>
        <v>0.15000000000000002</v>
      </c>
      <c r="K14" s="26">
        <v>1</v>
      </c>
      <c r="L14" s="19">
        <f t="shared" si="3"/>
        <v>0</v>
      </c>
      <c r="M14" s="26"/>
      <c r="N14" s="20">
        <f t="shared" si="4"/>
        <v>1</v>
      </c>
      <c r="O14" s="27"/>
      <c r="P14" s="21">
        <f t="shared" si="5"/>
        <v>1</v>
      </c>
      <c r="Q14" s="21">
        <v>3</v>
      </c>
    </row>
    <row r="15" spans="1:17" s="9" customFormat="1" ht="13.8">
      <c r="A15" s="23" t="s">
        <v>88</v>
      </c>
      <c r="B15" s="23" t="s">
        <v>89</v>
      </c>
      <c r="C15" s="30">
        <v>2110</v>
      </c>
      <c r="D15" s="25">
        <v>0.74</v>
      </c>
      <c r="E15" s="18">
        <f t="shared" si="0"/>
        <v>0.99665158371040719</v>
      </c>
      <c r="F15" s="25">
        <v>0.91</v>
      </c>
      <c r="G15" s="18">
        <f t="shared" si="1"/>
        <v>0.99588235294117644</v>
      </c>
      <c r="H15" s="26">
        <v>0.45</v>
      </c>
      <c r="I15" s="26">
        <v>0.91</v>
      </c>
      <c r="J15" s="19">
        <f t="shared" si="2"/>
        <v>8.9999999999999969E-2</v>
      </c>
      <c r="K15" s="26">
        <v>1</v>
      </c>
      <c r="L15" s="19">
        <f t="shared" si="3"/>
        <v>0</v>
      </c>
      <c r="M15" s="26">
        <v>16.3</v>
      </c>
      <c r="N15" s="20">
        <f t="shared" si="4"/>
        <v>0.98751914241960181</v>
      </c>
      <c r="O15" s="27">
        <v>72</v>
      </c>
      <c r="P15" s="21">
        <f t="shared" si="5"/>
        <v>0.74285714285714288</v>
      </c>
      <c r="Q15" s="21">
        <v>6</v>
      </c>
    </row>
    <row r="16" spans="1:17" s="9" customFormat="1" ht="13.8">
      <c r="A16" s="23" t="s">
        <v>90</v>
      </c>
      <c r="B16" s="23" t="s">
        <v>91</v>
      </c>
      <c r="C16" s="24">
        <v>2115</v>
      </c>
      <c r="D16" s="25">
        <v>6.2E-2</v>
      </c>
      <c r="E16" s="18">
        <f t="shared" si="0"/>
        <v>0.99971945701357467</v>
      </c>
      <c r="F16" s="25">
        <v>0.92</v>
      </c>
      <c r="G16" s="18">
        <f t="shared" si="1"/>
        <v>0.99583710407239823</v>
      </c>
      <c r="H16" s="26">
        <v>0.19</v>
      </c>
      <c r="I16" s="26">
        <v>0.91</v>
      </c>
      <c r="J16" s="19">
        <f t="shared" si="2"/>
        <v>8.9999999999999969E-2</v>
      </c>
      <c r="K16" s="26">
        <v>1</v>
      </c>
      <c r="L16" s="19">
        <f t="shared" si="3"/>
        <v>0</v>
      </c>
      <c r="M16" s="26">
        <v>16.3</v>
      </c>
      <c r="N16" s="20">
        <f t="shared" si="4"/>
        <v>0.98751914241960181</v>
      </c>
      <c r="O16" s="27">
        <v>72</v>
      </c>
      <c r="P16" s="21">
        <f t="shared" si="5"/>
        <v>0.74285714285714288</v>
      </c>
      <c r="Q16" s="21">
        <v>6</v>
      </c>
    </row>
    <row r="17" spans="1:17" s="9" customFormat="1" ht="13.8">
      <c r="A17" s="29" t="s">
        <v>92</v>
      </c>
      <c r="B17" s="23"/>
      <c r="C17" s="14"/>
      <c r="D17" s="25"/>
      <c r="E17" s="18">
        <f t="shared" si="0"/>
        <v>1</v>
      </c>
      <c r="F17" s="25"/>
      <c r="G17" s="18">
        <f t="shared" si="1"/>
        <v>1</v>
      </c>
      <c r="H17" s="26"/>
      <c r="I17" s="26"/>
      <c r="J17" s="19">
        <f t="shared" si="2"/>
        <v>1</v>
      </c>
      <c r="K17" s="26">
        <v>0.55000000000000004</v>
      </c>
      <c r="L17" s="19">
        <f t="shared" si="3"/>
        <v>0.44999999999999996</v>
      </c>
      <c r="M17" s="26"/>
      <c r="N17" s="20">
        <f t="shared" si="4"/>
        <v>1</v>
      </c>
      <c r="O17" s="27"/>
      <c r="P17" s="21">
        <f t="shared" si="5"/>
        <v>1</v>
      </c>
      <c r="Q17" s="21">
        <v>1</v>
      </c>
    </row>
    <row r="18" spans="1:17" s="9" customFormat="1" ht="13.8">
      <c r="A18" s="23" t="s">
        <v>93</v>
      </c>
      <c r="B18" s="23" t="s">
        <v>94</v>
      </c>
      <c r="C18" s="31"/>
      <c r="D18" s="25"/>
      <c r="E18" s="18">
        <f t="shared" si="0"/>
        <v>1</v>
      </c>
      <c r="F18" s="25"/>
      <c r="G18" s="18">
        <f t="shared" si="1"/>
        <v>1</v>
      </c>
      <c r="H18" s="26">
        <v>0.05</v>
      </c>
      <c r="I18" s="26"/>
      <c r="J18" s="19">
        <f t="shared" si="2"/>
        <v>1</v>
      </c>
      <c r="K18" s="26">
        <v>1</v>
      </c>
      <c r="L18" s="19">
        <f t="shared" si="3"/>
        <v>0</v>
      </c>
      <c r="M18" s="26"/>
      <c r="N18" s="20">
        <f t="shared" si="4"/>
        <v>1</v>
      </c>
      <c r="O18" s="27"/>
      <c r="P18" s="21">
        <f t="shared" si="5"/>
        <v>1</v>
      </c>
      <c r="Q18" s="21">
        <v>2</v>
      </c>
    </row>
    <row r="19" spans="1:17" s="9" customFormat="1" ht="13.8">
      <c r="A19" s="23" t="s">
        <v>95</v>
      </c>
      <c r="B19" s="23"/>
      <c r="C19" s="24">
        <v>2740</v>
      </c>
      <c r="D19" s="25">
        <v>221</v>
      </c>
      <c r="E19" s="18">
        <f t="shared" si="0"/>
        <v>0</v>
      </c>
      <c r="F19" s="25">
        <v>0.89</v>
      </c>
      <c r="G19" s="18">
        <f t="shared" si="1"/>
        <v>0.99597285067873298</v>
      </c>
      <c r="H19" s="26">
        <v>0.85</v>
      </c>
      <c r="I19" s="26">
        <v>0.375</v>
      </c>
      <c r="J19" s="19">
        <f t="shared" si="2"/>
        <v>0.625</v>
      </c>
      <c r="K19" s="26">
        <v>1</v>
      </c>
      <c r="L19" s="19">
        <f t="shared" si="3"/>
        <v>0</v>
      </c>
      <c r="M19" s="26">
        <v>0.64</v>
      </c>
      <c r="N19" s="20">
        <f t="shared" si="4"/>
        <v>0.99950995405819298</v>
      </c>
      <c r="O19" s="27">
        <v>21.4</v>
      </c>
      <c r="P19" s="21">
        <f t="shared" si="5"/>
        <v>0.9235714285714286</v>
      </c>
      <c r="Q19" s="21">
        <v>6</v>
      </c>
    </row>
    <row r="20" spans="1:17" s="9" customFormat="1" ht="13.8">
      <c r="A20" s="23" t="s">
        <v>96</v>
      </c>
      <c r="B20" s="23" t="s">
        <v>97</v>
      </c>
      <c r="C20" s="24">
        <v>2600</v>
      </c>
      <c r="D20" s="25">
        <v>2.8</v>
      </c>
      <c r="E20" s="18">
        <f t="shared" si="0"/>
        <v>0.98733031674208149</v>
      </c>
      <c r="F20" s="25">
        <v>1</v>
      </c>
      <c r="G20" s="18">
        <f t="shared" si="1"/>
        <v>0.99547511312217196</v>
      </c>
      <c r="H20" s="26"/>
      <c r="I20" s="26">
        <v>0.97</v>
      </c>
      <c r="J20" s="19">
        <f t="shared" si="2"/>
        <v>3.0000000000000027E-2</v>
      </c>
      <c r="K20" s="26">
        <v>1</v>
      </c>
      <c r="L20" s="19">
        <f t="shared" si="3"/>
        <v>0</v>
      </c>
      <c r="M20" s="26">
        <v>516</v>
      </c>
      <c r="N20" s="20">
        <f t="shared" si="4"/>
        <v>0.60490045941807047</v>
      </c>
      <c r="O20" s="27">
        <v>15</v>
      </c>
      <c r="P20" s="21">
        <f t="shared" si="5"/>
        <v>0.9464285714285714</v>
      </c>
      <c r="Q20" s="21">
        <v>5</v>
      </c>
    </row>
    <row r="21" spans="1:17" s="9" customFormat="1" ht="13.8">
      <c r="A21" s="23" t="s">
        <v>98</v>
      </c>
      <c r="B21" s="23" t="s">
        <v>99</v>
      </c>
      <c r="C21" s="28"/>
      <c r="D21" s="25"/>
      <c r="E21" s="18">
        <f t="shared" si="0"/>
        <v>1</v>
      </c>
      <c r="F21" s="25"/>
      <c r="G21" s="18">
        <f t="shared" si="1"/>
        <v>1</v>
      </c>
      <c r="H21" s="26">
        <v>0.33</v>
      </c>
      <c r="I21" s="26">
        <v>0.77</v>
      </c>
      <c r="J21" s="19">
        <f t="shared" si="2"/>
        <v>0.22999999999999998</v>
      </c>
      <c r="K21" s="26">
        <v>0.17499999999999999</v>
      </c>
      <c r="L21" s="19">
        <f t="shared" si="3"/>
        <v>0.82499999999999996</v>
      </c>
      <c r="M21" s="26"/>
      <c r="N21" s="20">
        <f t="shared" si="4"/>
        <v>1</v>
      </c>
      <c r="O21" s="27"/>
      <c r="P21" s="21">
        <f t="shared" si="5"/>
        <v>1</v>
      </c>
      <c r="Q21" s="21">
        <v>3</v>
      </c>
    </row>
    <row r="22" spans="1:17" s="9" customFormat="1" ht="27.6">
      <c r="A22" s="23" t="s">
        <v>100</v>
      </c>
      <c r="B22" s="23" t="s">
        <v>101</v>
      </c>
      <c r="C22" s="32" t="s">
        <v>102</v>
      </c>
      <c r="D22" s="25">
        <v>1</v>
      </c>
      <c r="E22" s="18">
        <f t="shared" si="0"/>
        <v>0.99547511312217196</v>
      </c>
      <c r="F22" s="25">
        <v>0.72</v>
      </c>
      <c r="G22" s="18">
        <f t="shared" si="1"/>
        <v>0.99674208144796383</v>
      </c>
      <c r="H22" s="26">
        <v>0.8</v>
      </c>
      <c r="I22" s="26">
        <v>0.89</v>
      </c>
      <c r="J22" s="19">
        <f t="shared" si="2"/>
        <v>0.10999999999999999</v>
      </c>
      <c r="K22" s="26">
        <v>0.45</v>
      </c>
      <c r="L22" s="19">
        <f t="shared" si="3"/>
        <v>0.55000000000000004</v>
      </c>
      <c r="M22" s="26">
        <v>0</v>
      </c>
      <c r="N22" s="20">
        <f t="shared" si="4"/>
        <v>1</v>
      </c>
      <c r="O22" s="27">
        <v>4</v>
      </c>
      <c r="P22" s="21">
        <f t="shared" si="5"/>
        <v>0.98571428571428577</v>
      </c>
      <c r="Q22" s="21">
        <v>6</v>
      </c>
    </row>
    <row r="23" spans="1:17" s="9" customFormat="1" ht="13.8">
      <c r="A23" s="23" t="s">
        <v>103</v>
      </c>
      <c r="B23" s="23" t="s">
        <v>104</v>
      </c>
      <c r="C23" s="24">
        <v>1520</v>
      </c>
      <c r="D23" s="25">
        <v>1.3</v>
      </c>
      <c r="E23" s="18">
        <f t="shared" si="0"/>
        <v>0.99411764705882355</v>
      </c>
      <c r="F23" s="25">
        <v>0.2</v>
      </c>
      <c r="G23" s="18">
        <f t="shared" si="1"/>
        <v>0.99909502262443439</v>
      </c>
      <c r="H23" s="26"/>
      <c r="I23" s="26">
        <v>0.89</v>
      </c>
      <c r="J23" s="19">
        <f t="shared" si="2"/>
        <v>0.10999999999999999</v>
      </c>
      <c r="K23" s="26">
        <v>1</v>
      </c>
      <c r="L23" s="19">
        <f t="shared" si="3"/>
        <v>0</v>
      </c>
      <c r="M23" s="26"/>
      <c r="N23" s="20">
        <f t="shared" si="4"/>
        <v>1</v>
      </c>
      <c r="O23" s="27"/>
      <c r="P23" s="21">
        <f t="shared" si="5"/>
        <v>1</v>
      </c>
      <c r="Q23" s="21">
        <v>3</v>
      </c>
    </row>
    <row r="24" spans="1:17" s="9" customFormat="1" ht="13.8">
      <c r="A24" s="23" t="s">
        <v>105</v>
      </c>
      <c r="B24" s="23"/>
      <c r="C24" s="24">
        <v>1190</v>
      </c>
      <c r="D24" s="25">
        <v>0.19</v>
      </c>
      <c r="E24" s="18">
        <f t="shared" si="0"/>
        <v>0.99914027149321272</v>
      </c>
      <c r="F24" s="25">
        <v>1.46</v>
      </c>
      <c r="G24" s="18">
        <f t="shared" si="1"/>
        <v>0.99339366515837102</v>
      </c>
      <c r="H24" s="26">
        <v>0.1</v>
      </c>
      <c r="I24" s="26">
        <v>0.86</v>
      </c>
      <c r="J24" s="19">
        <f t="shared" si="2"/>
        <v>0.14000000000000001</v>
      </c>
      <c r="K24" s="26">
        <v>1</v>
      </c>
      <c r="L24" s="19">
        <f t="shared" si="3"/>
        <v>0</v>
      </c>
      <c r="M24" s="26"/>
      <c r="N24" s="20">
        <f t="shared" si="4"/>
        <v>1</v>
      </c>
      <c r="O24" s="27"/>
      <c r="P24" s="21">
        <f t="shared" si="5"/>
        <v>1</v>
      </c>
      <c r="Q24" s="21">
        <v>4</v>
      </c>
    </row>
    <row r="25" spans="1:17" s="9" customFormat="1" ht="13.8">
      <c r="A25" s="23" t="s">
        <v>106</v>
      </c>
      <c r="B25" s="23" t="s">
        <v>107</v>
      </c>
      <c r="C25" s="32" t="s">
        <v>108</v>
      </c>
      <c r="D25" s="25">
        <v>0.28999999999999998</v>
      </c>
      <c r="E25" s="18">
        <f t="shared" si="0"/>
        <v>0.99868778280542991</v>
      </c>
      <c r="F25" s="25">
        <v>1.75</v>
      </c>
      <c r="G25" s="18">
        <f t="shared" si="1"/>
        <v>0.99208144796380093</v>
      </c>
      <c r="H25" s="26"/>
      <c r="I25" s="26">
        <v>0.97</v>
      </c>
      <c r="J25" s="19">
        <f t="shared" si="2"/>
        <v>3.0000000000000027E-2</v>
      </c>
      <c r="K25" s="26">
        <v>0.7</v>
      </c>
      <c r="L25" s="19">
        <f t="shared" si="3"/>
        <v>0.30000000000000004</v>
      </c>
      <c r="M25" s="26">
        <v>560</v>
      </c>
      <c r="N25" s="20">
        <f t="shared" si="4"/>
        <v>0.57120980091883622</v>
      </c>
      <c r="O25" s="27">
        <v>-388</v>
      </c>
      <c r="P25" s="21">
        <f t="shared" si="5"/>
        <v>2.3857142857142857</v>
      </c>
      <c r="Q25" s="21">
        <v>5</v>
      </c>
    </row>
    <row r="26" spans="1:17" s="9" customFormat="1" ht="13.8">
      <c r="A26" s="23" t="s">
        <v>109</v>
      </c>
      <c r="B26" s="23" t="s">
        <v>83</v>
      </c>
      <c r="C26" s="30">
        <v>1650</v>
      </c>
      <c r="D26" s="25">
        <v>0.93</v>
      </c>
      <c r="E26" s="18">
        <f t="shared" si="0"/>
        <v>0.9957918552036199</v>
      </c>
      <c r="F26" s="25">
        <v>0.9</v>
      </c>
      <c r="G26" s="18">
        <f t="shared" si="1"/>
        <v>0.99592760180995477</v>
      </c>
      <c r="H26" s="26">
        <v>0.75</v>
      </c>
      <c r="I26" s="26">
        <v>0.63</v>
      </c>
      <c r="J26" s="19">
        <f t="shared" si="2"/>
        <v>0.37</v>
      </c>
      <c r="K26" s="26">
        <v>1</v>
      </c>
      <c r="L26" s="19">
        <f t="shared" si="3"/>
        <v>0</v>
      </c>
      <c r="M26" s="26">
        <v>0</v>
      </c>
      <c r="N26" s="20">
        <f t="shared" si="4"/>
        <v>1</v>
      </c>
      <c r="O26" s="27">
        <v>4</v>
      </c>
      <c r="P26" s="21">
        <f t="shared" si="5"/>
        <v>0.98571428571428577</v>
      </c>
      <c r="Q26" s="21">
        <v>6</v>
      </c>
    </row>
    <row r="27" spans="1:17" s="9" customFormat="1" ht="13.8">
      <c r="A27" s="23" t="s">
        <v>110</v>
      </c>
      <c r="B27" s="23" t="s">
        <v>111</v>
      </c>
      <c r="C27" s="24">
        <v>2700</v>
      </c>
      <c r="D27" s="25">
        <v>0.78</v>
      </c>
      <c r="E27" s="18">
        <f t="shared" si="0"/>
        <v>0.99647058823529411</v>
      </c>
      <c r="F27" s="25">
        <v>0.84</v>
      </c>
      <c r="G27" s="18">
        <f t="shared" si="1"/>
        <v>0.99619909502262438</v>
      </c>
      <c r="H27" s="26">
        <v>0.1</v>
      </c>
      <c r="I27" s="26">
        <v>0.94</v>
      </c>
      <c r="J27" s="19">
        <f t="shared" si="2"/>
        <v>6.0000000000000053E-2</v>
      </c>
      <c r="K27" s="26">
        <v>1</v>
      </c>
      <c r="L27" s="19">
        <f t="shared" si="3"/>
        <v>0</v>
      </c>
      <c r="M27" s="26"/>
      <c r="N27" s="20">
        <f t="shared" si="4"/>
        <v>1</v>
      </c>
      <c r="O27" s="27"/>
      <c r="P27" s="21">
        <f t="shared" si="5"/>
        <v>1</v>
      </c>
      <c r="Q27" s="21">
        <v>4</v>
      </c>
    </row>
    <row r="28" spans="1:17" s="9" customFormat="1" ht="13.8">
      <c r="A28" s="23" t="s">
        <v>112</v>
      </c>
      <c r="B28" s="23" t="s">
        <v>113</v>
      </c>
      <c r="C28" s="24">
        <v>2700</v>
      </c>
      <c r="D28" s="25">
        <v>0.78</v>
      </c>
      <c r="E28" s="18">
        <f t="shared" si="0"/>
        <v>0.99647058823529411</v>
      </c>
      <c r="F28" s="25">
        <v>0.84</v>
      </c>
      <c r="G28" s="18">
        <f t="shared" si="1"/>
        <v>0.99619909502262438</v>
      </c>
      <c r="H28" s="26">
        <v>0.1</v>
      </c>
      <c r="I28" s="26">
        <v>0.94</v>
      </c>
      <c r="J28" s="19">
        <f t="shared" si="2"/>
        <v>6.0000000000000053E-2</v>
      </c>
      <c r="K28" s="26">
        <v>1</v>
      </c>
      <c r="L28" s="19">
        <f t="shared" si="3"/>
        <v>0</v>
      </c>
      <c r="M28" s="26"/>
      <c r="N28" s="20">
        <f t="shared" si="4"/>
        <v>1</v>
      </c>
      <c r="O28" s="27"/>
      <c r="P28" s="21">
        <f t="shared" si="5"/>
        <v>1</v>
      </c>
      <c r="Q28" s="21">
        <v>4</v>
      </c>
    </row>
    <row r="29" spans="1:17" s="9" customFormat="1" ht="13.8">
      <c r="A29" s="23" t="s">
        <v>114</v>
      </c>
      <c r="B29" s="23"/>
      <c r="C29" s="33"/>
      <c r="D29" s="25">
        <v>0.8</v>
      </c>
      <c r="E29" s="18">
        <f t="shared" si="0"/>
        <v>0.99638009049773757</v>
      </c>
      <c r="F29" s="25">
        <v>0.88</v>
      </c>
      <c r="G29" s="18">
        <f t="shared" si="1"/>
        <v>0.9960180995475113</v>
      </c>
      <c r="H29" s="26">
        <v>0.22500000000000001</v>
      </c>
      <c r="I29" s="26">
        <v>0.9</v>
      </c>
      <c r="J29" s="19">
        <f t="shared" si="2"/>
        <v>9.9999999999999978E-2</v>
      </c>
      <c r="K29" s="26">
        <v>0.92500000000000004</v>
      </c>
      <c r="L29" s="19">
        <f t="shared" si="3"/>
        <v>7.4999999999999956E-2</v>
      </c>
      <c r="M29" s="26">
        <v>272</v>
      </c>
      <c r="N29" s="20">
        <f t="shared" si="4"/>
        <v>0.79173047473200608</v>
      </c>
      <c r="O29" s="27">
        <v>14.3</v>
      </c>
      <c r="P29" s="21">
        <f t="shared" si="5"/>
        <v>0.94892857142857145</v>
      </c>
      <c r="Q29" s="21">
        <v>6</v>
      </c>
    </row>
    <row r="30" spans="1:17" s="9" customFormat="1" ht="13.8">
      <c r="A30" s="23" t="s">
        <v>113</v>
      </c>
      <c r="B30" s="23"/>
      <c r="C30" s="24">
        <v>2700</v>
      </c>
      <c r="D30" s="25">
        <v>0.78</v>
      </c>
      <c r="E30" s="18">
        <f t="shared" si="0"/>
        <v>0.99647058823529411</v>
      </c>
      <c r="F30" s="25">
        <v>0.84</v>
      </c>
      <c r="G30" s="18">
        <f t="shared" si="1"/>
        <v>0.99619909502262438</v>
      </c>
      <c r="H30" s="26">
        <v>0.1</v>
      </c>
      <c r="I30" s="26">
        <v>0.92</v>
      </c>
      <c r="J30" s="19">
        <f t="shared" si="2"/>
        <v>7.999999999999996E-2</v>
      </c>
      <c r="K30" s="26">
        <v>1</v>
      </c>
      <c r="L30" s="19">
        <f t="shared" si="3"/>
        <v>0</v>
      </c>
      <c r="M30" s="26">
        <v>594</v>
      </c>
      <c r="N30" s="20">
        <f t="shared" si="4"/>
        <v>0.54517611026033697</v>
      </c>
      <c r="O30" s="27">
        <v>35.799999999999997</v>
      </c>
      <c r="P30" s="21">
        <f t="shared" si="5"/>
        <v>0.87214285714285711</v>
      </c>
      <c r="Q30" s="21">
        <v>6</v>
      </c>
    </row>
    <row r="31" spans="1:17" s="9" customFormat="1" ht="13.8">
      <c r="A31" s="23" t="s">
        <v>115</v>
      </c>
      <c r="B31" s="23"/>
      <c r="C31" s="24">
        <v>7130</v>
      </c>
      <c r="D31" s="25">
        <v>112</v>
      </c>
      <c r="E31" s="18">
        <f t="shared" si="0"/>
        <v>0.49321266968325794</v>
      </c>
      <c r="F31" s="25">
        <v>0.38</v>
      </c>
      <c r="G31" s="18">
        <f t="shared" si="1"/>
        <v>0.99828054298642532</v>
      </c>
      <c r="H31" s="26">
        <v>0.82499999999999996</v>
      </c>
      <c r="I31" s="26">
        <v>0.18</v>
      </c>
      <c r="J31" s="19">
        <f t="shared" si="2"/>
        <v>0.82000000000000006</v>
      </c>
      <c r="K31" s="26">
        <v>1</v>
      </c>
      <c r="L31" s="19">
        <f t="shared" si="3"/>
        <v>0</v>
      </c>
      <c r="M31" s="26"/>
      <c r="N31" s="20">
        <f t="shared" si="4"/>
        <v>1</v>
      </c>
      <c r="O31" s="27"/>
      <c r="P31" s="21">
        <f t="shared" si="5"/>
        <v>1</v>
      </c>
      <c r="Q31" s="21">
        <v>4</v>
      </c>
    </row>
    <row r="32" spans="1:17" s="9" customFormat="1" ht="13.2"/>
    <row r="33" spans="1:16" s="9" customFormat="1" ht="13.8">
      <c r="A33" s="34" t="s">
        <v>116</v>
      </c>
      <c r="D33" s="25">
        <f>MIN(D4:D31)</f>
        <v>6.2E-2</v>
      </c>
      <c r="F33" s="25">
        <f>MIN(F4:F31)</f>
        <v>0.2</v>
      </c>
      <c r="M33" s="25">
        <f>0.64</f>
        <v>0.64</v>
      </c>
      <c r="N33" s="25"/>
      <c r="O33" s="25">
        <f>MIN(O3:O31)</f>
        <v>-388</v>
      </c>
      <c r="P33" s="35"/>
    </row>
    <row r="34" spans="1:16" s="9" customFormat="1" ht="13.8">
      <c r="A34" s="34" t="s">
        <v>117</v>
      </c>
      <c r="D34" s="25">
        <f>MAX(D4:D31)</f>
        <v>221</v>
      </c>
      <c r="F34" s="25">
        <f>MAX(F4:F31)</f>
        <v>1.75</v>
      </c>
      <c r="M34" s="25">
        <f>MAX(M4:M31)</f>
        <v>1306</v>
      </c>
      <c r="N34" s="25"/>
      <c r="O34" s="25">
        <f>MAX(O4:O31)</f>
        <v>280</v>
      </c>
      <c r="P34" s="35"/>
    </row>
    <row r="35" spans="1:16" s="9" customFormat="1" ht="13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" sqref="B2"/>
    </sheetView>
  </sheetViews>
  <sheetFormatPr baseColWidth="10" defaultColWidth="8.88671875" defaultRowHeight="14.4"/>
  <cols>
    <col min="1" max="1" width="22" bestFit="1" customWidth="1"/>
    <col min="2" max="2" width="19.33203125" bestFit="1" customWidth="1"/>
    <col min="3" max="3" width="12.88671875" bestFit="1" customWidth="1"/>
    <col min="4" max="4" width="5.21875" customWidth="1"/>
    <col min="5" max="5" width="4" bestFit="1" customWidth="1"/>
    <col min="6" max="6" width="15.109375" bestFit="1" customWidth="1"/>
    <col min="7" max="7" width="16.88671875" bestFit="1" customWidth="1"/>
    <col min="8" max="8" width="11" bestFit="1" customWidth="1"/>
    <col min="9" max="9" width="14.33203125" bestFit="1" customWidth="1"/>
    <col min="10" max="10" width="8.44140625" bestFit="1" customWidth="1"/>
    <col min="11" max="11" width="36.5546875" bestFit="1" customWidth="1"/>
  </cols>
  <sheetData>
    <row r="1" spans="1:2">
      <c r="A1" s="2" t="s">
        <v>11</v>
      </c>
      <c r="B1" s="2" t="s">
        <v>682</v>
      </c>
    </row>
    <row r="2" spans="1:2">
      <c r="A2" s="15" t="s">
        <v>73</v>
      </c>
      <c r="B2" t="s">
        <v>13</v>
      </c>
    </row>
    <row r="3" spans="1:2">
      <c r="A3" s="23" t="s">
        <v>74</v>
      </c>
      <c r="B3" t="s">
        <v>693</v>
      </c>
    </row>
    <row r="4" spans="1:2">
      <c r="A4" s="65" t="s">
        <v>694</v>
      </c>
      <c r="B4" t="s">
        <v>75</v>
      </c>
    </row>
    <row r="5" spans="1:2">
      <c r="A5" s="65" t="s">
        <v>77</v>
      </c>
      <c r="B5" t="s">
        <v>695</v>
      </c>
    </row>
    <row r="6" spans="1:2">
      <c r="A6" s="65" t="s">
        <v>78</v>
      </c>
      <c r="B6" t="s">
        <v>696</v>
      </c>
    </row>
    <row r="7" spans="1:2">
      <c r="A7" s="65" t="s">
        <v>79</v>
      </c>
      <c r="B7" t="s">
        <v>697</v>
      </c>
    </row>
    <row r="8" spans="1:2">
      <c r="A8" s="65" t="s">
        <v>80</v>
      </c>
      <c r="B8" t="s">
        <v>698</v>
      </c>
    </row>
    <row r="9" spans="1:2">
      <c r="A9" s="65" t="s">
        <v>81</v>
      </c>
      <c r="B9" t="s">
        <v>699</v>
      </c>
    </row>
    <row r="10" spans="1:2">
      <c r="A10" s="65" t="s">
        <v>82</v>
      </c>
      <c r="B10" t="s">
        <v>700</v>
      </c>
    </row>
    <row r="11" spans="1:2">
      <c r="A11" s="65" t="s">
        <v>84</v>
      </c>
      <c r="B11" t="s">
        <v>701</v>
      </c>
    </row>
    <row r="12" spans="1:2">
      <c r="A12" s="65" t="s">
        <v>86</v>
      </c>
      <c r="B12" t="s">
        <v>702</v>
      </c>
    </row>
    <row r="13" spans="1:2">
      <c r="A13" s="65" t="s">
        <v>88</v>
      </c>
      <c r="B13" t="s">
        <v>703</v>
      </c>
    </row>
    <row r="14" spans="1:2">
      <c r="A14" s="65" t="s">
        <v>90</v>
      </c>
      <c r="B14" t="s">
        <v>704</v>
      </c>
    </row>
    <row r="15" spans="1:2">
      <c r="A15" s="65" t="s">
        <v>92</v>
      </c>
      <c r="B15" t="s">
        <v>705</v>
      </c>
    </row>
    <row r="16" spans="1:2">
      <c r="A16" s="65" t="s">
        <v>93</v>
      </c>
      <c r="B16" t="s">
        <v>706</v>
      </c>
    </row>
    <row r="17" spans="1:2">
      <c r="A17" s="65" t="s">
        <v>95</v>
      </c>
      <c r="B17" t="s">
        <v>707</v>
      </c>
    </row>
    <row r="18" spans="1:2">
      <c r="A18" s="65" t="s">
        <v>96</v>
      </c>
      <c r="B18" t="s">
        <v>708</v>
      </c>
    </row>
    <row r="19" spans="1:2">
      <c r="A19" s="65" t="s">
        <v>98</v>
      </c>
      <c r="B19" t="s">
        <v>709</v>
      </c>
    </row>
    <row r="20" spans="1:2">
      <c r="A20" s="65" t="s">
        <v>100</v>
      </c>
      <c r="B20" t="s">
        <v>710</v>
      </c>
    </row>
    <row r="21" spans="1:2">
      <c r="A21" s="65" t="s">
        <v>103</v>
      </c>
      <c r="B21" t="s">
        <v>710</v>
      </c>
    </row>
    <row r="22" spans="1:2">
      <c r="A22" s="65" t="s">
        <v>105</v>
      </c>
      <c r="B22" t="s">
        <v>712</v>
      </c>
    </row>
    <row r="23" spans="1:2">
      <c r="A23" s="65" t="s">
        <v>106</v>
      </c>
      <c r="B23" t="s">
        <v>710</v>
      </c>
    </row>
    <row r="24" spans="1:2">
      <c r="A24" s="65" t="s">
        <v>109</v>
      </c>
      <c r="B24" t="s">
        <v>710</v>
      </c>
    </row>
    <row r="25" spans="1:2">
      <c r="A25" s="65" t="s">
        <v>110</v>
      </c>
      <c r="B25" t="s">
        <v>715</v>
      </c>
    </row>
    <row r="26" spans="1:2">
      <c r="A26" s="65" t="s">
        <v>112</v>
      </c>
      <c r="B26" t="s">
        <v>713</v>
      </c>
    </row>
    <row r="27" spans="1:2">
      <c r="A27" s="65" t="s">
        <v>114</v>
      </c>
      <c r="B27" t="s">
        <v>714</v>
      </c>
    </row>
    <row r="28" spans="1:2">
      <c r="A28" s="65" t="s">
        <v>113</v>
      </c>
      <c r="B28" t="s">
        <v>711</v>
      </c>
    </row>
    <row r="29" spans="1:2">
      <c r="A29" s="23" t="s">
        <v>115</v>
      </c>
      <c r="B2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pane ySplit="1" topLeftCell="A2" activePane="bottomLeft" state="frozen"/>
      <selection pane="bottomLeft" activeCell="M78" sqref="M78"/>
    </sheetView>
  </sheetViews>
  <sheetFormatPr baseColWidth="10" defaultColWidth="8.88671875" defaultRowHeight="14.4"/>
  <cols>
    <col min="1" max="1" width="15" customWidth="1"/>
    <col min="2" max="2" width="10.77734375" style="85" customWidth="1"/>
    <col min="3" max="3" width="12.33203125" style="81" bestFit="1" customWidth="1"/>
    <col min="4" max="5" width="12.33203125" style="81" customWidth="1"/>
    <col min="6" max="6" width="21.5546875" style="81" customWidth="1"/>
    <col min="7" max="7" width="15.33203125" style="81" customWidth="1"/>
    <col min="8" max="8" width="11" customWidth="1"/>
    <col min="9" max="9" width="12.6640625" customWidth="1"/>
    <col min="10" max="10" width="7.5546875" customWidth="1"/>
    <col min="11" max="11" width="9.77734375" customWidth="1"/>
    <col min="12" max="12" width="20.33203125" bestFit="1" customWidth="1"/>
    <col min="13" max="13" width="34.109375" bestFit="1" customWidth="1"/>
    <col min="14" max="14" width="41.109375" bestFit="1" customWidth="1"/>
    <col min="15" max="15" width="26" bestFit="1" customWidth="1"/>
    <col min="16" max="17" width="24.6640625" customWidth="1"/>
    <col min="18" max="18" width="9.6640625" customWidth="1"/>
    <col min="19" max="19" width="16" style="80" bestFit="1" customWidth="1"/>
    <col min="20" max="20" width="7.44140625" bestFit="1" customWidth="1"/>
  </cols>
  <sheetData>
    <row r="1" spans="1:20">
      <c r="A1" s="2" t="s">
        <v>1055</v>
      </c>
      <c r="B1" s="84" t="s">
        <v>977</v>
      </c>
      <c r="C1" s="2" t="s">
        <v>682</v>
      </c>
      <c r="D1" s="2" t="s">
        <v>683</v>
      </c>
      <c r="E1" s="2" t="s">
        <v>11</v>
      </c>
      <c r="F1" s="2" t="s">
        <v>15</v>
      </c>
      <c r="G1" s="2" t="s">
        <v>1082</v>
      </c>
      <c r="H1" s="2" t="s">
        <v>10</v>
      </c>
      <c r="I1" s="2" t="s">
        <v>785</v>
      </c>
      <c r="J1" s="2" t="s">
        <v>723</v>
      </c>
      <c r="K1" s="2" t="s">
        <v>965</v>
      </c>
      <c r="L1" s="2" t="s">
        <v>917</v>
      </c>
      <c r="M1" s="2" t="s">
        <v>920</v>
      </c>
      <c r="N1" s="2" t="s">
        <v>919</v>
      </c>
      <c r="O1" s="2" t="s">
        <v>913</v>
      </c>
      <c r="P1" s="2" t="s">
        <v>974</v>
      </c>
      <c r="Q1" s="2" t="s">
        <v>723</v>
      </c>
      <c r="R1" s="2" t="s">
        <v>965</v>
      </c>
      <c r="S1" s="2" t="s">
        <v>968</v>
      </c>
      <c r="T1" s="2" t="s">
        <v>969</v>
      </c>
    </row>
    <row r="2" spans="1:20" ht="40.049999999999997" customHeight="1">
      <c r="A2" t="s">
        <v>981</v>
      </c>
      <c r="C2" s="81" t="s">
        <v>244</v>
      </c>
      <c r="D2" s="82" t="s">
        <v>533</v>
      </c>
      <c r="E2" s="82" t="s">
        <v>533</v>
      </c>
      <c r="F2" s="82" t="s">
        <v>1063</v>
      </c>
      <c r="G2" s="82" t="s">
        <v>1083</v>
      </c>
      <c r="H2" s="74">
        <v>0.26</v>
      </c>
      <c r="I2" s="74">
        <v>0.92</v>
      </c>
      <c r="J2" t="s">
        <v>722</v>
      </c>
      <c r="K2" t="s">
        <v>966</v>
      </c>
      <c r="L2">
        <v>2600</v>
      </c>
      <c r="M2">
        <v>690</v>
      </c>
      <c r="N2">
        <f t="shared" ref="N2:N14" si="0">L2*M2</f>
        <v>1794000</v>
      </c>
      <c r="O2">
        <v>5</v>
      </c>
      <c r="P2">
        <v>0</v>
      </c>
      <c r="Q2" t="s">
        <v>962</v>
      </c>
      <c r="R2" t="s">
        <v>967</v>
      </c>
      <c r="S2" s="80" t="s">
        <v>970</v>
      </c>
      <c r="T2">
        <v>1</v>
      </c>
    </row>
    <row r="3" spans="1:20" ht="40.049999999999997" customHeight="1">
      <c r="A3" t="s">
        <v>982</v>
      </c>
      <c r="C3" s="81" t="s">
        <v>244</v>
      </c>
      <c r="D3" s="82" t="s">
        <v>533</v>
      </c>
      <c r="E3" s="82" t="s">
        <v>533</v>
      </c>
      <c r="F3" s="82" t="s">
        <v>1063</v>
      </c>
      <c r="G3" s="82" t="s">
        <v>1083</v>
      </c>
      <c r="H3" s="74">
        <v>0.32</v>
      </c>
      <c r="I3" s="74">
        <v>0.96</v>
      </c>
      <c r="J3" t="s">
        <v>722</v>
      </c>
      <c r="K3" t="s">
        <v>966</v>
      </c>
      <c r="L3">
        <v>2600</v>
      </c>
      <c r="M3">
        <v>690</v>
      </c>
      <c r="N3">
        <f t="shared" si="0"/>
        <v>1794000</v>
      </c>
      <c r="O3">
        <v>5</v>
      </c>
      <c r="P3">
        <v>0</v>
      </c>
      <c r="Q3" t="s">
        <v>962</v>
      </c>
      <c r="R3" t="s">
        <v>967</v>
      </c>
      <c r="S3" s="80" t="s">
        <v>970</v>
      </c>
      <c r="T3">
        <v>1</v>
      </c>
    </row>
    <row r="4" spans="1:20" ht="40.049999999999997" customHeight="1">
      <c r="A4" t="s">
        <v>983</v>
      </c>
      <c r="C4" s="81" t="s">
        <v>244</v>
      </c>
      <c r="D4" s="82" t="s">
        <v>533</v>
      </c>
      <c r="E4" s="82" t="s">
        <v>533</v>
      </c>
      <c r="F4" s="82" t="s">
        <v>142</v>
      </c>
      <c r="G4" s="82" t="s">
        <v>1083</v>
      </c>
      <c r="H4" s="74">
        <v>0.25</v>
      </c>
      <c r="I4" s="74">
        <v>0.97</v>
      </c>
      <c r="J4" t="s">
        <v>722</v>
      </c>
      <c r="K4" t="s">
        <v>966</v>
      </c>
      <c r="L4">
        <v>2600</v>
      </c>
      <c r="M4">
        <v>690</v>
      </c>
      <c r="N4">
        <f t="shared" si="0"/>
        <v>1794000</v>
      </c>
      <c r="O4">
        <v>5</v>
      </c>
      <c r="P4">
        <v>0</v>
      </c>
      <c r="Q4" t="s">
        <v>962</v>
      </c>
      <c r="R4" t="s">
        <v>967</v>
      </c>
      <c r="S4" s="80" t="s">
        <v>970</v>
      </c>
      <c r="T4">
        <v>1</v>
      </c>
    </row>
    <row r="5" spans="1:20" ht="40.049999999999997" customHeight="1">
      <c r="A5" t="s">
        <v>984</v>
      </c>
      <c r="C5" s="81" t="s">
        <v>536</v>
      </c>
      <c r="D5" s="82" t="s">
        <v>537</v>
      </c>
      <c r="E5" s="82" t="s">
        <v>1177</v>
      </c>
      <c r="F5" s="82" t="s">
        <v>159</v>
      </c>
      <c r="G5" s="82" t="s">
        <v>538</v>
      </c>
      <c r="H5" s="74">
        <v>0.4</v>
      </c>
      <c r="I5" s="74">
        <v>0.9</v>
      </c>
      <c r="J5" t="s">
        <v>722</v>
      </c>
      <c r="K5" t="s">
        <v>966</v>
      </c>
      <c r="L5">
        <v>2000</v>
      </c>
      <c r="M5">
        <v>745</v>
      </c>
      <c r="N5">
        <f t="shared" si="0"/>
        <v>1490000</v>
      </c>
      <c r="O5">
        <v>3</v>
      </c>
      <c r="P5">
        <v>0</v>
      </c>
      <c r="Q5" t="s">
        <v>962</v>
      </c>
      <c r="R5" t="s">
        <v>967</v>
      </c>
      <c r="S5" s="80" t="s">
        <v>970</v>
      </c>
      <c r="T5">
        <v>1</v>
      </c>
    </row>
    <row r="6" spans="1:20" ht="40.049999999999997" customHeight="1">
      <c r="A6" t="s">
        <v>985</v>
      </c>
      <c r="C6" s="81" t="s">
        <v>536</v>
      </c>
      <c r="D6" s="82" t="s">
        <v>539</v>
      </c>
      <c r="E6" s="82" t="s">
        <v>1069</v>
      </c>
      <c r="F6" s="82" t="s">
        <v>540</v>
      </c>
      <c r="G6" s="82" t="s">
        <v>538</v>
      </c>
      <c r="H6" s="74">
        <v>0.2</v>
      </c>
      <c r="I6" s="74">
        <v>0.94</v>
      </c>
      <c r="J6" t="s">
        <v>722</v>
      </c>
      <c r="K6" t="s">
        <v>966</v>
      </c>
      <c r="L6">
        <v>3250</v>
      </c>
      <c r="M6">
        <v>1180</v>
      </c>
      <c r="N6">
        <f t="shared" si="0"/>
        <v>3835000</v>
      </c>
      <c r="O6">
        <v>2</v>
      </c>
      <c r="P6">
        <v>0</v>
      </c>
      <c r="Q6" t="s">
        <v>962</v>
      </c>
      <c r="R6" t="s">
        <v>967</v>
      </c>
      <c r="S6" s="80" t="s">
        <v>970</v>
      </c>
      <c r="T6">
        <v>1</v>
      </c>
    </row>
    <row r="7" spans="1:20" ht="40.049999999999997" customHeight="1">
      <c r="A7" t="s">
        <v>986</v>
      </c>
      <c r="C7" s="81" t="s">
        <v>536</v>
      </c>
      <c r="D7" s="82" t="s">
        <v>537</v>
      </c>
      <c r="E7" s="82" t="s">
        <v>1177</v>
      </c>
      <c r="F7" s="82" t="s">
        <v>541</v>
      </c>
      <c r="G7" s="82" t="s">
        <v>538</v>
      </c>
      <c r="H7" s="74">
        <v>0.26</v>
      </c>
      <c r="I7" s="74">
        <v>0.93</v>
      </c>
      <c r="J7" t="s">
        <v>722</v>
      </c>
      <c r="K7" t="s">
        <v>966</v>
      </c>
      <c r="L7">
        <v>2000</v>
      </c>
      <c r="M7">
        <v>745</v>
      </c>
      <c r="N7">
        <f t="shared" si="0"/>
        <v>1490000</v>
      </c>
      <c r="O7">
        <v>3</v>
      </c>
      <c r="P7">
        <v>0</v>
      </c>
      <c r="Q7" t="s">
        <v>962</v>
      </c>
      <c r="R7" t="s">
        <v>967</v>
      </c>
      <c r="S7" s="80" t="s">
        <v>970</v>
      </c>
      <c r="T7">
        <v>1</v>
      </c>
    </row>
    <row r="8" spans="1:20" ht="40.049999999999997" customHeight="1">
      <c r="A8" t="s">
        <v>987</v>
      </c>
      <c r="C8" s="81" t="s">
        <v>536</v>
      </c>
      <c r="D8" s="82" t="s">
        <v>542</v>
      </c>
      <c r="E8" s="82" t="s">
        <v>1065</v>
      </c>
      <c r="F8" s="82" t="s">
        <v>159</v>
      </c>
      <c r="G8" s="82" t="s">
        <v>538</v>
      </c>
      <c r="H8" s="74">
        <v>0.68</v>
      </c>
      <c r="I8" s="74">
        <v>0.93</v>
      </c>
      <c r="J8" t="s">
        <v>722</v>
      </c>
      <c r="K8" t="s">
        <v>966</v>
      </c>
      <c r="L8">
        <v>3250</v>
      </c>
      <c r="M8">
        <v>1180</v>
      </c>
      <c r="N8">
        <f t="shared" si="0"/>
        <v>3835000</v>
      </c>
      <c r="O8">
        <v>2</v>
      </c>
      <c r="P8">
        <v>0</v>
      </c>
      <c r="Q8" t="s">
        <v>962</v>
      </c>
      <c r="R8" t="s">
        <v>967</v>
      </c>
      <c r="S8" s="80" t="s">
        <v>970</v>
      </c>
      <c r="T8">
        <v>1</v>
      </c>
    </row>
    <row r="9" spans="1:20" ht="40.049999999999997" customHeight="1">
      <c r="A9" t="s">
        <v>988</v>
      </c>
      <c r="C9" s="81" t="s">
        <v>536</v>
      </c>
      <c r="D9" s="82" t="s">
        <v>537</v>
      </c>
      <c r="E9" s="82" t="s">
        <v>1177</v>
      </c>
      <c r="F9" s="82" t="s">
        <v>543</v>
      </c>
      <c r="G9" s="82" t="s">
        <v>544</v>
      </c>
      <c r="H9" s="74">
        <v>0.46</v>
      </c>
      <c r="I9" s="74">
        <v>0.92</v>
      </c>
      <c r="J9" t="s">
        <v>722</v>
      </c>
      <c r="K9" t="s">
        <v>966</v>
      </c>
      <c r="L9">
        <v>2000</v>
      </c>
      <c r="M9">
        <v>745</v>
      </c>
      <c r="N9">
        <f t="shared" si="0"/>
        <v>1490000</v>
      </c>
      <c r="O9">
        <v>3</v>
      </c>
      <c r="P9">
        <v>0</v>
      </c>
      <c r="Q9" t="s">
        <v>962</v>
      </c>
      <c r="R9" t="s">
        <v>967</v>
      </c>
      <c r="S9" s="80" t="s">
        <v>970</v>
      </c>
      <c r="T9">
        <v>1</v>
      </c>
    </row>
    <row r="10" spans="1:20" ht="40.049999999999997" customHeight="1">
      <c r="A10" t="s">
        <v>989</v>
      </c>
      <c r="C10" s="81" t="s">
        <v>536</v>
      </c>
      <c r="D10" s="82" t="s">
        <v>97</v>
      </c>
      <c r="E10" s="82" t="s">
        <v>1066</v>
      </c>
      <c r="F10" s="82" t="s">
        <v>545</v>
      </c>
      <c r="G10" s="82" t="s">
        <v>546</v>
      </c>
      <c r="H10" s="74">
        <v>0.48</v>
      </c>
      <c r="I10" s="74">
        <v>0.92</v>
      </c>
      <c r="J10" t="s">
        <v>722</v>
      </c>
      <c r="K10" t="s">
        <v>966</v>
      </c>
      <c r="L10">
        <v>2600</v>
      </c>
      <c r="M10">
        <v>280</v>
      </c>
      <c r="N10">
        <f t="shared" si="0"/>
        <v>728000</v>
      </c>
      <c r="O10">
        <v>2.7</v>
      </c>
      <c r="P10">
        <v>0</v>
      </c>
      <c r="Q10" t="s">
        <v>962</v>
      </c>
      <c r="R10" t="s">
        <v>967</v>
      </c>
      <c r="S10" s="80" t="s">
        <v>970</v>
      </c>
      <c r="T10">
        <v>1</v>
      </c>
    </row>
    <row r="11" spans="1:20" ht="40.049999999999997" customHeight="1">
      <c r="A11" t="s">
        <v>990</v>
      </c>
      <c r="C11" s="81" t="s">
        <v>536</v>
      </c>
      <c r="D11" s="82" t="s">
        <v>547</v>
      </c>
      <c r="E11" s="82" t="s">
        <v>1067</v>
      </c>
      <c r="F11" s="82" t="s">
        <v>548</v>
      </c>
      <c r="G11" s="82" t="s">
        <v>549</v>
      </c>
      <c r="H11" s="74">
        <v>0.34</v>
      </c>
      <c r="I11" s="74">
        <v>0.93</v>
      </c>
      <c r="J11" t="s">
        <v>722</v>
      </c>
      <c r="K11" t="s">
        <v>966</v>
      </c>
      <c r="L11">
        <v>2600</v>
      </c>
      <c r="M11">
        <v>280</v>
      </c>
      <c r="N11">
        <f t="shared" si="0"/>
        <v>728000</v>
      </c>
      <c r="O11">
        <v>2.7</v>
      </c>
      <c r="P11">
        <v>0</v>
      </c>
      <c r="Q11" t="s">
        <v>962</v>
      </c>
      <c r="R11" t="s">
        <v>967</v>
      </c>
      <c r="S11" s="80" t="s">
        <v>970</v>
      </c>
      <c r="T11">
        <v>1</v>
      </c>
    </row>
    <row r="12" spans="1:20" ht="40.049999999999997" customHeight="1">
      <c r="A12" t="s">
        <v>991</v>
      </c>
      <c r="C12" s="81" t="s">
        <v>536</v>
      </c>
      <c r="D12" s="82" t="s">
        <v>547</v>
      </c>
      <c r="E12" s="82" t="s">
        <v>1067</v>
      </c>
      <c r="F12" s="82" t="s">
        <v>545</v>
      </c>
      <c r="G12" s="82" t="s">
        <v>549</v>
      </c>
      <c r="H12" s="74">
        <v>0.41</v>
      </c>
      <c r="I12" s="74">
        <v>0.89</v>
      </c>
      <c r="J12" t="s">
        <v>722</v>
      </c>
      <c r="K12" t="s">
        <v>966</v>
      </c>
      <c r="L12">
        <v>2600</v>
      </c>
      <c r="M12">
        <v>280</v>
      </c>
      <c r="N12">
        <f t="shared" si="0"/>
        <v>728000</v>
      </c>
      <c r="O12">
        <v>2.7</v>
      </c>
      <c r="P12">
        <v>0</v>
      </c>
      <c r="Q12" t="s">
        <v>962</v>
      </c>
      <c r="R12" t="s">
        <v>967</v>
      </c>
      <c r="S12" s="80" t="s">
        <v>970</v>
      </c>
      <c r="T12">
        <v>1</v>
      </c>
    </row>
    <row r="13" spans="1:20" ht="40.049999999999997" customHeight="1">
      <c r="A13" t="s">
        <v>992</v>
      </c>
      <c r="C13" s="81" t="s">
        <v>536</v>
      </c>
      <c r="D13" s="82" t="s">
        <v>97</v>
      </c>
      <c r="E13" s="82" t="s">
        <v>1066</v>
      </c>
      <c r="F13" s="82" t="s">
        <v>550</v>
      </c>
      <c r="G13" s="82" t="s">
        <v>549</v>
      </c>
      <c r="H13" s="74">
        <v>0.54</v>
      </c>
      <c r="I13" s="74">
        <v>0.93</v>
      </c>
      <c r="J13" t="s">
        <v>722</v>
      </c>
      <c r="K13" t="s">
        <v>966</v>
      </c>
      <c r="L13">
        <v>2600</v>
      </c>
      <c r="M13">
        <v>280</v>
      </c>
      <c r="N13">
        <f t="shared" si="0"/>
        <v>728000</v>
      </c>
      <c r="O13">
        <v>2.7</v>
      </c>
      <c r="P13">
        <v>0</v>
      </c>
      <c r="Q13" t="s">
        <v>962</v>
      </c>
      <c r="R13" t="s">
        <v>967</v>
      </c>
      <c r="S13" s="80" t="s">
        <v>970</v>
      </c>
      <c r="T13">
        <v>1</v>
      </c>
    </row>
    <row r="14" spans="1:20" ht="40.049999999999997" customHeight="1">
      <c r="A14" t="s">
        <v>993</v>
      </c>
      <c r="C14" s="81" t="s">
        <v>536</v>
      </c>
      <c r="D14" s="82" t="s">
        <v>97</v>
      </c>
      <c r="E14" s="82" t="s">
        <v>1066</v>
      </c>
      <c r="F14" s="82" t="s">
        <v>551</v>
      </c>
      <c r="G14" s="82" t="s">
        <v>544</v>
      </c>
      <c r="H14" s="74">
        <v>0.22</v>
      </c>
      <c r="I14" s="74">
        <v>0.89</v>
      </c>
      <c r="J14" t="s">
        <v>722</v>
      </c>
      <c r="K14" t="s">
        <v>966</v>
      </c>
      <c r="L14">
        <v>2600</v>
      </c>
      <c r="M14">
        <v>280</v>
      </c>
      <c r="N14">
        <f t="shared" si="0"/>
        <v>728000</v>
      </c>
      <c r="O14">
        <v>2.7</v>
      </c>
      <c r="P14">
        <v>0</v>
      </c>
      <c r="Q14" t="s">
        <v>947</v>
      </c>
      <c r="R14" t="s">
        <v>967</v>
      </c>
      <c r="S14" s="80" t="s">
        <v>970</v>
      </c>
      <c r="T14">
        <v>1</v>
      </c>
    </row>
    <row r="15" spans="1:20" ht="40.049999999999997" customHeight="1">
      <c r="A15" t="s">
        <v>1045</v>
      </c>
      <c r="C15" s="81" t="s">
        <v>13</v>
      </c>
      <c r="D15" s="82" t="s">
        <v>553</v>
      </c>
      <c r="E15" s="82" t="s">
        <v>1068</v>
      </c>
      <c r="F15" s="82" t="s">
        <v>554</v>
      </c>
      <c r="G15" s="82" t="s">
        <v>549</v>
      </c>
      <c r="H15" s="74">
        <v>0.21</v>
      </c>
      <c r="I15" s="74">
        <v>0.96</v>
      </c>
      <c r="J15" t="s">
        <v>722</v>
      </c>
      <c r="K15" t="s">
        <v>966</v>
      </c>
      <c r="L15">
        <v>2300</v>
      </c>
      <c r="M15">
        <f t="shared" ref="M15:M20" si="1">1000*(1.2+1.6)/2</f>
        <v>1400</v>
      </c>
      <c r="N15">
        <f t="shared" ref="N15:N20" si="2">M15*L15</f>
        <v>3220000</v>
      </c>
      <c r="O15">
        <v>0.8</v>
      </c>
      <c r="P15">
        <v>0</v>
      </c>
      <c r="Q15" t="s">
        <v>1086</v>
      </c>
      <c r="R15" t="s">
        <v>967</v>
      </c>
      <c r="S15" s="80" t="s">
        <v>970</v>
      </c>
      <c r="T15">
        <v>1</v>
      </c>
    </row>
    <row r="16" spans="1:20" ht="40.049999999999997" customHeight="1">
      <c r="A16" t="s">
        <v>1046</v>
      </c>
      <c r="C16" s="81" t="s">
        <v>13</v>
      </c>
      <c r="D16" s="82" t="s">
        <v>553</v>
      </c>
      <c r="E16" s="82" t="s">
        <v>1068</v>
      </c>
      <c r="F16" s="82" t="s">
        <v>554</v>
      </c>
      <c r="G16" s="82" t="s">
        <v>549</v>
      </c>
      <c r="H16" s="74">
        <v>0.18</v>
      </c>
      <c r="I16" s="74">
        <v>0.94</v>
      </c>
      <c r="J16" t="s">
        <v>722</v>
      </c>
      <c r="K16" t="s">
        <v>966</v>
      </c>
      <c r="L16">
        <v>2300</v>
      </c>
      <c r="M16">
        <f t="shared" si="1"/>
        <v>1400</v>
      </c>
      <c r="N16">
        <f t="shared" si="2"/>
        <v>3220000</v>
      </c>
      <c r="O16">
        <v>0.8</v>
      </c>
      <c r="P16">
        <v>0</v>
      </c>
      <c r="Q16" t="s">
        <v>1086</v>
      </c>
      <c r="R16" t="s">
        <v>967</v>
      </c>
      <c r="S16" s="80" t="s">
        <v>970</v>
      </c>
      <c r="T16">
        <v>1</v>
      </c>
    </row>
    <row r="17" spans="1:21" ht="40.049999999999997" customHeight="1">
      <c r="A17" t="s">
        <v>1047</v>
      </c>
      <c r="C17" s="81" t="s">
        <v>13</v>
      </c>
      <c r="D17" s="82" t="s">
        <v>553</v>
      </c>
      <c r="E17" s="82" t="s">
        <v>1068</v>
      </c>
      <c r="F17" s="82" t="s">
        <v>554</v>
      </c>
      <c r="G17" s="82" t="s">
        <v>549</v>
      </c>
      <c r="H17" s="74">
        <v>0.21</v>
      </c>
      <c r="I17" s="74">
        <v>0.94</v>
      </c>
      <c r="J17" t="s">
        <v>722</v>
      </c>
      <c r="K17" t="s">
        <v>966</v>
      </c>
      <c r="L17">
        <v>2300</v>
      </c>
      <c r="M17">
        <f t="shared" si="1"/>
        <v>1400</v>
      </c>
      <c r="N17">
        <f t="shared" si="2"/>
        <v>3220000</v>
      </c>
      <c r="O17">
        <v>0.8</v>
      </c>
      <c r="P17">
        <v>0</v>
      </c>
      <c r="Q17" t="s">
        <v>1086</v>
      </c>
      <c r="R17" t="s">
        <v>967</v>
      </c>
      <c r="S17" s="80" t="s">
        <v>970</v>
      </c>
      <c r="T17">
        <v>1</v>
      </c>
    </row>
    <row r="18" spans="1:21" ht="40.049999999999997" customHeight="1">
      <c r="A18" t="s">
        <v>1048</v>
      </c>
      <c r="C18" s="81" t="s">
        <v>13</v>
      </c>
      <c r="D18" s="82" t="s">
        <v>553</v>
      </c>
      <c r="E18" s="82" t="s">
        <v>1068</v>
      </c>
      <c r="F18" s="82" t="s">
        <v>554</v>
      </c>
      <c r="G18" s="82" t="s">
        <v>549</v>
      </c>
      <c r="H18" s="74">
        <v>0.18</v>
      </c>
      <c r="I18" s="74">
        <v>0.94</v>
      </c>
      <c r="J18" t="s">
        <v>722</v>
      </c>
      <c r="K18" t="s">
        <v>966</v>
      </c>
      <c r="L18">
        <v>2300</v>
      </c>
      <c r="M18">
        <f t="shared" si="1"/>
        <v>1400</v>
      </c>
      <c r="N18">
        <f t="shared" si="2"/>
        <v>3220000</v>
      </c>
      <c r="O18">
        <v>0.8</v>
      </c>
      <c r="P18">
        <v>0</v>
      </c>
      <c r="Q18" t="s">
        <v>1086</v>
      </c>
      <c r="R18" t="s">
        <v>967</v>
      </c>
      <c r="S18" s="80" t="s">
        <v>970</v>
      </c>
      <c r="T18">
        <v>1</v>
      </c>
    </row>
    <row r="19" spans="1:21" ht="40.049999999999997" customHeight="1">
      <c r="A19" t="s">
        <v>1049</v>
      </c>
      <c r="C19" s="81" t="s">
        <v>13</v>
      </c>
      <c r="D19" s="82" t="s">
        <v>553</v>
      </c>
      <c r="E19" s="82" t="s">
        <v>1068</v>
      </c>
      <c r="F19" s="82" t="s">
        <v>554</v>
      </c>
      <c r="G19" s="82" t="s">
        <v>549</v>
      </c>
      <c r="H19" s="74">
        <v>0.19</v>
      </c>
      <c r="I19" s="74">
        <v>0.93</v>
      </c>
      <c r="J19" t="s">
        <v>722</v>
      </c>
      <c r="K19" t="s">
        <v>966</v>
      </c>
      <c r="L19">
        <v>2300</v>
      </c>
      <c r="M19">
        <f t="shared" si="1"/>
        <v>1400</v>
      </c>
      <c r="N19">
        <f t="shared" si="2"/>
        <v>3220000</v>
      </c>
      <c r="O19">
        <v>0.8</v>
      </c>
      <c r="P19">
        <v>0</v>
      </c>
      <c r="Q19" t="s">
        <v>1086</v>
      </c>
      <c r="R19" t="s">
        <v>967</v>
      </c>
      <c r="S19" s="80" t="s">
        <v>970</v>
      </c>
      <c r="T19">
        <v>1</v>
      </c>
    </row>
    <row r="20" spans="1:21" ht="40.049999999999997" customHeight="1">
      <c r="A20" t="s">
        <v>1050</v>
      </c>
      <c r="C20" s="81" t="s">
        <v>13</v>
      </c>
      <c r="D20" s="82" t="s">
        <v>553</v>
      </c>
      <c r="E20" s="82" t="s">
        <v>1068</v>
      </c>
      <c r="F20" s="82" t="s">
        <v>554</v>
      </c>
      <c r="G20" s="82" t="s">
        <v>549</v>
      </c>
      <c r="H20" s="74">
        <v>0.12</v>
      </c>
      <c r="I20" s="74">
        <v>0.91</v>
      </c>
      <c r="J20" t="s">
        <v>722</v>
      </c>
      <c r="K20" t="s">
        <v>966</v>
      </c>
      <c r="L20">
        <v>2300</v>
      </c>
      <c r="M20">
        <f t="shared" si="1"/>
        <v>1400</v>
      </c>
      <c r="N20">
        <f t="shared" si="2"/>
        <v>3220000</v>
      </c>
      <c r="O20">
        <v>0.8</v>
      </c>
      <c r="P20">
        <v>0</v>
      </c>
      <c r="Q20" t="s">
        <v>962</v>
      </c>
      <c r="R20" t="s">
        <v>967</v>
      </c>
      <c r="S20" s="80" t="s">
        <v>970</v>
      </c>
      <c r="T20">
        <v>1</v>
      </c>
    </row>
    <row r="21" spans="1:21" ht="40.049999999999997" customHeight="1">
      <c r="A21" t="s">
        <v>1051</v>
      </c>
      <c r="C21" s="81" t="s">
        <v>978</v>
      </c>
      <c r="D21" s="82" t="s">
        <v>556</v>
      </c>
      <c r="E21" s="82" t="s">
        <v>1187</v>
      </c>
      <c r="F21" s="82" t="s">
        <v>540</v>
      </c>
      <c r="G21" s="82" t="s">
        <v>535</v>
      </c>
      <c r="H21" s="74">
        <v>7.0000000000000007E-2</v>
      </c>
      <c r="I21" s="74">
        <v>0.93</v>
      </c>
      <c r="J21" t="s">
        <v>722</v>
      </c>
      <c r="K21" t="s">
        <v>966</v>
      </c>
      <c r="P21">
        <v>0</v>
      </c>
      <c r="Q21" t="s">
        <v>962</v>
      </c>
      <c r="R21" t="s">
        <v>967</v>
      </c>
      <c r="S21" s="80" t="s">
        <v>970</v>
      </c>
      <c r="T21">
        <v>1</v>
      </c>
    </row>
    <row r="22" spans="1:21" ht="40.049999999999997" customHeight="1">
      <c r="A22" t="s">
        <v>1052</v>
      </c>
      <c r="C22" s="81" t="s">
        <v>978</v>
      </c>
      <c r="D22" s="82" t="s">
        <v>557</v>
      </c>
      <c r="E22" s="82" t="s">
        <v>1188</v>
      </c>
      <c r="F22" s="82" t="s">
        <v>558</v>
      </c>
      <c r="G22" s="82" t="s">
        <v>549</v>
      </c>
      <c r="H22" s="74">
        <v>0.13</v>
      </c>
      <c r="I22" s="74">
        <v>0.95</v>
      </c>
      <c r="J22" t="s">
        <v>722</v>
      </c>
      <c r="K22" t="s">
        <v>966</v>
      </c>
      <c r="P22">
        <v>0</v>
      </c>
      <c r="Q22" t="s">
        <v>962</v>
      </c>
      <c r="R22" t="s">
        <v>967</v>
      </c>
      <c r="S22" s="80" t="s">
        <v>970</v>
      </c>
      <c r="T22">
        <v>1</v>
      </c>
    </row>
    <row r="23" spans="1:21" ht="40.049999999999997" customHeight="1">
      <c r="A23" t="s">
        <v>1053</v>
      </c>
      <c r="C23" s="81" t="s">
        <v>978</v>
      </c>
      <c r="D23" s="82" t="s">
        <v>557</v>
      </c>
      <c r="E23" s="82" t="s">
        <v>1188</v>
      </c>
      <c r="F23" s="82" t="s">
        <v>558</v>
      </c>
      <c r="G23" s="82" t="s">
        <v>549</v>
      </c>
      <c r="H23" s="74">
        <v>0.08</v>
      </c>
      <c r="I23" s="74">
        <v>0.95</v>
      </c>
      <c r="J23" t="s">
        <v>722</v>
      </c>
      <c r="K23" t="s">
        <v>966</v>
      </c>
      <c r="P23">
        <v>0</v>
      </c>
      <c r="Q23" t="s">
        <v>962</v>
      </c>
      <c r="R23" t="s">
        <v>967</v>
      </c>
      <c r="S23" s="80" t="s">
        <v>970</v>
      </c>
      <c r="T23">
        <v>1</v>
      </c>
    </row>
    <row r="24" spans="1:21" ht="40.049999999999997" customHeight="1">
      <c r="A24" t="s">
        <v>1054</v>
      </c>
      <c r="C24" s="81" t="s">
        <v>978</v>
      </c>
      <c r="D24" s="82" t="s">
        <v>557</v>
      </c>
      <c r="E24" s="82" t="s">
        <v>1188</v>
      </c>
      <c r="F24" s="82" t="s">
        <v>558</v>
      </c>
      <c r="G24" s="82" t="s">
        <v>549</v>
      </c>
      <c r="H24" s="74">
        <v>0.1</v>
      </c>
      <c r="I24" s="74">
        <v>0.96</v>
      </c>
      <c r="J24" t="s">
        <v>722</v>
      </c>
      <c r="K24" t="s">
        <v>966</v>
      </c>
      <c r="P24">
        <v>0</v>
      </c>
      <c r="Q24" t="s">
        <v>962</v>
      </c>
      <c r="R24" t="s">
        <v>967</v>
      </c>
      <c r="S24" s="80" t="s">
        <v>970</v>
      </c>
      <c r="T24">
        <v>1</v>
      </c>
    </row>
    <row r="25" spans="1:21" ht="40.049999999999997" customHeight="1">
      <c r="A25" t="s">
        <v>994</v>
      </c>
      <c r="C25" s="81" t="s">
        <v>964</v>
      </c>
      <c r="D25" s="82" t="s">
        <v>559</v>
      </c>
      <c r="E25" s="82" t="s">
        <v>1070</v>
      </c>
      <c r="F25" s="82" t="s">
        <v>560</v>
      </c>
      <c r="G25" s="82" t="s">
        <v>549</v>
      </c>
      <c r="H25" s="74">
        <v>0.28999999999999998</v>
      </c>
      <c r="I25" s="74">
        <v>0.94</v>
      </c>
      <c r="J25" t="s">
        <v>722</v>
      </c>
      <c r="K25" t="s">
        <v>966</v>
      </c>
      <c r="L25">
        <v>2100</v>
      </c>
      <c r="M25">
        <v>800</v>
      </c>
      <c r="N25">
        <f t="shared" ref="N25:N31" si="3">M25*L25</f>
        <v>1680000</v>
      </c>
      <c r="O25">
        <v>0.8</v>
      </c>
      <c r="P25">
        <v>0</v>
      </c>
      <c r="Q25" t="s">
        <v>922</v>
      </c>
      <c r="R25" t="s">
        <v>967</v>
      </c>
      <c r="S25" s="80" t="s">
        <v>970</v>
      </c>
      <c r="T25">
        <v>1</v>
      </c>
      <c r="U25" s="64" t="s">
        <v>921</v>
      </c>
    </row>
    <row r="26" spans="1:21" ht="40.049999999999997" customHeight="1">
      <c r="A26" t="s">
        <v>995</v>
      </c>
      <c r="C26" s="81" t="s">
        <v>227</v>
      </c>
      <c r="D26" s="82" t="s">
        <v>1072</v>
      </c>
      <c r="E26" s="82" t="s">
        <v>1071</v>
      </c>
      <c r="F26" s="82" t="s">
        <v>561</v>
      </c>
      <c r="G26" s="82" t="s">
        <v>535</v>
      </c>
      <c r="H26" s="74">
        <v>0.21</v>
      </c>
      <c r="I26" s="74">
        <v>0.92</v>
      </c>
      <c r="J26" t="s">
        <v>722</v>
      </c>
      <c r="K26" t="s">
        <v>966</v>
      </c>
      <c r="L26">
        <v>2800</v>
      </c>
      <c r="M26">
        <v>657</v>
      </c>
      <c r="N26">
        <f t="shared" si="3"/>
        <v>1839600</v>
      </c>
      <c r="O26">
        <v>0.21</v>
      </c>
      <c r="P26">
        <v>0</v>
      </c>
      <c r="Q26" t="s">
        <v>962</v>
      </c>
      <c r="R26" t="s">
        <v>967</v>
      </c>
      <c r="S26" s="80" t="s">
        <v>970</v>
      </c>
      <c r="T26">
        <v>1</v>
      </c>
    </row>
    <row r="27" spans="1:21" ht="40.049999999999997" customHeight="1">
      <c r="A27" t="s">
        <v>996</v>
      </c>
      <c r="C27" s="81" t="s">
        <v>964</v>
      </c>
      <c r="D27" s="82" t="s">
        <v>559</v>
      </c>
      <c r="E27" s="82" t="s">
        <v>1070</v>
      </c>
      <c r="F27" s="82" t="s">
        <v>540</v>
      </c>
      <c r="G27" s="82" t="s">
        <v>549</v>
      </c>
      <c r="H27" s="74">
        <v>0.23</v>
      </c>
      <c r="I27" s="74">
        <v>0.91</v>
      </c>
      <c r="J27" t="s">
        <v>722</v>
      </c>
      <c r="K27" t="s">
        <v>966</v>
      </c>
      <c r="L27">
        <v>2100</v>
      </c>
      <c r="M27">
        <v>800</v>
      </c>
      <c r="N27">
        <f t="shared" si="3"/>
        <v>1680000</v>
      </c>
      <c r="O27">
        <v>0.8</v>
      </c>
      <c r="P27">
        <v>0</v>
      </c>
      <c r="Q27" t="s">
        <v>922</v>
      </c>
      <c r="R27" t="s">
        <v>967</v>
      </c>
      <c r="S27" s="80" t="s">
        <v>970</v>
      </c>
      <c r="T27">
        <v>1</v>
      </c>
      <c r="U27" s="64" t="s">
        <v>921</v>
      </c>
    </row>
    <row r="28" spans="1:21" ht="40.049999999999997" customHeight="1">
      <c r="A28" t="s">
        <v>997</v>
      </c>
      <c r="C28" s="81" t="s">
        <v>227</v>
      </c>
      <c r="D28" s="82" t="s">
        <v>332</v>
      </c>
      <c r="E28" s="82" t="s">
        <v>1073</v>
      </c>
      <c r="F28" s="82" t="s">
        <v>540</v>
      </c>
      <c r="G28" s="82" t="s">
        <v>549</v>
      </c>
      <c r="H28" s="74">
        <v>0.37</v>
      </c>
      <c r="I28" s="74">
        <v>0.95</v>
      </c>
      <c r="J28" t="s">
        <v>722</v>
      </c>
      <c r="K28" t="s">
        <v>966</v>
      </c>
      <c r="L28">
        <v>2800</v>
      </c>
      <c r="M28">
        <v>657</v>
      </c>
      <c r="N28">
        <f t="shared" si="3"/>
        <v>1839600</v>
      </c>
      <c r="O28">
        <v>0.21</v>
      </c>
      <c r="P28">
        <v>0</v>
      </c>
      <c r="Q28" t="s">
        <v>962</v>
      </c>
      <c r="R28" t="s">
        <v>967</v>
      </c>
      <c r="S28" s="80" t="s">
        <v>970</v>
      </c>
      <c r="T28">
        <v>1</v>
      </c>
    </row>
    <row r="29" spans="1:21" ht="40.049999999999997" customHeight="1">
      <c r="A29" t="s">
        <v>998</v>
      </c>
      <c r="C29" s="81" t="s">
        <v>964</v>
      </c>
      <c r="D29" s="82" t="s">
        <v>559</v>
      </c>
      <c r="E29" s="82" t="s">
        <v>1070</v>
      </c>
      <c r="F29" s="82" t="s">
        <v>540</v>
      </c>
      <c r="G29" s="82" t="s">
        <v>549</v>
      </c>
      <c r="H29" s="74">
        <v>0.41</v>
      </c>
      <c r="I29" s="74">
        <v>0.95</v>
      </c>
      <c r="J29" t="s">
        <v>722</v>
      </c>
      <c r="K29" t="s">
        <v>966</v>
      </c>
      <c r="L29">
        <v>2100</v>
      </c>
      <c r="M29">
        <v>800</v>
      </c>
      <c r="N29">
        <f t="shared" si="3"/>
        <v>1680000</v>
      </c>
      <c r="O29">
        <v>0.8</v>
      </c>
      <c r="P29">
        <v>0</v>
      </c>
      <c r="Q29" t="s">
        <v>962</v>
      </c>
      <c r="R29" t="s">
        <v>967</v>
      </c>
      <c r="S29" s="80" t="s">
        <v>970</v>
      </c>
      <c r="T29">
        <v>1</v>
      </c>
    </row>
    <row r="30" spans="1:21" ht="40.049999999999997" customHeight="1">
      <c r="A30" t="s">
        <v>999</v>
      </c>
      <c r="C30" s="81" t="s">
        <v>227</v>
      </c>
      <c r="D30" s="82" t="s">
        <v>332</v>
      </c>
      <c r="E30" s="82" t="s">
        <v>1073</v>
      </c>
      <c r="F30" s="82" t="s">
        <v>151</v>
      </c>
      <c r="G30" s="82" t="s">
        <v>549</v>
      </c>
      <c r="H30" s="74">
        <v>0.42</v>
      </c>
      <c r="I30" s="74">
        <v>0.95</v>
      </c>
      <c r="J30" t="s">
        <v>722</v>
      </c>
      <c r="K30" t="s">
        <v>966</v>
      </c>
      <c r="L30">
        <v>2800</v>
      </c>
      <c r="M30">
        <v>657</v>
      </c>
      <c r="N30">
        <f t="shared" si="3"/>
        <v>1839600</v>
      </c>
      <c r="O30">
        <v>0.21</v>
      </c>
      <c r="P30">
        <v>0</v>
      </c>
      <c r="Q30" t="s">
        <v>962</v>
      </c>
      <c r="R30" t="s">
        <v>967</v>
      </c>
      <c r="S30" s="80" t="s">
        <v>970</v>
      </c>
      <c r="T30">
        <v>1</v>
      </c>
    </row>
    <row r="31" spans="1:21" ht="40.049999999999997" customHeight="1">
      <c r="A31" t="s">
        <v>1000</v>
      </c>
      <c r="C31" s="81" t="s">
        <v>227</v>
      </c>
      <c r="D31" s="82" t="s">
        <v>332</v>
      </c>
      <c r="E31" s="82" t="s">
        <v>1073</v>
      </c>
      <c r="F31" s="82" t="s">
        <v>540</v>
      </c>
      <c r="G31" s="82" t="s">
        <v>562</v>
      </c>
      <c r="H31" s="74">
        <v>0.25</v>
      </c>
      <c r="I31" s="74">
        <v>0.95</v>
      </c>
      <c r="J31" t="s">
        <v>722</v>
      </c>
      <c r="K31" t="s">
        <v>966</v>
      </c>
      <c r="L31">
        <v>2800</v>
      </c>
      <c r="M31">
        <v>657</v>
      </c>
      <c r="N31">
        <f t="shared" si="3"/>
        <v>1839600</v>
      </c>
      <c r="O31">
        <v>0.21</v>
      </c>
      <c r="P31">
        <v>0</v>
      </c>
      <c r="Q31" t="s">
        <v>962</v>
      </c>
      <c r="R31" t="s">
        <v>967</v>
      </c>
      <c r="S31" s="80" t="s">
        <v>970</v>
      </c>
      <c r="T31">
        <v>1</v>
      </c>
    </row>
    <row r="32" spans="1:21" ht="40.049999999999997" customHeight="1">
      <c r="A32" t="s">
        <v>1001</v>
      </c>
      <c r="C32" s="81" t="s">
        <v>964</v>
      </c>
      <c r="D32" s="82" t="s">
        <v>563</v>
      </c>
      <c r="E32" s="82" t="s">
        <v>1178</v>
      </c>
      <c r="F32" s="82" t="s">
        <v>541</v>
      </c>
      <c r="G32" s="82" t="s">
        <v>535</v>
      </c>
      <c r="H32" s="74">
        <v>0.3</v>
      </c>
      <c r="I32" s="74">
        <v>0.94</v>
      </c>
      <c r="J32" t="s">
        <v>722</v>
      </c>
      <c r="K32" t="s">
        <v>966</v>
      </c>
      <c r="L32">
        <v>2100</v>
      </c>
      <c r="M32">
        <v>800</v>
      </c>
      <c r="N32">
        <f t="shared" ref="N32:N34" si="4">M32*L32</f>
        <v>1680000</v>
      </c>
      <c r="O32">
        <v>0.8</v>
      </c>
      <c r="P32">
        <v>0</v>
      </c>
      <c r="Q32" t="s">
        <v>922</v>
      </c>
      <c r="R32" t="s">
        <v>967</v>
      </c>
      <c r="S32" s="80" t="s">
        <v>970</v>
      </c>
      <c r="T32">
        <v>1</v>
      </c>
    </row>
    <row r="33" spans="1:22" ht="40.049999999999997" customHeight="1">
      <c r="A33" t="s">
        <v>1002</v>
      </c>
      <c r="C33" s="81" t="s">
        <v>964</v>
      </c>
      <c r="D33" s="82" t="s">
        <v>564</v>
      </c>
      <c r="E33" s="82" t="s">
        <v>1179</v>
      </c>
      <c r="F33" s="82" t="s">
        <v>565</v>
      </c>
      <c r="G33" s="82" t="s">
        <v>535</v>
      </c>
      <c r="H33" s="74">
        <v>0.11</v>
      </c>
      <c r="I33" s="74">
        <v>0.94</v>
      </c>
      <c r="J33" t="s">
        <v>722</v>
      </c>
      <c r="K33" t="s">
        <v>966</v>
      </c>
      <c r="L33">
        <v>2100</v>
      </c>
      <c r="M33">
        <v>800</v>
      </c>
      <c r="N33">
        <f t="shared" si="4"/>
        <v>1680000</v>
      </c>
      <c r="O33">
        <v>0.8</v>
      </c>
      <c r="P33">
        <v>0</v>
      </c>
      <c r="Q33" t="s">
        <v>922</v>
      </c>
      <c r="R33" t="s">
        <v>967</v>
      </c>
      <c r="S33" s="80" t="s">
        <v>970</v>
      </c>
      <c r="T33">
        <v>1</v>
      </c>
    </row>
    <row r="34" spans="1:22" ht="40.049999999999997" customHeight="1">
      <c r="A34" t="s">
        <v>1003</v>
      </c>
      <c r="C34" s="81" t="s">
        <v>964</v>
      </c>
      <c r="D34" s="82" t="s">
        <v>563</v>
      </c>
      <c r="E34" s="82" t="s">
        <v>1178</v>
      </c>
      <c r="F34" s="82" t="s">
        <v>558</v>
      </c>
      <c r="G34" s="82" t="s">
        <v>535</v>
      </c>
      <c r="H34" s="74">
        <v>0.09</v>
      </c>
      <c r="I34" s="74">
        <v>0.95</v>
      </c>
      <c r="J34" t="s">
        <v>722</v>
      </c>
      <c r="K34" t="s">
        <v>966</v>
      </c>
      <c r="L34">
        <v>2100</v>
      </c>
      <c r="M34">
        <v>800</v>
      </c>
      <c r="N34">
        <f t="shared" si="4"/>
        <v>1680000</v>
      </c>
      <c r="O34">
        <v>0.8</v>
      </c>
      <c r="P34">
        <v>0</v>
      </c>
      <c r="Q34" t="s">
        <v>922</v>
      </c>
      <c r="R34" t="s">
        <v>967</v>
      </c>
      <c r="S34" s="80" t="s">
        <v>970</v>
      </c>
      <c r="T34">
        <v>1</v>
      </c>
    </row>
    <row r="35" spans="1:22" ht="40.049999999999997" customHeight="1">
      <c r="A35" t="s">
        <v>1004</v>
      </c>
      <c r="C35" s="81" t="s">
        <v>979</v>
      </c>
      <c r="D35" s="82" t="s">
        <v>567</v>
      </c>
      <c r="E35" s="82" t="s">
        <v>1178</v>
      </c>
      <c r="F35" s="82" t="s">
        <v>201</v>
      </c>
      <c r="G35" s="82" t="s">
        <v>549</v>
      </c>
      <c r="H35" s="74">
        <v>0.31</v>
      </c>
      <c r="I35" s="74">
        <v>0.91</v>
      </c>
      <c r="J35" t="s">
        <v>722</v>
      </c>
      <c r="K35" t="s">
        <v>966</v>
      </c>
      <c r="P35">
        <v>0</v>
      </c>
      <c r="R35" t="s">
        <v>967</v>
      </c>
      <c r="S35" s="80" t="s">
        <v>970</v>
      </c>
      <c r="T35">
        <v>1</v>
      </c>
    </row>
    <row r="36" spans="1:22" ht="40.049999999999997" customHeight="1">
      <c r="A36" t="s">
        <v>1005</v>
      </c>
      <c r="C36" s="81" t="s">
        <v>964</v>
      </c>
      <c r="D36" s="82" t="s">
        <v>563</v>
      </c>
      <c r="E36" s="82" t="s">
        <v>1178</v>
      </c>
      <c r="F36" s="82" t="s">
        <v>201</v>
      </c>
      <c r="G36" s="82" t="s">
        <v>549</v>
      </c>
      <c r="H36" s="74">
        <v>0.17</v>
      </c>
      <c r="I36" s="74">
        <v>0.94</v>
      </c>
      <c r="J36" t="s">
        <v>722</v>
      </c>
      <c r="K36" t="s">
        <v>966</v>
      </c>
      <c r="L36">
        <v>2100</v>
      </c>
      <c r="M36">
        <v>800</v>
      </c>
      <c r="N36">
        <f t="shared" ref="N36:N38" si="5">M36*L36</f>
        <v>1680000</v>
      </c>
      <c r="O36">
        <v>0.8</v>
      </c>
      <c r="P36">
        <v>0</v>
      </c>
      <c r="Q36" t="s">
        <v>922</v>
      </c>
      <c r="R36" t="s">
        <v>967</v>
      </c>
      <c r="S36" s="80" t="s">
        <v>970</v>
      </c>
      <c r="T36">
        <v>1</v>
      </c>
    </row>
    <row r="37" spans="1:22" ht="40.049999999999997" customHeight="1">
      <c r="A37" t="s">
        <v>1006</v>
      </c>
      <c r="C37" s="81" t="s">
        <v>964</v>
      </c>
      <c r="D37" s="82" t="s">
        <v>564</v>
      </c>
      <c r="E37" s="82" t="s">
        <v>1178</v>
      </c>
      <c r="F37" s="82" t="s">
        <v>558</v>
      </c>
      <c r="G37" s="82" t="s">
        <v>549</v>
      </c>
      <c r="H37" s="74">
        <v>0.2</v>
      </c>
      <c r="I37" s="74">
        <v>0.89</v>
      </c>
      <c r="J37" t="s">
        <v>722</v>
      </c>
      <c r="K37" t="s">
        <v>966</v>
      </c>
      <c r="L37">
        <v>2100</v>
      </c>
      <c r="M37">
        <v>800</v>
      </c>
      <c r="N37">
        <f t="shared" si="5"/>
        <v>1680000</v>
      </c>
      <c r="O37">
        <v>0.8</v>
      </c>
      <c r="P37">
        <v>0</v>
      </c>
      <c r="Q37" t="s">
        <v>922</v>
      </c>
      <c r="R37" t="s">
        <v>967</v>
      </c>
      <c r="S37" s="80" t="s">
        <v>970</v>
      </c>
      <c r="T37">
        <v>1</v>
      </c>
    </row>
    <row r="38" spans="1:22" ht="40.049999999999997" customHeight="1">
      <c r="A38" t="s">
        <v>1007</v>
      </c>
      <c r="C38" s="81" t="s">
        <v>964</v>
      </c>
      <c r="D38" s="82" t="s">
        <v>563</v>
      </c>
      <c r="E38" s="82" t="s">
        <v>1178</v>
      </c>
      <c r="F38" s="82" t="s">
        <v>568</v>
      </c>
      <c r="G38" s="82" t="s">
        <v>535</v>
      </c>
      <c r="H38" s="74">
        <v>0.22</v>
      </c>
      <c r="I38" s="74">
        <v>0.94</v>
      </c>
      <c r="J38" t="s">
        <v>722</v>
      </c>
      <c r="K38" t="s">
        <v>966</v>
      </c>
      <c r="L38">
        <v>2100</v>
      </c>
      <c r="M38">
        <v>800</v>
      </c>
      <c r="N38">
        <f t="shared" si="5"/>
        <v>1680000</v>
      </c>
      <c r="O38">
        <v>0.8</v>
      </c>
      <c r="P38">
        <v>0</v>
      </c>
      <c r="Q38" t="s">
        <v>922</v>
      </c>
      <c r="R38" t="s">
        <v>967</v>
      </c>
      <c r="S38" s="80" t="s">
        <v>970</v>
      </c>
      <c r="T38">
        <v>1</v>
      </c>
    </row>
    <row r="39" spans="1:22" ht="40.049999999999997" customHeight="1">
      <c r="A39" t="s">
        <v>1008</v>
      </c>
      <c r="C39" s="81" t="s">
        <v>979</v>
      </c>
      <c r="D39" s="82" t="s">
        <v>569</v>
      </c>
      <c r="E39" s="82" t="s">
        <v>1180</v>
      </c>
      <c r="F39" s="82" t="s">
        <v>568</v>
      </c>
      <c r="G39" s="82" t="s">
        <v>535</v>
      </c>
      <c r="H39" s="74">
        <v>0.43</v>
      </c>
      <c r="I39" s="74">
        <v>0.94</v>
      </c>
      <c r="J39" t="s">
        <v>722</v>
      </c>
      <c r="K39" t="s">
        <v>966</v>
      </c>
      <c r="R39" t="s">
        <v>967</v>
      </c>
      <c r="S39" s="80" t="s">
        <v>970</v>
      </c>
      <c r="T39">
        <v>1</v>
      </c>
    </row>
    <row r="40" spans="1:22" ht="40.049999999999997" customHeight="1">
      <c r="A40" t="s">
        <v>1009</v>
      </c>
      <c r="C40" s="81" t="s">
        <v>964</v>
      </c>
      <c r="D40" s="82" t="s">
        <v>559</v>
      </c>
      <c r="E40" s="82" t="s">
        <v>1070</v>
      </c>
      <c r="F40" s="82" t="s">
        <v>201</v>
      </c>
      <c r="G40" s="82" t="s">
        <v>570</v>
      </c>
      <c r="H40" s="74">
        <v>0.27</v>
      </c>
      <c r="I40" s="74">
        <v>0.95</v>
      </c>
      <c r="J40" t="s">
        <v>722</v>
      </c>
      <c r="K40" t="s">
        <v>966</v>
      </c>
      <c r="L40">
        <v>2100</v>
      </c>
      <c r="M40">
        <v>800</v>
      </c>
      <c r="N40">
        <f>M40*L40</f>
        <v>1680000</v>
      </c>
      <c r="O40">
        <v>0.8</v>
      </c>
      <c r="P40">
        <v>0</v>
      </c>
      <c r="Q40" t="s">
        <v>922</v>
      </c>
      <c r="R40" t="s">
        <v>967</v>
      </c>
      <c r="S40" s="80" t="s">
        <v>970</v>
      </c>
      <c r="T40">
        <v>1</v>
      </c>
    </row>
    <row r="41" spans="1:22" ht="40.049999999999997" customHeight="1">
      <c r="A41" t="s">
        <v>1010</v>
      </c>
      <c r="C41" s="81" t="s">
        <v>980</v>
      </c>
      <c r="D41" s="82" t="s">
        <v>571</v>
      </c>
      <c r="E41" s="82" t="s">
        <v>1181</v>
      </c>
      <c r="F41" s="82" t="s">
        <v>572</v>
      </c>
      <c r="G41" s="82" t="s">
        <v>549</v>
      </c>
      <c r="H41" s="74">
        <v>0.53</v>
      </c>
      <c r="I41" s="74">
        <v>0.93</v>
      </c>
      <c r="J41" t="s">
        <v>722</v>
      </c>
      <c r="K41" t="s">
        <v>966</v>
      </c>
      <c r="R41" t="s">
        <v>967</v>
      </c>
      <c r="S41" s="80" t="s">
        <v>970</v>
      </c>
      <c r="T41">
        <v>1</v>
      </c>
    </row>
    <row r="42" spans="1:22" ht="40.049999999999997" customHeight="1">
      <c r="A42" t="s">
        <v>1011</v>
      </c>
      <c r="C42" s="81" t="s">
        <v>980</v>
      </c>
      <c r="D42" s="82" t="s">
        <v>567</v>
      </c>
      <c r="E42" s="82" t="s">
        <v>1182</v>
      </c>
      <c r="F42" s="82" t="s">
        <v>573</v>
      </c>
      <c r="G42" s="82" t="s">
        <v>549</v>
      </c>
      <c r="H42" s="74">
        <v>0.35</v>
      </c>
      <c r="I42" s="74">
        <v>0.95</v>
      </c>
      <c r="J42" t="s">
        <v>722</v>
      </c>
      <c r="K42" t="s">
        <v>966</v>
      </c>
      <c r="P42">
        <v>0</v>
      </c>
      <c r="R42" t="s">
        <v>967</v>
      </c>
      <c r="S42" s="80" t="s">
        <v>970</v>
      </c>
      <c r="T42">
        <v>1</v>
      </c>
    </row>
    <row r="43" spans="1:22" ht="40.049999999999997" customHeight="1">
      <c r="A43" t="s">
        <v>1012</v>
      </c>
      <c r="C43" s="81" t="s">
        <v>980</v>
      </c>
      <c r="D43" s="82" t="s">
        <v>571</v>
      </c>
      <c r="E43" s="82" t="s">
        <v>1181</v>
      </c>
      <c r="F43" s="82" t="s">
        <v>574</v>
      </c>
      <c r="G43" s="82" t="s">
        <v>562</v>
      </c>
      <c r="H43" s="74">
        <v>0.56000000000000005</v>
      </c>
      <c r="I43" s="74">
        <v>0.95</v>
      </c>
      <c r="J43" t="s">
        <v>722</v>
      </c>
      <c r="K43" t="s">
        <v>966</v>
      </c>
      <c r="P43">
        <v>0</v>
      </c>
      <c r="R43" t="s">
        <v>967</v>
      </c>
      <c r="S43" s="80" t="s">
        <v>970</v>
      </c>
      <c r="T43">
        <v>1</v>
      </c>
    </row>
    <row r="44" spans="1:22" ht="40.049999999999997" customHeight="1">
      <c r="A44" t="s">
        <v>1013</v>
      </c>
      <c r="C44" s="81" t="s">
        <v>980</v>
      </c>
      <c r="D44" s="82" t="s">
        <v>569</v>
      </c>
      <c r="E44" s="82" t="s">
        <v>1180</v>
      </c>
      <c r="F44" s="82" t="s">
        <v>201</v>
      </c>
      <c r="G44" s="82" t="s">
        <v>549</v>
      </c>
      <c r="H44" s="74">
        <v>0.32</v>
      </c>
      <c r="I44" s="74">
        <v>0.95</v>
      </c>
      <c r="J44" t="s">
        <v>722</v>
      </c>
      <c r="K44" t="s">
        <v>966</v>
      </c>
      <c r="P44">
        <v>0</v>
      </c>
      <c r="R44" t="s">
        <v>967</v>
      </c>
      <c r="S44" s="80" t="s">
        <v>970</v>
      </c>
      <c r="T44">
        <v>1</v>
      </c>
    </row>
    <row r="45" spans="1:22" ht="40.049999999999997" customHeight="1">
      <c r="A45" t="s">
        <v>1014</v>
      </c>
      <c r="C45" s="81" t="s">
        <v>980</v>
      </c>
      <c r="D45" s="82" t="s">
        <v>569</v>
      </c>
      <c r="E45" s="82" t="s">
        <v>1180</v>
      </c>
      <c r="F45" s="82" t="s">
        <v>575</v>
      </c>
      <c r="G45" s="82" t="s">
        <v>576</v>
      </c>
      <c r="H45" s="74">
        <v>0.43</v>
      </c>
      <c r="I45" s="74">
        <v>0.96</v>
      </c>
      <c r="J45" t="s">
        <v>722</v>
      </c>
      <c r="K45" t="s">
        <v>966</v>
      </c>
      <c r="L45">
        <v>2600</v>
      </c>
      <c r="P45">
        <v>0</v>
      </c>
      <c r="R45" t="s">
        <v>967</v>
      </c>
      <c r="S45" s="80" t="s">
        <v>970</v>
      </c>
      <c r="T45">
        <v>1</v>
      </c>
    </row>
    <row r="46" spans="1:22" ht="40.049999999999997" customHeight="1">
      <c r="A46" t="s">
        <v>1034</v>
      </c>
      <c r="C46" s="81" t="s">
        <v>591</v>
      </c>
      <c r="D46" s="82" t="s">
        <v>597</v>
      </c>
      <c r="E46" s="82" t="s">
        <v>1076</v>
      </c>
      <c r="F46" s="82" t="s">
        <v>599</v>
      </c>
      <c r="G46" s="82" t="s">
        <v>535</v>
      </c>
      <c r="H46" s="74">
        <v>0.45</v>
      </c>
      <c r="I46" s="74">
        <v>0.94</v>
      </c>
      <c r="K46" t="s">
        <v>966</v>
      </c>
      <c r="L46">
        <v>2100</v>
      </c>
      <c r="M46">
        <v>800</v>
      </c>
      <c r="N46">
        <f t="shared" ref="N46:N57" si="6">M46*L46</f>
        <v>1680000</v>
      </c>
      <c r="O46">
        <v>0.8</v>
      </c>
      <c r="P46">
        <v>0</v>
      </c>
      <c r="Q46" t="s">
        <v>922</v>
      </c>
      <c r="R46" t="s">
        <v>967</v>
      </c>
      <c r="S46" s="80" t="s">
        <v>970</v>
      </c>
      <c r="T46">
        <v>1</v>
      </c>
      <c r="U46" t="s">
        <v>921</v>
      </c>
    </row>
    <row r="47" spans="1:22" ht="40.049999999999997" customHeight="1">
      <c r="A47" t="s">
        <v>1035</v>
      </c>
      <c r="C47" s="81" t="s">
        <v>591</v>
      </c>
      <c r="D47" s="82" t="s">
        <v>597</v>
      </c>
      <c r="E47" s="82" t="s">
        <v>1076</v>
      </c>
      <c r="F47" s="82" t="s">
        <v>588</v>
      </c>
      <c r="G47" s="82" t="s">
        <v>535</v>
      </c>
      <c r="H47" s="74">
        <v>0.12</v>
      </c>
      <c r="I47" s="74">
        <v>0.94</v>
      </c>
      <c r="K47" t="s">
        <v>966</v>
      </c>
      <c r="L47">
        <v>2200</v>
      </c>
      <c r="M47">
        <v>800</v>
      </c>
      <c r="N47">
        <f t="shared" si="6"/>
        <v>1760000</v>
      </c>
      <c r="O47">
        <v>1</v>
      </c>
      <c r="P47">
        <v>0</v>
      </c>
      <c r="Q47" t="s">
        <v>922</v>
      </c>
      <c r="R47" t="s">
        <v>967</v>
      </c>
      <c r="S47" s="80" t="s">
        <v>970</v>
      </c>
      <c r="T47">
        <v>1</v>
      </c>
      <c r="U47" t="s">
        <v>921</v>
      </c>
    </row>
    <row r="48" spans="1:22" ht="40.049999999999997" customHeight="1">
      <c r="A48" t="s">
        <v>1036</v>
      </c>
      <c r="C48" s="81" t="s">
        <v>591</v>
      </c>
      <c r="D48" s="82" t="s">
        <v>600</v>
      </c>
      <c r="E48" s="82" t="s">
        <v>600</v>
      </c>
      <c r="F48" s="82" t="s">
        <v>540</v>
      </c>
      <c r="G48" s="82" t="s">
        <v>549</v>
      </c>
      <c r="H48" s="74">
        <v>0.26</v>
      </c>
      <c r="I48" s="74">
        <v>0.81</v>
      </c>
      <c r="K48" t="s">
        <v>966</v>
      </c>
      <c r="L48">
        <v>2300</v>
      </c>
      <c r="M48">
        <f>1.03*1000</f>
        <v>1030</v>
      </c>
      <c r="N48">
        <f t="shared" si="6"/>
        <v>2369000</v>
      </c>
      <c r="P48">
        <v>0</v>
      </c>
      <c r="R48" t="s">
        <v>967</v>
      </c>
      <c r="S48" s="80" t="s">
        <v>970</v>
      </c>
      <c r="T48">
        <v>1</v>
      </c>
      <c r="U48" t="s">
        <v>948</v>
      </c>
      <c r="V48" t="s">
        <v>949</v>
      </c>
    </row>
    <row r="49" spans="1:22" ht="40.049999999999997" customHeight="1">
      <c r="A49" t="s">
        <v>1037</v>
      </c>
      <c r="C49" s="81" t="s">
        <v>591</v>
      </c>
      <c r="D49" s="82" t="s">
        <v>601</v>
      </c>
      <c r="E49" s="82" t="s">
        <v>1077</v>
      </c>
      <c r="F49" s="82" t="s">
        <v>540</v>
      </c>
      <c r="G49" s="82" t="s">
        <v>549</v>
      </c>
      <c r="H49" s="74">
        <v>0.21</v>
      </c>
      <c r="I49" s="74">
        <v>0.86</v>
      </c>
      <c r="K49" t="s">
        <v>966</v>
      </c>
      <c r="L49">
        <v>2300</v>
      </c>
      <c r="M49">
        <f>1000*(1.2+1.6)/2</f>
        <v>1400</v>
      </c>
      <c r="N49">
        <f t="shared" si="6"/>
        <v>3220000</v>
      </c>
      <c r="P49">
        <v>0</v>
      </c>
      <c r="R49" t="s">
        <v>967</v>
      </c>
      <c r="S49" s="80" t="s">
        <v>970</v>
      </c>
      <c r="T49">
        <v>1</v>
      </c>
      <c r="U49" t="s">
        <v>947</v>
      </c>
      <c r="V49" t="s">
        <v>949</v>
      </c>
    </row>
    <row r="50" spans="1:22" ht="40.049999999999997" customHeight="1">
      <c r="A50" t="s">
        <v>1038</v>
      </c>
      <c r="C50" s="81" t="s">
        <v>591</v>
      </c>
      <c r="D50" s="82" t="s">
        <v>602</v>
      </c>
      <c r="E50" s="82" t="s">
        <v>1078</v>
      </c>
      <c r="F50" s="82" t="s">
        <v>558</v>
      </c>
      <c r="G50" s="82" t="s">
        <v>549</v>
      </c>
      <c r="H50" s="74">
        <v>0.05</v>
      </c>
      <c r="I50" s="74">
        <v>0.97</v>
      </c>
      <c r="K50" t="s">
        <v>966</v>
      </c>
      <c r="L50">
        <v>2300</v>
      </c>
      <c r="M50">
        <f>1000*(2.28+2.88)/2</f>
        <v>2580</v>
      </c>
      <c r="N50">
        <f t="shared" si="6"/>
        <v>5934000</v>
      </c>
      <c r="P50">
        <v>0</v>
      </c>
      <c r="R50" t="s">
        <v>967</v>
      </c>
      <c r="S50" s="80" t="s">
        <v>970</v>
      </c>
      <c r="T50">
        <v>1</v>
      </c>
      <c r="U50" t="s">
        <v>946</v>
      </c>
      <c r="V50" t="s">
        <v>949</v>
      </c>
    </row>
    <row r="51" spans="1:22" ht="40.049999999999997" customHeight="1">
      <c r="A51" t="s">
        <v>1039</v>
      </c>
      <c r="C51" s="81" t="s">
        <v>603</v>
      </c>
      <c r="D51" s="82" t="s">
        <v>604</v>
      </c>
      <c r="E51" s="82" t="s">
        <v>1079</v>
      </c>
      <c r="F51" s="82" t="s">
        <v>605</v>
      </c>
      <c r="G51" s="82" t="s">
        <v>535</v>
      </c>
      <c r="H51" s="74">
        <v>0.08</v>
      </c>
      <c r="I51" s="74">
        <v>0.94</v>
      </c>
      <c r="K51" t="s">
        <v>966</v>
      </c>
      <c r="L51">
        <v>2300</v>
      </c>
      <c r="M51">
        <f>1000*(1.4+1.8)/2</f>
        <v>1600</v>
      </c>
      <c r="N51">
        <f t="shared" si="6"/>
        <v>3680000</v>
      </c>
      <c r="P51">
        <v>0</v>
      </c>
      <c r="R51" t="s">
        <v>967</v>
      </c>
      <c r="S51" s="80" t="s">
        <v>970</v>
      </c>
      <c r="T51">
        <v>1</v>
      </c>
      <c r="U51" t="s">
        <v>945</v>
      </c>
      <c r="V51" t="s">
        <v>949</v>
      </c>
    </row>
    <row r="52" spans="1:22" ht="40.049999999999997" customHeight="1">
      <c r="A52" t="s">
        <v>1087</v>
      </c>
      <c r="C52" s="81" t="s">
        <v>1056</v>
      </c>
      <c r="D52" s="86" t="s">
        <v>1057</v>
      </c>
      <c r="E52" s="86" t="s">
        <v>99</v>
      </c>
      <c r="F52" s="86" t="s">
        <v>598</v>
      </c>
      <c r="G52" s="86" t="s">
        <v>128</v>
      </c>
      <c r="H52" s="74">
        <v>0.27</v>
      </c>
      <c r="I52" s="74">
        <v>0.98</v>
      </c>
      <c r="J52" t="s">
        <v>1061</v>
      </c>
      <c r="L52">
        <v>1600</v>
      </c>
      <c r="M52">
        <v>800</v>
      </c>
      <c r="N52">
        <f t="shared" si="6"/>
        <v>1280000</v>
      </c>
      <c r="O52">
        <v>0.28000000000000003</v>
      </c>
      <c r="P52">
        <v>1</v>
      </c>
      <c r="R52" t="s">
        <v>967</v>
      </c>
      <c r="S52" s="80" t="s">
        <v>1190</v>
      </c>
    </row>
    <row r="53" spans="1:22" ht="40.049999999999997" customHeight="1">
      <c r="A53" t="s">
        <v>1088</v>
      </c>
      <c r="C53" s="81" t="s">
        <v>1056</v>
      </c>
      <c r="D53" s="86" t="s">
        <v>1058</v>
      </c>
      <c r="E53" s="86" t="s">
        <v>1080</v>
      </c>
      <c r="F53" s="86" t="s">
        <v>541</v>
      </c>
      <c r="G53" s="86" t="s">
        <v>128</v>
      </c>
      <c r="H53" s="74">
        <v>0.17</v>
      </c>
      <c r="I53" s="74">
        <v>0.98</v>
      </c>
      <c r="J53" s="74" t="s">
        <v>228</v>
      </c>
      <c r="L53">
        <v>1600</v>
      </c>
      <c r="M53">
        <v>800</v>
      </c>
      <c r="N53">
        <f t="shared" si="6"/>
        <v>1280000</v>
      </c>
      <c r="O53">
        <v>0.28000000000000003</v>
      </c>
      <c r="P53">
        <v>0.9</v>
      </c>
      <c r="R53" t="s">
        <v>967</v>
      </c>
      <c r="S53" s="80" t="s">
        <v>1191</v>
      </c>
    </row>
    <row r="54" spans="1:22" ht="40.049999999999997" customHeight="1">
      <c r="A54" t="s">
        <v>1089</v>
      </c>
      <c r="C54" s="81" t="s">
        <v>1090</v>
      </c>
      <c r="D54" s="81" t="s">
        <v>1090</v>
      </c>
      <c r="E54" s="86" t="s">
        <v>1185</v>
      </c>
      <c r="F54" s="86" t="s">
        <v>598</v>
      </c>
      <c r="G54" s="86"/>
      <c r="H54" s="74">
        <v>0.27</v>
      </c>
      <c r="I54" s="74">
        <v>0.98</v>
      </c>
      <c r="J54" t="s">
        <v>1061</v>
      </c>
      <c r="L54">
        <v>1600</v>
      </c>
      <c r="M54">
        <v>800</v>
      </c>
      <c r="N54">
        <f t="shared" si="6"/>
        <v>1280000</v>
      </c>
      <c r="O54">
        <v>0.28000000000000003</v>
      </c>
      <c r="P54">
        <v>1.3</v>
      </c>
      <c r="R54" t="s">
        <v>967</v>
      </c>
      <c r="S54" s="80" t="s">
        <v>1192</v>
      </c>
      <c r="T54">
        <v>1</v>
      </c>
    </row>
    <row r="55" spans="1:22" ht="40.049999999999997" customHeight="1">
      <c r="A55" t="s">
        <v>1089</v>
      </c>
      <c r="C55" s="81" t="s">
        <v>1059</v>
      </c>
      <c r="D55" s="86" t="s">
        <v>1186</v>
      </c>
      <c r="E55" s="86" t="s">
        <v>1186</v>
      </c>
      <c r="F55" s="86" t="s">
        <v>142</v>
      </c>
      <c r="G55" s="86" t="s">
        <v>1085</v>
      </c>
      <c r="H55" s="87" t="s">
        <v>251</v>
      </c>
      <c r="I55" s="87" t="s">
        <v>250</v>
      </c>
      <c r="J55" s="74" t="s">
        <v>228</v>
      </c>
      <c r="K55" s="74"/>
      <c r="M55" s="74"/>
      <c r="N55">
        <f t="shared" si="6"/>
        <v>0</v>
      </c>
      <c r="P55">
        <v>0</v>
      </c>
      <c r="R55" t="s">
        <v>967</v>
      </c>
      <c r="S55" s="80" t="s">
        <v>1193</v>
      </c>
    </row>
    <row r="56" spans="1:22" ht="40.049999999999997" customHeight="1">
      <c r="C56" s="81" t="s">
        <v>914</v>
      </c>
      <c r="D56" s="86" t="s">
        <v>1059</v>
      </c>
      <c r="E56" s="86" t="s">
        <v>1081</v>
      </c>
      <c r="F56" s="86"/>
      <c r="G56" s="86"/>
      <c r="H56" s="87"/>
      <c r="I56" s="87"/>
      <c r="J56" t="s">
        <v>1061</v>
      </c>
      <c r="K56" s="74"/>
      <c r="L56">
        <v>1600</v>
      </c>
      <c r="M56">
        <v>800</v>
      </c>
      <c r="N56">
        <f t="shared" si="6"/>
        <v>1280000</v>
      </c>
      <c r="O56">
        <v>0.28000000000000003</v>
      </c>
      <c r="P56">
        <v>0.2</v>
      </c>
      <c r="R56" t="s">
        <v>967</v>
      </c>
      <c r="S56" s="80" t="s">
        <v>1194</v>
      </c>
    </row>
    <row r="57" spans="1:22" ht="40.049999999999997" customHeight="1">
      <c r="A57" t="s">
        <v>1176</v>
      </c>
      <c r="C57" s="81" t="s">
        <v>241</v>
      </c>
      <c r="D57" s="86" t="s">
        <v>1189</v>
      </c>
      <c r="E57" s="86" t="s">
        <v>1175</v>
      </c>
      <c r="F57" s="86" t="s">
        <v>128</v>
      </c>
      <c r="G57" s="86" t="s">
        <v>128</v>
      </c>
      <c r="H57" s="74">
        <v>7.0000000000000007E-2</v>
      </c>
      <c r="I57" s="74" t="s">
        <v>252</v>
      </c>
      <c r="J57" s="74" t="s">
        <v>228</v>
      </c>
      <c r="K57" s="74"/>
      <c r="L57" s="74">
        <v>997</v>
      </c>
      <c r="M57" s="74">
        <v>4184</v>
      </c>
      <c r="N57">
        <f t="shared" si="6"/>
        <v>4171448</v>
      </c>
      <c r="O57">
        <v>0.68</v>
      </c>
      <c r="P57">
        <v>1.05</v>
      </c>
      <c r="R57" t="s">
        <v>967</v>
      </c>
      <c r="S57" s="80" t="s">
        <v>1195</v>
      </c>
    </row>
  </sheetData>
  <hyperlinks>
    <hyperlink ref="U27" r:id="rId1"/>
    <hyperlink ref="U25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zoomScale="55" zoomScaleNormal="55" workbookViewId="0">
      <pane ySplit="1" topLeftCell="A2" activePane="bottomLeft" state="frozen"/>
      <selection pane="bottomLeft" activeCell="L28" sqref="L28"/>
    </sheetView>
  </sheetViews>
  <sheetFormatPr baseColWidth="10" defaultColWidth="8.88671875" defaultRowHeight="14.4"/>
  <cols>
    <col min="1" max="1" width="15" customWidth="1"/>
    <col min="2" max="2" width="10.77734375" style="85" customWidth="1"/>
    <col min="3" max="3" width="12.33203125" style="81" bestFit="1" customWidth="1"/>
    <col min="4" max="5" width="12.33203125" style="81" customWidth="1"/>
    <col min="6" max="6" width="21.5546875" style="81" customWidth="1"/>
    <col min="7" max="7" width="15.33203125" style="81" customWidth="1"/>
    <col min="8" max="8" width="11" customWidth="1"/>
    <col min="9" max="9" width="12.6640625" customWidth="1"/>
    <col min="10" max="10" width="7.5546875" customWidth="1"/>
    <col min="11" max="11" width="9.77734375" customWidth="1"/>
    <col min="12" max="12" width="20.33203125" bestFit="1" customWidth="1"/>
    <col min="13" max="13" width="34.109375" bestFit="1" customWidth="1"/>
    <col min="14" max="14" width="41.109375" bestFit="1" customWidth="1"/>
    <col min="15" max="15" width="26" bestFit="1" customWidth="1"/>
    <col min="16" max="17" width="24.6640625" customWidth="1"/>
    <col min="18" max="18" width="13.6640625" customWidth="1"/>
    <col min="19" max="19" width="9.6640625" customWidth="1"/>
    <col min="20" max="20" width="16" style="80" bestFit="1" customWidth="1"/>
    <col min="21" max="21" width="7.44140625" bestFit="1" customWidth="1"/>
  </cols>
  <sheetData>
    <row r="1" spans="1:21">
      <c r="A1" s="2" t="s">
        <v>1055</v>
      </c>
      <c r="B1" s="84" t="s">
        <v>977</v>
      </c>
      <c r="C1" s="2" t="s">
        <v>682</v>
      </c>
      <c r="D1" s="2" t="s">
        <v>683</v>
      </c>
      <c r="E1" s="2" t="s">
        <v>11</v>
      </c>
      <c r="F1" s="2" t="s">
        <v>15</v>
      </c>
      <c r="G1" s="2" t="s">
        <v>1210</v>
      </c>
      <c r="H1" s="2" t="s">
        <v>10</v>
      </c>
      <c r="I1" s="2" t="s">
        <v>785</v>
      </c>
      <c r="J1" s="2" t="s">
        <v>723</v>
      </c>
      <c r="K1" s="2" t="s">
        <v>965</v>
      </c>
      <c r="L1" s="2" t="s">
        <v>917</v>
      </c>
      <c r="M1" s="2" t="s">
        <v>920</v>
      </c>
      <c r="N1" s="2" t="s">
        <v>919</v>
      </c>
      <c r="O1" s="2" t="s">
        <v>913</v>
      </c>
      <c r="P1" s="2" t="s">
        <v>974</v>
      </c>
      <c r="Q1" s="2" t="s">
        <v>723</v>
      </c>
      <c r="R1" s="2" t="s">
        <v>1062</v>
      </c>
      <c r="S1" s="2" t="s">
        <v>965</v>
      </c>
      <c r="T1" s="2" t="s">
        <v>968</v>
      </c>
      <c r="U1" s="2" t="s">
        <v>969</v>
      </c>
    </row>
    <row r="2" spans="1:21" ht="40.049999999999997" customHeight="1">
      <c r="A2" t="s">
        <v>981</v>
      </c>
      <c r="C2" s="81" t="s">
        <v>244</v>
      </c>
      <c r="D2" s="82" t="s">
        <v>533</v>
      </c>
      <c r="E2" s="82" t="s">
        <v>533</v>
      </c>
      <c r="F2" s="82" t="s">
        <v>1063</v>
      </c>
      <c r="G2" s="82" t="s">
        <v>1083</v>
      </c>
      <c r="H2" s="74">
        <v>0.26</v>
      </c>
      <c r="I2" s="74">
        <v>0.92</v>
      </c>
      <c r="J2" t="s">
        <v>722</v>
      </c>
      <c r="K2" t="s">
        <v>966</v>
      </c>
      <c r="L2">
        <v>2600</v>
      </c>
      <c r="M2">
        <v>690</v>
      </c>
      <c r="N2">
        <f t="shared" ref="N2:N14" si="0">L2*M2</f>
        <v>1794000</v>
      </c>
      <c r="O2">
        <v>5</v>
      </c>
      <c r="P2">
        <v>0</v>
      </c>
      <c r="Q2" t="s">
        <v>962</v>
      </c>
      <c r="S2" t="s">
        <v>967</v>
      </c>
      <c r="T2" s="80" t="s">
        <v>970</v>
      </c>
      <c r="U2">
        <v>1</v>
      </c>
    </row>
    <row r="3" spans="1:21" ht="40.049999999999997" customHeight="1">
      <c r="A3" t="s">
        <v>982</v>
      </c>
      <c r="C3" s="81" t="s">
        <v>244</v>
      </c>
      <c r="D3" s="82" t="s">
        <v>533</v>
      </c>
      <c r="E3" s="82" t="s">
        <v>533</v>
      </c>
      <c r="F3" s="82" t="s">
        <v>1063</v>
      </c>
      <c r="G3" s="82" t="s">
        <v>1083</v>
      </c>
      <c r="H3" s="74">
        <v>0.32</v>
      </c>
      <c r="I3" s="74">
        <v>0.96</v>
      </c>
      <c r="J3" t="s">
        <v>722</v>
      </c>
      <c r="K3" t="s">
        <v>966</v>
      </c>
      <c r="L3">
        <v>2600</v>
      </c>
      <c r="M3">
        <v>690</v>
      </c>
      <c r="N3">
        <f t="shared" si="0"/>
        <v>1794000</v>
      </c>
      <c r="O3">
        <v>5</v>
      </c>
      <c r="P3">
        <v>0</v>
      </c>
      <c r="Q3" t="s">
        <v>962</v>
      </c>
      <c r="S3" t="s">
        <v>967</v>
      </c>
      <c r="T3" s="80" t="s">
        <v>970</v>
      </c>
      <c r="U3">
        <v>1</v>
      </c>
    </row>
    <row r="4" spans="1:21" ht="40.049999999999997" customHeight="1">
      <c r="A4" t="s">
        <v>983</v>
      </c>
      <c r="C4" s="81" t="s">
        <v>244</v>
      </c>
      <c r="D4" s="82" t="s">
        <v>533</v>
      </c>
      <c r="E4" s="82" t="s">
        <v>533</v>
      </c>
      <c r="F4" s="82" t="s">
        <v>142</v>
      </c>
      <c r="G4" s="82" t="s">
        <v>1083</v>
      </c>
      <c r="H4" s="74">
        <v>0.25</v>
      </c>
      <c r="I4" s="74">
        <v>0.97</v>
      </c>
      <c r="J4" t="s">
        <v>722</v>
      </c>
      <c r="K4" t="s">
        <v>966</v>
      </c>
      <c r="L4">
        <v>2600</v>
      </c>
      <c r="M4">
        <v>690</v>
      </c>
      <c r="N4">
        <f t="shared" si="0"/>
        <v>1794000</v>
      </c>
      <c r="O4">
        <v>5</v>
      </c>
      <c r="P4">
        <v>0</v>
      </c>
      <c r="Q4" t="s">
        <v>962</v>
      </c>
      <c r="S4" t="s">
        <v>967</v>
      </c>
      <c r="T4" s="80" t="s">
        <v>970</v>
      </c>
      <c r="U4">
        <v>1</v>
      </c>
    </row>
    <row r="5" spans="1:21" ht="40.049999999999997" customHeight="1">
      <c r="A5" t="s">
        <v>984</v>
      </c>
      <c r="C5" s="81" t="s">
        <v>536</v>
      </c>
      <c r="D5" s="82" t="s">
        <v>537</v>
      </c>
      <c r="E5" s="82" t="s">
        <v>1177</v>
      </c>
      <c r="F5" s="82" t="s">
        <v>159</v>
      </c>
      <c r="G5" s="82" t="s">
        <v>538</v>
      </c>
      <c r="H5" s="74">
        <v>0.4</v>
      </c>
      <c r="I5" s="74">
        <v>0.9</v>
      </c>
      <c r="J5" t="s">
        <v>722</v>
      </c>
      <c r="K5" t="s">
        <v>966</v>
      </c>
      <c r="L5">
        <v>2000</v>
      </c>
      <c r="M5">
        <v>745</v>
      </c>
      <c r="N5">
        <f t="shared" si="0"/>
        <v>1490000</v>
      </c>
      <c r="O5">
        <v>3</v>
      </c>
      <c r="P5">
        <v>0</v>
      </c>
      <c r="Q5" t="s">
        <v>962</v>
      </c>
      <c r="S5" t="s">
        <v>967</v>
      </c>
      <c r="T5" s="80" t="s">
        <v>970</v>
      </c>
      <c r="U5">
        <v>1</v>
      </c>
    </row>
    <row r="6" spans="1:21" ht="40.049999999999997" customHeight="1">
      <c r="A6" t="s">
        <v>985</v>
      </c>
      <c r="C6" s="81" t="s">
        <v>536</v>
      </c>
      <c r="D6" s="82" t="s">
        <v>539</v>
      </c>
      <c r="E6" s="82" t="s">
        <v>1069</v>
      </c>
      <c r="F6" s="82" t="s">
        <v>540</v>
      </c>
      <c r="G6" s="82" t="s">
        <v>538</v>
      </c>
      <c r="H6" s="74">
        <v>0.2</v>
      </c>
      <c r="I6" s="74">
        <v>0.94</v>
      </c>
      <c r="J6" t="s">
        <v>722</v>
      </c>
      <c r="K6" t="s">
        <v>966</v>
      </c>
      <c r="L6">
        <v>3250</v>
      </c>
      <c r="M6">
        <v>1180</v>
      </c>
      <c r="N6">
        <f t="shared" si="0"/>
        <v>3835000</v>
      </c>
      <c r="O6">
        <v>2</v>
      </c>
      <c r="P6">
        <v>0</v>
      </c>
      <c r="Q6" t="s">
        <v>962</v>
      </c>
      <c r="S6" t="s">
        <v>967</v>
      </c>
      <c r="T6" s="80" t="s">
        <v>970</v>
      </c>
      <c r="U6">
        <v>1</v>
      </c>
    </row>
    <row r="7" spans="1:21" ht="40.049999999999997" customHeight="1">
      <c r="A7" t="s">
        <v>986</v>
      </c>
      <c r="C7" s="81" t="s">
        <v>536</v>
      </c>
      <c r="D7" s="82" t="s">
        <v>537</v>
      </c>
      <c r="E7" s="82" t="s">
        <v>1177</v>
      </c>
      <c r="F7" s="82" t="s">
        <v>541</v>
      </c>
      <c r="G7" s="82" t="s">
        <v>538</v>
      </c>
      <c r="H7" s="74">
        <v>0.26</v>
      </c>
      <c r="I7" s="74">
        <v>0.93</v>
      </c>
      <c r="J7" t="s">
        <v>722</v>
      </c>
      <c r="K7" t="s">
        <v>966</v>
      </c>
      <c r="L7">
        <v>2000</v>
      </c>
      <c r="M7">
        <v>745</v>
      </c>
      <c r="N7">
        <f t="shared" si="0"/>
        <v>1490000</v>
      </c>
      <c r="O7">
        <v>3</v>
      </c>
      <c r="P7">
        <v>0</v>
      </c>
      <c r="Q7" t="s">
        <v>962</v>
      </c>
      <c r="S7" t="s">
        <v>967</v>
      </c>
      <c r="T7" s="80" t="s">
        <v>970</v>
      </c>
      <c r="U7">
        <v>1</v>
      </c>
    </row>
    <row r="8" spans="1:21" ht="40.049999999999997" customHeight="1">
      <c r="A8" t="s">
        <v>987</v>
      </c>
      <c r="C8" s="81" t="s">
        <v>536</v>
      </c>
      <c r="D8" s="82" t="s">
        <v>542</v>
      </c>
      <c r="E8" s="82" t="s">
        <v>1065</v>
      </c>
      <c r="F8" s="82" t="s">
        <v>159</v>
      </c>
      <c r="G8" s="82" t="s">
        <v>538</v>
      </c>
      <c r="H8" s="74">
        <v>0.68</v>
      </c>
      <c r="I8" s="74">
        <v>0.93</v>
      </c>
      <c r="J8" t="s">
        <v>722</v>
      </c>
      <c r="K8" t="s">
        <v>966</v>
      </c>
      <c r="L8">
        <v>3250</v>
      </c>
      <c r="M8">
        <v>1180</v>
      </c>
      <c r="N8">
        <f t="shared" si="0"/>
        <v>3835000</v>
      </c>
      <c r="O8">
        <v>2</v>
      </c>
      <c r="P8">
        <v>0</v>
      </c>
      <c r="Q8" t="s">
        <v>962</v>
      </c>
      <c r="S8" t="s">
        <v>967</v>
      </c>
      <c r="T8" s="80" t="s">
        <v>970</v>
      </c>
      <c r="U8">
        <v>1</v>
      </c>
    </row>
    <row r="9" spans="1:21" ht="40.049999999999997" customHeight="1">
      <c r="A9" t="s">
        <v>988</v>
      </c>
      <c r="C9" s="81" t="s">
        <v>536</v>
      </c>
      <c r="D9" s="82" t="s">
        <v>537</v>
      </c>
      <c r="E9" s="82" t="s">
        <v>1177</v>
      </c>
      <c r="F9" s="82" t="s">
        <v>543</v>
      </c>
      <c r="G9" s="82" t="s">
        <v>544</v>
      </c>
      <c r="H9" s="74">
        <v>0.46</v>
      </c>
      <c r="I9" s="74">
        <v>0.92</v>
      </c>
      <c r="J9" t="s">
        <v>722</v>
      </c>
      <c r="K9" t="s">
        <v>966</v>
      </c>
      <c r="L9">
        <v>2000</v>
      </c>
      <c r="M9">
        <v>745</v>
      </c>
      <c r="N9">
        <f t="shared" si="0"/>
        <v>1490000</v>
      </c>
      <c r="O9">
        <v>3</v>
      </c>
      <c r="P9">
        <v>0</v>
      </c>
      <c r="Q9" t="s">
        <v>962</v>
      </c>
      <c r="S9" t="s">
        <v>967</v>
      </c>
      <c r="T9" s="80" t="s">
        <v>970</v>
      </c>
      <c r="U9">
        <v>1</v>
      </c>
    </row>
    <row r="10" spans="1:21" ht="40.049999999999997" customHeight="1">
      <c r="A10" t="s">
        <v>989</v>
      </c>
      <c r="C10" s="81" t="s">
        <v>536</v>
      </c>
      <c r="D10" s="82" t="s">
        <v>97</v>
      </c>
      <c r="E10" s="82" t="s">
        <v>1066</v>
      </c>
      <c r="F10" s="82" t="s">
        <v>545</v>
      </c>
      <c r="G10" s="82" t="s">
        <v>546</v>
      </c>
      <c r="H10" s="74">
        <v>0.48</v>
      </c>
      <c r="I10" s="74">
        <v>0.92</v>
      </c>
      <c r="J10" t="s">
        <v>722</v>
      </c>
      <c r="K10" t="s">
        <v>966</v>
      </c>
      <c r="L10">
        <v>2600</v>
      </c>
      <c r="M10">
        <v>280</v>
      </c>
      <c r="N10">
        <f t="shared" si="0"/>
        <v>728000</v>
      </c>
      <c r="O10">
        <v>2.7</v>
      </c>
      <c r="P10">
        <v>0</v>
      </c>
      <c r="Q10" t="s">
        <v>962</v>
      </c>
      <c r="S10" t="s">
        <v>967</v>
      </c>
      <c r="T10" s="80" t="s">
        <v>970</v>
      </c>
      <c r="U10">
        <v>1</v>
      </c>
    </row>
    <row r="11" spans="1:21" ht="40.049999999999997" customHeight="1">
      <c r="A11" t="s">
        <v>990</v>
      </c>
      <c r="C11" s="81" t="s">
        <v>536</v>
      </c>
      <c r="D11" s="82" t="s">
        <v>547</v>
      </c>
      <c r="E11" s="82" t="s">
        <v>1067</v>
      </c>
      <c r="F11" s="82" t="s">
        <v>548</v>
      </c>
      <c r="G11" s="82" t="s">
        <v>549</v>
      </c>
      <c r="H11" s="74">
        <v>0.34</v>
      </c>
      <c r="I11" s="74">
        <v>0.93</v>
      </c>
      <c r="J11" t="s">
        <v>722</v>
      </c>
      <c r="K11" t="s">
        <v>966</v>
      </c>
      <c r="L11">
        <v>2600</v>
      </c>
      <c r="M11">
        <v>280</v>
      </c>
      <c r="N11">
        <f t="shared" si="0"/>
        <v>728000</v>
      </c>
      <c r="O11">
        <v>2.7</v>
      </c>
      <c r="P11">
        <v>0</v>
      </c>
      <c r="Q11" t="s">
        <v>962</v>
      </c>
      <c r="S11" t="s">
        <v>967</v>
      </c>
      <c r="T11" s="80" t="s">
        <v>970</v>
      </c>
      <c r="U11">
        <v>1</v>
      </c>
    </row>
    <row r="12" spans="1:21" ht="40.049999999999997" customHeight="1">
      <c r="A12" t="s">
        <v>991</v>
      </c>
      <c r="C12" s="81" t="s">
        <v>536</v>
      </c>
      <c r="D12" s="82" t="s">
        <v>547</v>
      </c>
      <c r="E12" s="82" t="s">
        <v>1067</v>
      </c>
      <c r="F12" s="82" t="s">
        <v>545</v>
      </c>
      <c r="G12" s="82" t="s">
        <v>549</v>
      </c>
      <c r="H12" s="74">
        <v>0.41</v>
      </c>
      <c r="I12" s="74">
        <v>0.89</v>
      </c>
      <c r="J12" t="s">
        <v>722</v>
      </c>
      <c r="K12" t="s">
        <v>966</v>
      </c>
      <c r="L12">
        <v>2600</v>
      </c>
      <c r="M12">
        <v>280</v>
      </c>
      <c r="N12">
        <f t="shared" si="0"/>
        <v>728000</v>
      </c>
      <c r="O12">
        <v>2.7</v>
      </c>
      <c r="P12">
        <v>0</v>
      </c>
      <c r="Q12" t="s">
        <v>962</v>
      </c>
      <c r="S12" t="s">
        <v>967</v>
      </c>
      <c r="T12" s="80" t="s">
        <v>970</v>
      </c>
      <c r="U12">
        <v>1</v>
      </c>
    </row>
    <row r="13" spans="1:21" ht="40.049999999999997" customHeight="1">
      <c r="A13" t="s">
        <v>992</v>
      </c>
      <c r="C13" s="81" t="s">
        <v>536</v>
      </c>
      <c r="D13" s="82" t="s">
        <v>97</v>
      </c>
      <c r="E13" s="82" t="s">
        <v>1066</v>
      </c>
      <c r="F13" s="82" t="s">
        <v>550</v>
      </c>
      <c r="G13" s="82" t="s">
        <v>549</v>
      </c>
      <c r="H13" s="74">
        <v>0.54</v>
      </c>
      <c r="I13" s="74">
        <v>0.93</v>
      </c>
      <c r="J13" t="s">
        <v>722</v>
      </c>
      <c r="K13" t="s">
        <v>966</v>
      </c>
      <c r="L13">
        <v>2600</v>
      </c>
      <c r="M13">
        <v>280</v>
      </c>
      <c r="N13">
        <f t="shared" si="0"/>
        <v>728000</v>
      </c>
      <c r="O13">
        <v>2.7</v>
      </c>
      <c r="P13">
        <v>0</v>
      </c>
      <c r="Q13" t="s">
        <v>962</v>
      </c>
      <c r="S13" t="s">
        <v>967</v>
      </c>
      <c r="T13" s="80" t="s">
        <v>970</v>
      </c>
      <c r="U13">
        <v>1</v>
      </c>
    </row>
    <row r="14" spans="1:21" ht="40.049999999999997" customHeight="1">
      <c r="A14" t="s">
        <v>993</v>
      </c>
      <c r="C14" s="81" t="s">
        <v>536</v>
      </c>
      <c r="D14" s="82" t="s">
        <v>97</v>
      </c>
      <c r="E14" s="82" t="s">
        <v>1066</v>
      </c>
      <c r="F14" s="82" t="s">
        <v>551</v>
      </c>
      <c r="G14" s="82" t="s">
        <v>544</v>
      </c>
      <c r="H14" s="74">
        <v>0.22</v>
      </c>
      <c r="I14" s="74">
        <v>0.89</v>
      </c>
      <c r="J14" t="s">
        <v>722</v>
      </c>
      <c r="K14" t="s">
        <v>966</v>
      </c>
      <c r="L14">
        <v>2600</v>
      </c>
      <c r="M14">
        <v>280</v>
      </c>
      <c r="N14">
        <f t="shared" si="0"/>
        <v>728000</v>
      </c>
      <c r="O14">
        <v>2.7</v>
      </c>
      <c r="P14">
        <v>0</v>
      </c>
      <c r="Q14" t="s">
        <v>947</v>
      </c>
      <c r="S14" t="s">
        <v>967</v>
      </c>
      <c r="T14" s="80" t="s">
        <v>970</v>
      </c>
      <c r="U14">
        <v>1</v>
      </c>
    </row>
    <row r="15" spans="1:21" ht="40.049999999999997" customHeight="1">
      <c r="A15" t="s">
        <v>1045</v>
      </c>
      <c r="C15" s="81" t="s">
        <v>13</v>
      </c>
      <c r="D15" s="82" t="s">
        <v>553</v>
      </c>
      <c r="E15" s="82" t="s">
        <v>1207</v>
      </c>
      <c r="F15" s="82" t="s">
        <v>554</v>
      </c>
      <c r="G15" s="82" t="s">
        <v>549</v>
      </c>
      <c r="H15" s="74">
        <v>0.21</v>
      </c>
      <c r="I15" s="74">
        <v>0.96</v>
      </c>
      <c r="J15" t="s">
        <v>722</v>
      </c>
      <c r="K15" t="s">
        <v>966</v>
      </c>
      <c r="L15">
        <v>2300</v>
      </c>
      <c r="M15">
        <f t="shared" ref="M15:M20" si="1">1000*(1.2+1.6)/2</f>
        <v>1400</v>
      </c>
      <c r="N15">
        <f t="shared" ref="N15:N20" si="2">M15*L15</f>
        <v>3220000</v>
      </c>
      <c r="O15">
        <v>0.8</v>
      </c>
      <c r="P15">
        <v>0</v>
      </c>
      <c r="Q15" t="s">
        <v>1086</v>
      </c>
      <c r="S15" t="s">
        <v>967</v>
      </c>
      <c r="T15" s="80" t="s">
        <v>970</v>
      </c>
      <c r="U15">
        <v>1</v>
      </c>
    </row>
    <row r="16" spans="1:21" ht="40.049999999999997" customHeight="1">
      <c r="A16" t="s">
        <v>1046</v>
      </c>
      <c r="C16" s="81" t="s">
        <v>13</v>
      </c>
      <c r="D16" s="82" t="s">
        <v>553</v>
      </c>
      <c r="E16" s="82" t="s">
        <v>1207</v>
      </c>
      <c r="F16" s="82" t="s">
        <v>554</v>
      </c>
      <c r="G16" s="82" t="s">
        <v>549</v>
      </c>
      <c r="H16" s="74">
        <v>0.18</v>
      </c>
      <c r="I16" s="74">
        <v>0.94</v>
      </c>
      <c r="J16" t="s">
        <v>722</v>
      </c>
      <c r="K16" t="s">
        <v>966</v>
      </c>
      <c r="L16">
        <v>2300</v>
      </c>
      <c r="M16">
        <f t="shared" si="1"/>
        <v>1400</v>
      </c>
      <c r="N16">
        <f t="shared" si="2"/>
        <v>3220000</v>
      </c>
      <c r="O16">
        <v>0.8</v>
      </c>
      <c r="P16">
        <v>0</v>
      </c>
      <c r="Q16" t="s">
        <v>1086</v>
      </c>
      <c r="S16" t="s">
        <v>967</v>
      </c>
      <c r="T16" s="80" t="s">
        <v>970</v>
      </c>
      <c r="U16">
        <v>1</v>
      </c>
    </row>
    <row r="17" spans="1:22" ht="40.049999999999997" customHeight="1">
      <c r="A17" t="s">
        <v>1047</v>
      </c>
      <c r="C17" s="81" t="s">
        <v>13</v>
      </c>
      <c r="D17" s="82" t="s">
        <v>553</v>
      </c>
      <c r="E17" s="82" t="s">
        <v>1207</v>
      </c>
      <c r="F17" s="82" t="s">
        <v>554</v>
      </c>
      <c r="G17" s="82" t="s">
        <v>549</v>
      </c>
      <c r="H17" s="74">
        <v>0.21</v>
      </c>
      <c r="I17" s="74">
        <v>0.94</v>
      </c>
      <c r="J17" t="s">
        <v>722</v>
      </c>
      <c r="K17" t="s">
        <v>966</v>
      </c>
      <c r="L17">
        <v>2300</v>
      </c>
      <c r="M17">
        <f t="shared" si="1"/>
        <v>1400</v>
      </c>
      <c r="N17">
        <f t="shared" si="2"/>
        <v>3220000</v>
      </c>
      <c r="O17">
        <v>0.8</v>
      </c>
      <c r="P17">
        <v>0</v>
      </c>
      <c r="Q17" t="s">
        <v>1086</v>
      </c>
      <c r="S17" t="s">
        <v>967</v>
      </c>
      <c r="T17" s="80" t="s">
        <v>970</v>
      </c>
      <c r="U17">
        <v>1</v>
      </c>
    </row>
    <row r="18" spans="1:22" ht="40.049999999999997" customHeight="1">
      <c r="A18" t="s">
        <v>1048</v>
      </c>
      <c r="C18" s="81" t="s">
        <v>13</v>
      </c>
      <c r="D18" s="82" t="s">
        <v>553</v>
      </c>
      <c r="E18" s="82" t="s">
        <v>1207</v>
      </c>
      <c r="F18" s="82" t="s">
        <v>554</v>
      </c>
      <c r="G18" s="82" t="s">
        <v>549</v>
      </c>
      <c r="H18" s="74">
        <v>0.18</v>
      </c>
      <c r="I18" s="74">
        <v>0.94</v>
      </c>
      <c r="J18" t="s">
        <v>722</v>
      </c>
      <c r="K18" t="s">
        <v>966</v>
      </c>
      <c r="L18">
        <v>2300</v>
      </c>
      <c r="M18">
        <f t="shared" si="1"/>
        <v>1400</v>
      </c>
      <c r="N18">
        <f t="shared" si="2"/>
        <v>3220000</v>
      </c>
      <c r="O18">
        <v>0.8</v>
      </c>
      <c r="P18">
        <v>0</v>
      </c>
      <c r="Q18" t="s">
        <v>1086</v>
      </c>
      <c r="S18" t="s">
        <v>967</v>
      </c>
      <c r="T18" s="80" t="s">
        <v>970</v>
      </c>
      <c r="U18">
        <v>1</v>
      </c>
    </row>
    <row r="19" spans="1:22" ht="40.049999999999997" customHeight="1">
      <c r="A19" t="s">
        <v>1049</v>
      </c>
      <c r="C19" s="81" t="s">
        <v>13</v>
      </c>
      <c r="D19" s="82" t="s">
        <v>553</v>
      </c>
      <c r="E19" s="82" t="s">
        <v>1207</v>
      </c>
      <c r="F19" s="82" t="s">
        <v>554</v>
      </c>
      <c r="G19" s="82" t="s">
        <v>549</v>
      </c>
      <c r="H19" s="74">
        <v>0.19</v>
      </c>
      <c r="I19" s="74">
        <v>0.93</v>
      </c>
      <c r="J19" t="s">
        <v>722</v>
      </c>
      <c r="K19" t="s">
        <v>966</v>
      </c>
      <c r="L19">
        <v>2300</v>
      </c>
      <c r="M19">
        <f t="shared" si="1"/>
        <v>1400</v>
      </c>
      <c r="N19">
        <f t="shared" si="2"/>
        <v>3220000</v>
      </c>
      <c r="O19">
        <v>0.8</v>
      </c>
      <c r="P19">
        <v>0</v>
      </c>
      <c r="Q19" t="s">
        <v>1086</v>
      </c>
      <c r="S19" t="s">
        <v>967</v>
      </c>
      <c r="T19" s="80" t="s">
        <v>970</v>
      </c>
      <c r="U19">
        <v>1</v>
      </c>
    </row>
    <row r="20" spans="1:22" ht="40.049999999999997" customHeight="1">
      <c r="A20" t="s">
        <v>1050</v>
      </c>
      <c r="C20" s="81" t="s">
        <v>13</v>
      </c>
      <c r="D20" s="82" t="s">
        <v>553</v>
      </c>
      <c r="E20" s="82" t="s">
        <v>1207</v>
      </c>
      <c r="F20" s="82" t="s">
        <v>554</v>
      </c>
      <c r="G20" s="82" t="s">
        <v>549</v>
      </c>
      <c r="H20" s="74">
        <v>0.12</v>
      </c>
      <c r="I20" s="74">
        <v>0.91</v>
      </c>
      <c r="J20" t="s">
        <v>722</v>
      </c>
      <c r="K20" t="s">
        <v>966</v>
      </c>
      <c r="L20">
        <v>2300</v>
      </c>
      <c r="M20">
        <f t="shared" si="1"/>
        <v>1400</v>
      </c>
      <c r="N20">
        <f t="shared" si="2"/>
        <v>3220000</v>
      </c>
      <c r="O20">
        <v>0.8</v>
      </c>
      <c r="P20">
        <v>0</v>
      </c>
      <c r="Q20" t="s">
        <v>962</v>
      </c>
      <c r="S20" t="s">
        <v>967</v>
      </c>
      <c r="T20" s="80" t="s">
        <v>970</v>
      </c>
      <c r="U20">
        <v>1</v>
      </c>
    </row>
    <row r="21" spans="1:22" ht="40.049999999999997" customHeight="1">
      <c r="A21" t="s">
        <v>1051</v>
      </c>
      <c r="C21" s="81" t="s">
        <v>978</v>
      </c>
      <c r="D21" s="82" t="s">
        <v>556</v>
      </c>
      <c r="E21" s="82" t="s">
        <v>1208</v>
      </c>
      <c r="F21" s="82" t="s">
        <v>540</v>
      </c>
      <c r="G21" s="82" t="s">
        <v>535</v>
      </c>
      <c r="H21" s="74">
        <v>7.0000000000000007E-2</v>
      </c>
      <c r="I21" s="74">
        <v>0.93</v>
      </c>
      <c r="J21" t="s">
        <v>722</v>
      </c>
      <c r="K21" t="s">
        <v>966</v>
      </c>
      <c r="P21">
        <v>0</v>
      </c>
      <c r="Q21" t="s">
        <v>962</v>
      </c>
      <c r="S21" t="s">
        <v>967</v>
      </c>
      <c r="T21" s="80" t="s">
        <v>970</v>
      </c>
      <c r="U21">
        <v>1</v>
      </c>
    </row>
    <row r="22" spans="1:22" ht="40.049999999999997" customHeight="1">
      <c r="A22" t="s">
        <v>1052</v>
      </c>
      <c r="C22" s="81" t="s">
        <v>978</v>
      </c>
      <c r="D22" s="82" t="s">
        <v>557</v>
      </c>
      <c r="E22" s="82" t="s">
        <v>1209</v>
      </c>
      <c r="F22" s="82" t="s">
        <v>558</v>
      </c>
      <c r="G22" s="82" t="s">
        <v>549</v>
      </c>
      <c r="H22" s="74">
        <v>0.13</v>
      </c>
      <c r="I22" s="74">
        <v>0.95</v>
      </c>
      <c r="J22" t="s">
        <v>722</v>
      </c>
      <c r="K22" t="s">
        <v>966</v>
      </c>
      <c r="P22">
        <v>0</v>
      </c>
      <c r="Q22" t="s">
        <v>962</v>
      </c>
      <c r="S22" t="s">
        <v>967</v>
      </c>
      <c r="T22" s="80" t="s">
        <v>970</v>
      </c>
      <c r="U22">
        <v>1</v>
      </c>
    </row>
    <row r="23" spans="1:22" ht="40.049999999999997" customHeight="1">
      <c r="A23" t="s">
        <v>1053</v>
      </c>
      <c r="C23" s="81" t="s">
        <v>978</v>
      </c>
      <c r="D23" s="82" t="s">
        <v>557</v>
      </c>
      <c r="E23" s="82" t="s">
        <v>1209</v>
      </c>
      <c r="F23" s="82" t="s">
        <v>558</v>
      </c>
      <c r="G23" s="82" t="s">
        <v>549</v>
      </c>
      <c r="H23" s="74">
        <v>0.08</v>
      </c>
      <c r="I23" s="74">
        <v>0.95</v>
      </c>
      <c r="J23" t="s">
        <v>722</v>
      </c>
      <c r="K23" t="s">
        <v>966</v>
      </c>
      <c r="P23">
        <v>0</v>
      </c>
      <c r="Q23" t="s">
        <v>962</v>
      </c>
      <c r="S23" t="s">
        <v>967</v>
      </c>
      <c r="T23" s="80" t="s">
        <v>970</v>
      </c>
      <c r="U23">
        <v>1</v>
      </c>
    </row>
    <row r="24" spans="1:22" ht="40.049999999999997" customHeight="1">
      <c r="A24" t="s">
        <v>1054</v>
      </c>
      <c r="C24" s="81" t="s">
        <v>978</v>
      </c>
      <c r="D24" s="82" t="s">
        <v>557</v>
      </c>
      <c r="E24" s="82" t="s">
        <v>1209</v>
      </c>
      <c r="F24" s="82" t="s">
        <v>558</v>
      </c>
      <c r="G24" s="82" t="s">
        <v>549</v>
      </c>
      <c r="H24" s="74">
        <v>0.1</v>
      </c>
      <c r="I24" s="74">
        <v>0.96</v>
      </c>
      <c r="J24" t="s">
        <v>722</v>
      </c>
      <c r="K24" t="s">
        <v>966</v>
      </c>
      <c r="P24">
        <v>0</v>
      </c>
      <c r="Q24" t="s">
        <v>962</v>
      </c>
      <c r="S24" t="s">
        <v>967</v>
      </c>
      <c r="T24" s="80" t="s">
        <v>970</v>
      </c>
      <c r="U24">
        <v>1</v>
      </c>
    </row>
    <row r="25" spans="1:22" ht="40.049999999999997" customHeight="1">
      <c r="A25" t="s">
        <v>994</v>
      </c>
      <c r="C25" s="81" t="s">
        <v>964</v>
      </c>
      <c r="D25" s="82" t="s">
        <v>559</v>
      </c>
      <c r="E25" s="82" t="s">
        <v>1070</v>
      </c>
      <c r="F25" s="82" t="s">
        <v>560</v>
      </c>
      <c r="G25" s="82" t="s">
        <v>549</v>
      </c>
      <c r="H25" s="74">
        <v>0.28999999999999998</v>
      </c>
      <c r="I25" s="74">
        <v>0.94</v>
      </c>
      <c r="J25" t="s">
        <v>722</v>
      </c>
      <c r="K25" t="s">
        <v>966</v>
      </c>
      <c r="L25">
        <v>2100</v>
      </c>
      <c r="M25">
        <v>800</v>
      </c>
      <c r="N25">
        <f t="shared" ref="N25:N31" si="3">M25*L25</f>
        <v>1680000</v>
      </c>
      <c r="O25">
        <v>0.8</v>
      </c>
      <c r="P25">
        <v>0</v>
      </c>
      <c r="Q25" t="s">
        <v>922</v>
      </c>
      <c r="S25" t="s">
        <v>967</v>
      </c>
      <c r="T25" s="80" t="s">
        <v>970</v>
      </c>
      <c r="U25">
        <v>1</v>
      </c>
      <c r="V25" s="64" t="s">
        <v>921</v>
      </c>
    </row>
    <row r="26" spans="1:22" ht="40.049999999999997" customHeight="1">
      <c r="A26" t="s">
        <v>995</v>
      </c>
      <c r="C26" s="81" t="s">
        <v>227</v>
      </c>
      <c r="D26" s="82" t="s">
        <v>1072</v>
      </c>
      <c r="E26" s="82" t="s">
        <v>1211</v>
      </c>
      <c r="F26" s="82" t="s">
        <v>561</v>
      </c>
      <c r="G26" s="82" t="s">
        <v>535</v>
      </c>
      <c r="H26" s="74">
        <v>0.21</v>
      </c>
      <c r="I26" s="74">
        <v>0.92</v>
      </c>
      <c r="J26" t="s">
        <v>722</v>
      </c>
      <c r="K26" t="s">
        <v>966</v>
      </c>
      <c r="L26">
        <v>2800</v>
      </c>
      <c r="M26">
        <v>657</v>
      </c>
      <c r="N26">
        <f t="shared" si="3"/>
        <v>1839600</v>
      </c>
      <c r="O26">
        <v>0.21</v>
      </c>
      <c r="P26">
        <v>0</v>
      </c>
      <c r="Q26" t="s">
        <v>962</v>
      </c>
      <c r="S26" t="s">
        <v>967</v>
      </c>
      <c r="T26" s="80" t="s">
        <v>970</v>
      </c>
      <c r="U26">
        <v>1</v>
      </c>
    </row>
    <row r="27" spans="1:22" ht="40.049999999999997" customHeight="1">
      <c r="A27" t="s">
        <v>996</v>
      </c>
      <c r="C27" s="81" t="s">
        <v>964</v>
      </c>
      <c r="D27" s="82" t="s">
        <v>559</v>
      </c>
      <c r="E27" s="82" t="s">
        <v>1070</v>
      </c>
      <c r="F27" s="82" t="s">
        <v>540</v>
      </c>
      <c r="G27" s="82" t="s">
        <v>549</v>
      </c>
      <c r="H27" s="74">
        <v>0.23</v>
      </c>
      <c r="I27" s="74">
        <v>0.91</v>
      </c>
      <c r="J27" t="s">
        <v>722</v>
      </c>
      <c r="K27" t="s">
        <v>966</v>
      </c>
      <c r="L27">
        <v>2100</v>
      </c>
      <c r="M27">
        <v>800</v>
      </c>
      <c r="N27">
        <f t="shared" si="3"/>
        <v>1680000</v>
      </c>
      <c r="O27">
        <v>0.8</v>
      </c>
      <c r="P27">
        <v>0</v>
      </c>
      <c r="Q27" t="s">
        <v>922</v>
      </c>
      <c r="S27" t="s">
        <v>967</v>
      </c>
      <c r="T27" s="80" t="s">
        <v>970</v>
      </c>
      <c r="U27">
        <v>1</v>
      </c>
      <c r="V27" s="64" t="s">
        <v>921</v>
      </c>
    </row>
    <row r="28" spans="1:22" ht="40.049999999999997" customHeight="1">
      <c r="A28" t="s">
        <v>997</v>
      </c>
      <c r="C28" s="81" t="s">
        <v>227</v>
      </c>
      <c r="D28" s="82" t="s">
        <v>332</v>
      </c>
      <c r="E28" s="82" t="s">
        <v>1212</v>
      </c>
      <c r="F28" s="82" t="s">
        <v>540</v>
      </c>
      <c r="G28" s="82" t="s">
        <v>549</v>
      </c>
      <c r="H28" s="74">
        <v>0.37</v>
      </c>
      <c r="I28" s="74">
        <v>0.95</v>
      </c>
      <c r="J28" t="s">
        <v>722</v>
      </c>
      <c r="K28" t="s">
        <v>966</v>
      </c>
      <c r="L28">
        <v>2800</v>
      </c>
      <c r="M28">
        <v>657</v>
      </c>
      <c r="N28">
        <f t="shared" si="3"/>
        <v>1839600</v>
      </c>
      <c r="O28">
        <v>0.21</v>
      </c>
      <c r="P28">
        <v>0</v>
      </c>
      <c r="Q28" t="s">
        <v>962</v>
      </c>
      <c r="S28" t="s">
        <v>967</v>
      </c>
      <c r="T28" s="80" t="s">
        <v>970</v>
      </c>
      <c r="U28">
        <v>1</v>
      </c>
    </row>
    <row r="29" spans="1:22" ht="40.049999999999997" customHeight="1">
      <c r="A29" t="s">
        <v>998</v>
      </c>
      <c r="C29" s="81" t="s">
        <v>964</v>
      </c>
      <c r="D29" s="82" t="s">
        <v>559</v>
      </c>
      <c r="E29" s="82" t="s">
        <v>1070</v>
      </c>
      <c r="F29" s="82" t="s">
        <v>540</v>
      </c>
      <c r="G29" s="82" t="s">
        <v>549</v>
      </c>
      <c r="H29" s="74">
        <v>0.41</v>
      </c>
      <c r="I29" s="74">
        <v>0.95</v>
      </c>
      <c r="J29" t="s">
        <v>722</v>
      </c>
      <c r="K29" t="s">
        <v>966</v>
      </c>
      <c r="L29">
        <v>2100</v>
      </c>
      <c r="M29">
        <v>800</v>
      </c>
      <c r="N29">
        <f t="shared" si="3"/>
        <v>1680000</v>
      </c>
      <c r="O29">
        <v>0.8</v>
      </c>
      <c r="P29">
        <v>0</v>
      </c>
      <c r="Q29" t="s">
        <v>962</v>
      </c>
      <c r="S29" t="s">
        <v>967</v>
      </c>
      <c r="T29" s="80" t="s">
        <v>970</v>
      </c>
      <c r="U29">
        <v>1</v>
      </c>
    </row>
    <row r="30" spans="1:22" ht="40.049999999999997" customHeight="1">
      <c r="A30" t="s">
        <v>999</v>
      </c>
      <c r="C30" s="81" t="s">
        <v>227</v>
      </c>
      <c r="D30" s="82" t="s">
        <v>332</v>
      </c>
      <c r="E30" s="82" t="s">
        <v>1212</v>
      </c>
      <c r="F30" s="82" t="s">
        <v>151</v>
      </c>
      <c r="G30" s="82" t="s">
        <v>549</v>
      </c>
      <c r="H30" s="74">
        <v>0.42</v>
      </c>
      <c r="I30" s="74">
        <v>0.95</v>
      </c>
      <c r="J30" t="s">
        <v>722</v>
      </c>
      <c r="K30" t="s">
        <v>966</v>
      </c>
      <c r="L30">
        <v>2800</v>
      </c>
      <c r="M30">
        <v>657</v>
      </c>
      <c r="N30">
        <f t="shared" si="3"/>
        <v>1839600</v>
      </c>
      <c r="O30">
        <v>0.21</v>
      </c>
      <c r="P30">
        <v>0</v>
      </c>
      <c r="Q30" t="s">
        <v>962</v>
      </c>
      <c r="S30" t="s">
        <v>967</v>
      </c>
      <c r="T30" s="80" t="s">
        <v>970</v>
      </c>
      <c r="U30">
        <v>1</v>
      </c>
    </row>
    <row r="31" spans="1:22" ht="40.049999999999997" customHeight="1">
      <c r="A31" t="s">
        <v>1000</v>
      </c>
      <c r="C31" s="81" t="s">
        <v>227</v>
      </c>
      <c r="D31" s="82" t="s">
        <v>332</v>
      </c>
      <c r="E31" s="82" t="s">
        <v>1212</v>
      </c>
      <c r="F31" s="82" t="s">
        <v>540</v>
      </c>
      <c r="G31" s="82" t="s">
        <v>562</v>
      </c>
      <c r="H31" s="74">
        <v>0.25</v>
      </c>
      <c r="I31" s="74">
        <v>0.95</v>
      </c>
      <c r="J31" t="s">
        <v>722</v>
      </c>
      <c r="K31" t="s">
        <v>966</v>
      </c>
      <c r="L31">
        <v>2800</v>
      </c>
      <c r="M31">
        <v>657</v>
      </c>
      <c r="N31">
        <f t="shared" si="3"/>
        <v>1839600</v>
      </c>
      <c r="O31">
        <v>0.21</v>
      </c>
      <c r="P31">
        <v>0</v>
      </c>
      <c r="Q31" t="s">
        <v>962</v>
      </c>
      <c r="S31" t="s">
        <v>967</v>
      </c>
      <c r="T31" s="80" t="s">
        <v>970</v>
      </c>
      <c r="U31">
        <v>1</v>
      </c>
    </row>
    <row r="32" spans="1:22" ht="40.049999999999997" customHeight="1">
      <c r="A32" t="s">
        <v>1001</v>
      </c>
      <c r="C32" s="81" t="s">
        <v>964</v>
      </c>
      <c r="D32" s="82" t="s">
        <v>563</v>
      </c>
      <c r="E32" s="82" t="s">
        <v>1178</v>
      </c>
      <c r="F32" s="82" t="s">
        <v>541</v>
      </c>
      <c r="G32" s="82" t="s">
        <v>535</v>
      </c>
      <c r="H32" s="74">
        <v>0.3</v>
      </c>
      <c r="I32" s="74">
        <v>0.94</v>
      </c>
      <c r="J32" t="s">
        <v>722</v>
      </c>
      <c r="K32" t="s">
        <v>966</v>
      </c>
      <c r="L32">
        <v>2100</v>
      </c>
      <c r="M32">
        <v>800</v>
      </c>
      <c r="N32">
        <f t="shared" ref="N32:N34" si="4">M32*L32</f>
        <v>1680000</v>
      </c>
      <c r="O32">
        <v>0.8</v>
      </c>
      <c r="P32">
        <v>0</v>
      </c>
      <c r="Q32" t="s">
        <v>922</v>
      </c>
      <c r="S32" t="s">
        <v>967</v>
      </c>
      <c r="T32" s="80" t="s">
        <v>970</v>
      </c>
      <c r="U32">
        <v>1</v>
      </c>
    </row>
    <row r="33" spans="1:21" ht="40.049999999999997" customHeight="1">
      <c r="A33" t="s">
        <v>1002</v>
      </c>
      <c r="C33" s="81" t="s">
        <v>964</v>
      </c>
      <c r="D33" s="82" t="s">
        <v>564</v>
      </c>
      <c r="E33" s="82" t="s">
        <v>1179</v>
      </c>
      <c r="F33" s="82" t="s">
        <v>565</v>
      </c>
      <c r="G33" s="82" t="s">
        <v>535</v>
      </c>
      <c r="H33" s="74">
        <v>0.11</v>
      </c>
      <c r="I33" s="74">
        <v>0.94</v>
      </c>
      <c r="J33" t="s">
        <v>722</v>
      </c>
      <c r="K33" t="s">
        <v>966</v>
      </c>
      <c r="L33">
        <v>2100</v>
      </c>
      <c r="M33">
        <v>800</v>
      </c>
      <c r="N33">
        <f t="shared" si="4"/>
        <v>1680000</v>
      </c>
      <c r="O33">
        <v>0.8</v>
      </c>
      <c r="P33">
        <v>0</v>
      </c>
      <c r="Q33" t="s">
        <v>922</v>
      </c>
      <c r="S33" t="s">
        <v>967</v>
      </c>
      <c r="T33" s="80" t="s">
        <v>970</v>
      </c>
      <c r="U33">
        <v>1</v>
      </c>
    </row>
    <row r="34" spans="1:21" ht="40.049999999999997" customHeight="1">
      <c r="A34" t="s">
        <v>1003</v>
      </c>
      <c r="C34" s="81" t="s">
        <v>964</v>
      </c>
      <c r="D34" s="82" t="s">
        <v>563</v>
      </c>
      <c r="E34" s="82" t="s">
        <v>1178</v>
      </c>
      <c r="F34" s="82" t="s">
        <v>558</v>
      </c>
      <c r="G34" s="82" t="s">
        <v>535</v>
      </c>
      <c r="H34" s="74">
        <v>0.09</v>
      </c>
      <c r="I34" s="74">
        <v>0.95</v>
      </c>
      <c r="J34" t="s">
        <v>722</v>
      </c>
      <c r="K34" t="s">
        <v>966</v>
      </c>
      <c r="L34">
        <v>2100</v>
      </c>
      <c r="M34">
        <v>800</v>
      </c>
      <c r="N34">
        <f t="shared" si="4"/>
        <v>1680000</v>
      </c>
      <c r="O34">
        <v>0.8</v>
      </c>
      <c r="P34">
        <v>0</v>
      </c>
      <c r="Q34" t="s">
        <v>922</v>
      </c>
      <c r="S34" t="s">
        <v>967</v>
      </c>
      <c r="T34" s="80" t="s">
        <v>970</v>
      </c>
      <c r="U34">
        <v>1</v>
      </c>
    </row>
    <row r="35" spans="1:21" ht="40.049999999999997" customHeight="1">
      <c r="A35" t="s">
        <v>1004</v>
      </c>
      <c r="C35" s="81" t="s">
        <v>979</v>
      </c>
      <c r="D35" s="82" t="s">
        <v>567</v>
      </c>
      <c r="E35" s="82" t="s">
        <v>1178</v>
      </c>
      <c r="F35" s="82" t="s">
        <v>201</v>
      </c>
      <c r="G35" s="82" t="s">
        <v>549</v>
      </c>
      <c r="H35" s="74">
        <v>0.31</v>
      </c>
      <c r="I35" s="74">
        <v>0.91</v>
      </c>
      <c r="J35" t="s">
        <v>722</v>
      </c>
      <c r="K35" t="s">
        <v>966</v>
      </c>
      <c r="P35">
        <v>0</v>
      </c>
      <c r="S35" t="s">
        <v>967</v>
      </c>
      <c r="T35" s="80" t="s">
        <v>970</v>
      </c>
      <c r="U35">
        <v>1</v>
      </c>
    </row>
    <row r="36" spans="1:21" ht="40.049999999999997" customHeight="1">
      <c r="A36" t="s">
        <v>1005</v>
      </c>
      <c r="C36" s="81" t="s">
        <v>964</v>
      </c>
      <c r="D36" s="82" t="s">
        <v>563</v>
      </c>
      <c r="E36" s="82" t="s">
        <v>1178</v>
      </c>
      <c r="F36" s="82" t="s">
        <v>201</v>
      </c>
      <c r="G36" s="82" t="s">
        <v>549</v>
      </c>
      <c r="H36" s="74">
        <v>0.17</v>
      </c>
      <c r="I36" s="74">
        <v>0.94</v>
      </c>
      <c r="J36" t="s">
        <v>722</v>
      </c>
      <c r="K36" t="s">
        <v>966</v>
      </c>
      <c r="L36">
        <v>2100</v>
      </c>
      <c r="M36">
        <v>800</v>
      </c>
      <c r="N36">
        <f t="shared" ref="N36:N38" si="5">M36*L36</f>
        <v>1680000</v>
      </c>
      <c r="O36">
        <v>0.8</v>
      </c>
      <c r="P36">
        <v>0</v>
      </c>
      <c r="Q36" t="s">
        <v>922</v>
      </c>
      <c r="S36" t="s">
        <v>967</v>
      </c>
      <c r="T36" s="80" t="s">
        <v>970</v>
      </c>
      <c r="U36">
        <v>1</v>
      </c>
    </row>
    <row r="37" spans="1:21" ht="40.049999999999997" customHeight="1">
      <c r="A37" t="s">
        <v>1006</v>
      </c>
      <c r="C37" s="81" t="s">
        <v>964</v>
      </c>
      <c r="D37" s="82" t="s">
        <v>564</v>
      </c>
      <c r="E37" s="82" t="s">
        <v>1178</v>
      </c>
      <c r="F37" s="82" t="s">
        <v>558</v>
      </c>
      <c r="G37" s="82" t="s">
        <v>549</v>
      </c>
      <c r="H37" s="74">
        <v>0.2</v>
      </c>
      <c r="I37" s="74">
        <v>0.89</v>
      </c>
      <c r="J37" t="s">
        <v>722</v>
      </c>
      <c r="K37" t="s">
        <v>966</v>
      </c>
      <c r="L37">
        <v>2100</v>
      </c>
      <c r="M37">
        <v>800</v>
      </c>
      <c r="N37">
        <f t="shared" si="5"/>
        <v>1680000</v>
      </c>
      <c r="O37">
        <v>0.8</v>
      </c>
      <c r="P37">
        <v>0</v>
      </c>
      <c r="Q37" t="s">
        <v>922</v>
      </c>
      <c r="S37" t="s">
        <v>967</v>
      </c>
      <c r="T37" s="80" t="s">
        <v>970</v>
      </c>
      <c r="U37">
        <v>1</v>
      </c>
    </row>
    <row r="38" spans="1:21" ht="40.049999999999997" customHeight="1">
      <c r="A38" t="s">
        <v>1007</v>
      </c>
      <c r="C38" s="81" t="s">
        <v>964</v>
      </c>
      <c r="D38" s="82" t="s">
        <v>563</v>
      </c>
      <c r="E38" s="82" t="s">
        <v>1178</v>
      </c>
      <c r="F38" s="82" t="s">
        <v>568</v>
      </c>
      <c r="G38" s="82" t="s">
        <v>535</v>
      </c>
      <c r="H38" s="74">
        <v>0.22</v>
      </c>
      <c r="I38" s="74">
        <v>0.94</v>
      </c>
      <c r="J38" t="s">
        <v>722</v>
      </c>
      <c r="K38" t="s">
        <v>966</v>
      </c>
      <c r="L38">
        <v>2100</v>
      </c>
      <c r="M38">
        <v>800</v>
      </c>
      <c r="N38">
        <f t="shared" si="5"/>
        <v>1680000</v>
      </c>
      <c r="O38">
        <v>0.8</v>
      </c>
      <c r="P38">
        <v>0</v>
      </c>
      <c r="Q38" t="s">
        <v>922</v>
      </c>
      <c r="S38" t="s">
        <v>967</v>
      </c>
      <c r="T38" s="80" t="s">
        <v>970</v>
      </c>
      <c r="U38">
        <v>1</v>
      </c>
    </row>
    <row r="39" spans="1:21" ht="40.049999999999997" customHeight="1">
      <c r="A39" t="s">
        <v>1008</v>
      </c>
      <c r="C39" s="81" t="s">
        <v>979</v>
      </c>
      <c r="D39" s="82" t="s">
        <v>569</v>
      </c>
      <c r="E39" s="82" t="s">
        <v>1180</v>
      </c>
      <c r="F39" s="82" t="s">
        <v>568</v>
      </c>
      <c r="G39" s="82" t="s">
        <v>535</v>
      </c>
      <c r="H39" s="74">
        <v>0.43</v>
      </c>
      <c r="I39" s="74">
        <v>0.94</v>
      </c>
      <c r="J39" t="s">
        <v>722</v>
      </c>
      <c r="K39" t="s">
        <v>966</v>
      </c>
      <c r="P39">
        <v>0</v>
      </c>
      <c r="S39" t="s">
        <v>967</v>
      </c>
      <c r="T39" s="80" t="s">
        <v>970</v>
      </c>
      <c r="U39">
        <v>1</v>
      </c>
    </row>
    <row r="40" spans="1:21" ht="40.049999999999997" customHeight="1">
      <c r="A40" t="s">
        <v>1009</v>
      </c>
      <c r="C40" s="81" t="s">
        <v>964</v>
      </c>
      <c r="D40" s="82" t="s">
        <v>559</v>
      </c>
      <c r="E40" s="82" t="s">
        <v>1070</v>
      </c>
      <c r="F40" s="82" t="s">
        <v>201</v>
      </c>
      <c r="G40" s="82" t="s">
        <v>570</v>
      </c>
      <c r="H40" s="74">
        <v>0.27</v>
      </c>
      <c r="I40" s="74">
        <v>0.95</v>
      </c>
      <c r="J40" t="s">
        <v>722</v>
      </c>
      <c r="K40" t="s">
        <v>966</v>
      </c>
      <c r="L40">
        <v>2100</v>
      </c>
      <c r="M40">
        <v>800</v>
      </c>
      <c r="N40">
        <f t="shared" ref="N40" si="6">M40*L40</f>
        <v>1680000</v>
      </c>
      <c r="O40">
        <v>0.8</v>
      </c>
      <c r="P40">
        <v>0</v>
      </c>
      <c r="Q40" t="s">
        <v>922</v>
      </c>
      <c r="S40" t="s">
        <v>967</v>
      </c>
      <c r="T40" s="80" t="s">
        <v>970</v>
      </c>
      <c r="U40">
        <v>1</v>
      </c>
    </row>
    <row r="41" spans="1:21" ht="40.049999999999997" customHeight="1">
      <c r="A41" t="s">
        <v>1010</v>
      </c>
      <c r="C41" s="81" t="s">
        <v>980</v>
      </c>
      <c r="D41" s="82" t="s">
        <v>571</v>
      </c>
      <c r="E41" s="82" t="s">
        <v>1181</v>
      </c>
      <c r="F41" s="82" t="s">
        <v>572</v>
      </c>
      <c r="G41" s="82" t="s">
        <v>549</v>
      </c>
      <c r="H41" s="74">
        <v>0.53</v>
      </c>
      <c r="I41" s="74">
        <v>0.93</v>
      </c>
      <c r="J41" t="s">
        <v>722</v>
      </c>
      <c r="K41" t="s">
        <v>966</v>
      </c>
      <c r="P41">
        <v>0</v>
      </c>
      <c r="S41" t="s">
        <v>967</v>
      </c>
      <c r="T41" s="80" t="s">
        <v>970</v>
      </c>
      <c r="U41">
        <v>1</v>
      </c>
    </row>
    <row r="42" spans="1:21" ht="40.049999999999997" customHeight="1">
      <c r="A42" t="s">
        <v>1011</v>
      </c>
      <c r="C42" s="81" t="s">
        <v>980</v>
      </c>
      <c r="D42" s="82" t="s">
        <v>567</v>
      </c>
      <c r="E42" s="82" t="s">
        <v>1182</v>
      </c>
      <c r="F42" s="82" t="s">
        <v>573</v>
      </c>
      <c r="G42" s="82" t="s">
        <v>549</v>
      </c>
      <c r="H42" s="74">
        <v>0.35</v>
      </c>
      <c r="I42" s="74">
        <v>0.95</v>
      </c>
      <c r="J42" t="s">
        <v>722</v>
      </c>
      <c r="K42" t="s">
        <v>966</v>
      </c>
      <c r="P42">
        <v>0</v>
      </c>
      <c r="S42" t="s">
        <v>967</v>
      </c>
      <c r="T42" s="80" t="s">
        <v>970</v>
      </c>
      <c r="U42">
        <v>1</v>
      </c>
    </row>
    <row r="43" spans="1:21" ht="40.049999999999997" customHeight="1">
      <c r="A43" t="s">
        <v>1012</v>
      </c>
      <c r="C43" s="81" t="s">
        <v>980</v>
      </c>
      <c r="D43" s="82" t="s">
        <v>571</v>
      </c>
      <c r="E43" s="82" t="s">
        <v>1181</v>
      </c>
      <c r="F43" s="82" t="s">
        <v>574</v>
      </c>
      <c r="G43" s="82" t="s">
        <v>562</v>
      </c>
      <c r="H43" s="74">
        <v>0.56000000000000005</v>
      </c>
      <c r="I43" s="74">
        <v>0.95</v>
      </c>
      <c r="J43" t="s">
        <v>722</v>
      </c>
      <c r="K43" t="s">
        <v>966</v>
      </c>
      <c r="P43">
        <v>0</v>
      </c>
      <c r="S43" t="s">
        <v>967</v>
      </c>
      <c r="T43" s="80" t="s">
        <v>970</v>
      </c>
      <c r="U43">
        <v>1</v>
      </c>
    </row>
    <row r="44" spans="1:21" ht="40.049999999999997" customHeight="1">
      <c r="A44" t="s">
        <v>1013</v>
      </c>
      <c r="C44" s="81" t="s">
        <v>980</v>
      </c>
      <c r="D44" s="82" t="s">
        <v>569</v>
      </c>
      <c r="E44" s="82" t="s">
        <v>1180</v>
      </c>
      <c r="F44" s="82" t="s">
        <v>201</v>
      </c>
      <c r="G44" s="82" t="s">
        <v>549</v>
      </c>
      <c r="H44" s="74">
        <v>0.32</v>
      </c>
      <c r="I44" s="74">
        <v>0.95</v>
      </c>
      <c r="J44" t="s">
        <v>722</v>
      </c>
      <c r="K44" t="s">
        <v>966</v>
      </c>
      <c r="P44">
        <v>0</v>
      </c>
      <c r="S44" t="s">
        <v>967</v>
      </c>
      <c r="T44" s="80" t="s">
        <v>970</v>
      </c>
      <c r="U44">
        <v>1</v>
      </c>
    </row>
    <row r="45" spans="1:21" ht="40.049999999999997" customHeight="1">
      <c r="A45" t="s">
        <v>1014</v>
      </c>
      <c r="C45" s="81" t="s">
        <v>980</v>
      </c>
      <c r="D45" s="82" t="s">
        <v>569</v>
      </c>
      <c r="E45" s="82" t="s">
        <v>1180</v>
      </c>
      <c r="F45" s="82" t="s">
        <v>575</v>
      </c>
      <c r="G45" s="82" t="s">
        <v>576</v>
      </c>
      <c r="H45" s="74">
        <v>0.43</v>
      </c>
      <c r="I45" s="74">
        <v>0.96</v>
      </c>
      <c r="J45" t="s">
        <v>722</v>
      </c>
      <c r="K45" t="s">
        <v>966</v>
      </c>
      <c r="L45">
        <v>2600</v>
      </c>
      <c r="P45">
        <v>0</v>
      </c>
      <c r="S45" t="s">
        <v>967</v>
      </c>
      <c r="T45" s="80" t="s">
        <v>970</v>
      </c>
      <c r="U45">
        <v>1</v>
      </c>
    </row>
    <row r="46" spans="1:21" ht="40.049999999999997" customHeight="1">
      <c r="A46" t="s">
        <v>1015</v>
      </c>
      <c r="C46" s="81" t="s">
        <v>578</v>
      </c>
      <c r="D46" s="82" t="s">
        <v>578</v>
      </c>
      <c r="E46" s="82" t="s">
        <v>1074</v>
      </c>
      <c r="F46" s="82" t="s">
        <v>558</v>
      </c>
      <c r="G46" s="82" t="s">
        <v>549</v>
      </c>
      <c r="H46" s="74">
        <v>0.09</v>
      </c>
      <c r="I46" s="74">
        <v>0.9</v>
      </c>
      <c r="J46" t="s">
        <v>722</v>
      </c>
      <c r="K46" t="s">
        <v>966</v>
      </c>
      <c r="P46">
        <v>0</v>
      </c>
      <c r="S46" t="s">
        <v>967</v>
      </c>
      <c r="T46" s="80" t="s">
        <v>970</v>
      </c>
      <c r="U46">
        <v>1</v>
      </c>
    </row>
    <row r="47" spans="1:21" ht="40.049999999999997" customHeight="1">
      <c r="A47" t="s">
        <v>1016</v>
      </c>
      <c r="C47" s="81" t="s">
        <v>578</v>
      </c>
      <c r="D47" s="82" t="s">
        <v>578</v>
      </c>
      <c r="E47" s="82" t="s">
        <v>1074</v>
      </c>
      <c r="F47" s="82" t="s">
        <v>558</v>
      </c>
      <c r="G47" s="82" t="s">
        <v>1084</v>
      </c>
      <c r="H47" s="74">
        <v>0.14000000000000001</v>
      </c>
      <c r="I47" s="74">
        <v>0.93</v>
      </c>
      <c r="J47" t="s">
        <v>722</v>
      </c>
      <c r="K47" t="s">
        <v>966</v>
      </c>
      <c r="P47">
        <v>0</v>
      </c>
      <c r="S47" t="s">
        <v>967</v>
      </c>
      <c r="T47" s="80" t="s">
        <v>970</v>
      </c>
      <c r="U47">
        <v>1</v>
      </c>
    </row>
    <row r="48" spans="1:21" ht="40.049999999999997" customHeight="1">
      <c r="A48" t="s">
        <v>1017</v>
      </c>
      <c r="C48" s="81" t="s">
        <v>580</v>
      </c>
      <c r="D48" s="82" t="s">
        <v>580</v>
      </c>
      <c r="E48" s="82" t="s">
        <v>1075</v>
      </c>
      <c r="F48" s="82" t="s">
        <v>558</v>
      </c>
      <c r="G48" s="82" t="s">
        <v>549</v>
      </c>
      <c r="H48" s="74">
        <v>0.05</v>
      </c>
      <c r="I48" s="74">
        <v>0.94</v>
      </c>
      <c r="J48" t="s">
        <v>722</v>
      </c>
      <c r="K48" t="s">
        <v>966</v>
      </c>
      <c r="P48">
        <v>0</v>
      </c>
      <c r="S48" t="s">
        <v>967</v>
      </c>
      <c r="T48" s="80" t="s">
        <v>970</v>
      </c>
      <c r="U48">
        <v>1</v>
      </c>
    </row>
    <row r="49" spans="1:21" ht="40.049999999999997" customHeight="1">
      <c r="A49" t="s">
        <v>1018</v>
      </c>
      <c r="C49" s="81" t="s">
        <v>580</v>
      </c>
      <c r="D49" s="82" t="s">
        <v>580</v>
      </c>
      <c r="E49" s="82" t="s">
        <v>1075</v>
      </c>
      <c r="F49" s="82" t="s">
        <v>558</v>
      </c>
      <c r="G49" s="82" t="s">
        <v>549</v>
      </c>
      <c r="H49" s="74">
        <v>0.06</v>
      </c>
      <c r="I49" s="74">
        <v>0.95</v>
      </c>
      <c r="J49" t="s">
        <v>722</v>
      </c>
      <c r="K49" t="s">
        <v>966</v>
      </c>
      <c r="P49">
        <v>0</v>
      </c>
      <c r="S49" t="s">
        <v>967</v>
      </c>
      <c r="T49" s="80" t="s">
        <v>970</v>
      </c>
      <c r="U49">
        <v>1</v>
      </c>
    </row>
    <row r="50" spans="1:21" ht="40.049999999999997" customHeight="1">
      <c r="A50" t="s">
        <v>1019</v>
      </c>
      <c r="C50" s="81" t="s">
        <v>582</v>
      </c>
      <c r="D50" s="82" t="s">
        <v>582</v>
      </c>
      <c r="E50" s="82" t="s">
        <v>1213</v>
      </c>
      <c r="F50" s="82" t="s">
        <v>201</v>
      </c>
      <c r="G50" s="82" t="s">
        <v>535</v>
      </c>
      <c r="H50" s="74">
        <v>0.31</v>
      </c>
      <c r="I50" s="74">
        <v>0.93</v>
      </c>
      <c r="J50" t="s">
        <v>722</v>
      </c>
      <c r="K50" t="s">
        <v>966</v>
      </c>
      <c r="P50">
        <v>0</v>
      </c>
      <c r="S50" t="s">
        <v>967</v>
      </c>
      <c r="T50" s="80" t="s">
        <v>970</v>
      </c>
      <c r="U50">
        <v>1</v>
      </c>
    </row>
    <row r="51" spans="1:21" ht="40.049999999999997" customHeight="1">
      <c r="A51" t="s">
        <v>1020</v>
      </c>
      <c r="C51" s="81" t="s">
        <v>582</v>
      </c>
      <c r="D51" s="82" t="s">
        <v>582</v>
      </c>
      <c r="E51" s="82" t="s">
        <v>1213</v>
      </c>
      <c r="F51" s="82" t="s">
        <v>142</v>
      </c>
      <c r="G51" s="82" t="s">
        <v>535</v>
      </c>
      <c r="H51" s="74">
        <v>0.2</v>
      </c>
      <c r="I51" s="74">
        <v>0.93</v>
      </c>
      <c r="J51" t="s">
        <v>722</v>
      </c>
      <c r="K51" t="s">
        <v>966</v>
      </c>
      <c r="P51">
        <v>0</v>
      </c>
      <c r="S51" t="s">
        <v>967</v>
      </c>
      <c r="T51" s="80" t="s">
        <v>970</v>
      </c>
      <c r="U51">
        <v>1</v>
      </c>
    </row>
    <row r="52" spans="1:21" ht="40.049999999999997" customHeight="1">
      <c r="A52" t="s">
        <v>1021</v>
      </c>
      <c r="C52" s="81" t="s">
        <v>559</v>
      </c>
      <c r="D52" s="82" t="s">
        <v>559</v>
      </c>
      <c r="E52" s="82" t="s">
        <v>1070</v>
      </c>
      <c r="F52" s="82" t="s">
        <v>584</v>
      </c>
      <c r="G52" s="82" t="s">
        <v>535</v>
      </c>
      <c r="H52" s="74">
        <v>0.32</v>
      </c>
      <c r="I52" s="74">
        <v>0.91</v>
      </c>
      <c r="J52" t="s">
        <v>722</v>
      </c>
      <c r="K52" t="s">
        <v>966</v>
      </c>
      <c r="P52">
        <v>0</v>
      </c>
      <c r="S52" t="s">
        <v>967</v>
      </c>
      <c r="T52" s="80" t="s">
        <v>970</v>
      </c>
      <c r="U52">
        <v>1</v>
      </c>
    </row>
    <row r="53" spans="1:21" ht="40.049999999999997" customHeight="1">
      <c r="A53" t="s">
        <v>1022</v>
      </c>
      <c r="C53" s="81" t="s">
        <v>582</v>
      </c>
      <c r="D53" s="82" t="s">
        <v>582</v>
      </c>
      <c r="E53" s="82" t="s">
        <v>1213</v>
      </c>
      <c r="F53" s="82" t="s">
        <v>585</v>
      </c>
      <c r="G53" s="82" t="s">
        <v>535</v>
      </c>
      <c r="H53" s="74">
        <v>0.24</v>
      </c>
      <c r="I53" s="74">
        <v>0.92</v>
      </c>
      <c r="J53" t="s">
        <v>722</v>
      </c>
      <c r="K53" t="s">
        <v>966</v>
      </c>
      <c r="M53">
        <v>908</v>
      </c>
      <c r="O53">
        <v>1.99</v>
      </c>
      <c r="P53">
        <v>0</v>
      </c>
      <c r="Q53" t="s">
        <v>1060</v>
      </c>
      <c r="S53" t="s">
        <v>967</v>
      </c>
      <c r="T53" s="80" t="s">
        <v>970</v>
      </c>
      <c r="U53">
        <v>1</v>
      </c>
    </row>
    <row r="54" spans="1:21" ht="40.049999999999997" customHeight="1">
      <c r="A54" t="s">
        <v>1023</v>
      </c>
      <c r="C54" s="81" t="s">
        <v>559</v>
      </c>
      <c r="D54" s="82" t="s">
        <v>559</v>
      </c>
      <c r="E54" s="82" t="s">
        <v>1070</v>
      </c>
      <c r="F54" s="82" t="s">
        <v>586</v>
      </c>
      <c r="G54" s="82" t="s">
        <v>587</v>
      </c>
      <c r="H54" s="74">
        <v>0.17</v>
      </c>
      <c r="I54" s="74">
        <v>0.96</v>
      </c>
      <c r="J54" t="s">
        <v>722</v>
      </c>
      <c r="K54" t="s">
        <v>966</v>
      </c>
      <c r="P54">
        <v>0</v>
      </c>
      <c r="S54" t="s">
        <v>967</v>
      </c>
      <c r="T54" s="80" t="s">
        <v>970</v>
      </c>
      <c r="U54">
        <v>1</v>
      </c>
    </row>
    <row r="55" spans="1:21" ht="40.049999999999997" customHeight="1">
      <c r="A55" t="s">
        <v>1024</v>
      </c>
      <c r="C55" s="81" t="s">
        <v>559</v>
      </c>
      <c r="D55" s="82" t="s">
        <v>559</v>
      </c>
      <c r="E55" s="82" t="s">
        <v>1070</v>
      </c>
      <c r="F55" s="82" t="s">
        <v>588</v>
      </c>
      <c r="G55" s="82" t="s">
        <v>535</v>
      </c>
      <c r="H55" s="74">
        <v>0.12</v>
      </c>
      <c r="I55" s="74">
        <v>0.94</v>
      </c>
      <c r="J55" t="s">
        <v>722</v>
      </c>
      <c r="K55" t="s">
        <v>966</v>
      </c>
      <c r="P55">
        <v>0</v>
      </c>
      <c r="S55" t="s">
        <v>967</v>
      </c>
      <c r="T55" s="80" t="s">
        <v>970</v>
      </c>
      <c r="U55">
        <v>1</v>
      </c>
    </row>
    <row r="56" spans="1:21" ht="40.049999999999997" customHeight="1">
      <c r="A56" t="s">
        <v>1025</v>
      </c>
      <c r="C56" s="81" t="s">
        <v>582</v>
      </c>
      <c r="D56" s="82" t="s">
        <v>582</v>
      </c>
      <c r="E56" s="82" t="s">
        <v>1213</v>
      </c>
      <c r="F56" s="82" t="s">
        <v>558</v>
      </c>
      <c r="G56" s="82" t="s">
        <v>535</v>
      </c>
      <c r="H56" s="74">
        <v>0.16</v>
      </c>
      <c r="I56" s="74">
        <v>0.92</v>
      </c>
      <c r="J56" t="s">
        <v>722</v>
      </c>
      <c r="K56" t="s">
        <v>966</v>
      </c>
      <c r="P56">
        <v>0</v>
      </c>
      <c r="S56" t="s">
        <v>967</v>
      </c>
      <c r="T56" s="80" t="s">
        <v>970</v>
      </c>
      <c r="U56">
        <v>1</v>
      </c>
    </row>
    <row r="57" spans="1:21" ht="40.049999999999997" customHeight="1">
      <c r="A57" t="s">
        <v>1026</v>
      </c>
      <c r="C57" s="81" t="s">
        <v>559</v>
      </c>
      <c r="D57" s="82" t="s">
        <v>559</v>
      </c>
      <c r="E57" s="82" t="s">
        <v>1070</v>
      </c>
      <c r="F57" s="82" t="s">
        <v>584</v>
      </c>
      <c r="G57" s="82" t="s">
        <v>589</v>
      </c>
      <c r="H57" s="74">
        <v>0.26</v>
      </c>
      <c r="I57" s="74">
        <v>0.95</v>
      </c>
      <c r="J57" t="s">
        <v>722</v>
      </c>
      <c r="K57" t="s">
        <v>966</v>
      </c>
      <c r="P57">
        <v>0</v>
      </c>
      <c r="S57" t="s">
        <v>967</v>
      </c>
      <c r="T57" s="80" t="s">
        <v>970</v>
      </c>
      <c r="U57">
        <v>1</v>
      </c>
    </row>
    <row r="58" spans="1:21" ht="40.049999999999997" customHeight="1">
      <c r="A58" t="s">
        <v>1027</v>
      </c>
      <c r="C58" s="81" t="s">
        <v>559</v>
      </c>
      <c r="D58" s="82" t="s">
        <v>559</v>
      </c>
      <c r="E58" s="82" t="s">
        <v>1070</v>
      </c>
      <c r="F58" s="82" t="s">
        <v>590</v>
      </c>
      <c r="G58" s="82" t="s">
        <v>546</v>
      </c>
      <c r="H58" s="74">
        <v>0.19</v>
      </c>
      <c r="I58" s="74">
        <v>0.92</v>
      </c>
      <c r="J58" t="s">
        <v>722</v>
      </c>
      <c r="K58" t="s">
        <v>966</v>
      </c>
      <c r="P58">
        <v>0</v>
      </c>
      <c r="S58" t="s">
        <v>967</v>
      </c>
      <c r="T58" s="80" t="s">
        <v>970</v>
      </c>
      <c r="U58">
        <v>1</v>
      </c>
    </row>
    <row r="59" spans="1:21" ht="40.049999999999997" customHeight="1">
      <c r="A59" t="s">
        <v>1028</v>
      </c>
      <c r="C59" s="81" t="s">
        <v>582</v>
      </c>
      <c r="D59" s="82" t="s">
        <v>582</v>
      </c>
      <c r="E59" s="82" t="s">
        <v>1213</v>
      </c>
      <c r="F59" s="82" t="s">
        <v>201</v>
      </c>
      <c r="G59" s="82" t="s">
        <v>549</v>
      </c>
      <c r="H59" s="74">
        <v>0.19</v>
      </c>
      <c r="I59" s="74">
        <v>0.95</v>
      </c>
      <c r="K59" t="s">
        <v>966</v>
      </c>
      <c r="P59">
        <v>0</v>
      </c>
      <c r="S59" t="s">
        <v>967</v>
      </c>
      <c r="T59" s="80" t="s">
        <v>970</v>
      </c>
      <c r="U59">
        <v>1</v>
      </c>
    </row>
    <row r="60" spans="1:21" ht="40.049999999999997" customHeight="1">
      <c r="A60" t="s">
        <v>1029</v>
      </c>
      <c r="C60" s="81" t="s">
        <v>582</v>
      </c>
      <c r="D60" s="82" t="s">
        <v>582</v>
      </c>
      <c r="E60" s="82" t="s">
        <v>1213</v>
      </c>
      <c r="F60" s="82" t="s">
        <v>201</v>
      </c>
      <c r="G60" s="82" t="s">
        <v>549</v>
      </c>
      <c r="H60" s="74">
        <v>0.13</v>
      </c>
      <c r="I60" s="74">
        <v>0.95</v>
      </c>
      <c r="K60" t="s">
        <v>966</v>
      </c>
      <c r="P60">
        <v>0</v>
      </c>
      <c r="S60" t="s">
        <v>967</v>
      </c>
      <c r="T60" s="80" t="s">
        <v>970</v>
      </c>
      <c r="U60">
        <v>1</v>
      </c>
    </row>
    <row r="61" spans="1:21" ht="40.049999999999997" customHeight="1">
      <c r="A61" t="s">
        <v>1030</v>
      </c>
      <c r="C61" s="81" t="s">
        <v>582</v>
      </c>
      <c r="D61" s="82" t="s">
        <v>582</v>
      </c>
      <c r="E61" s="82" t="s">
        <v>1213</v>
      </c>
      <c r="F61" s="82" t="s">
        <v>201</v>
      </c>
      <c r="G61" s="82" t="s">
        <v>549</v>
      </c>
      <c r="H61" s="74">
        <v>0.12</v>
      </c>
      <c r="I61" s="74">
        <v>0.95</v>
      </c>
      <c r="K61" t="s">
        <v>966</v>
      </c>
      <c r="P61">
        <v>0</v>
      </c>
      <c r="S61" t="s">
        <v>967</v>
      </c>
      <c r="T61" s="80" t="s">
        <v>970</v>
      </c>
      <c r="U61">
        <v>1</v>
      </c>
    </row>
    <row r="62" spans="1:21" ht="40.049999999999997" customHeight="1">
      <c r="A62" t="s">
        <v>1031</v>
      </c>
      <c r="C62" s="81" t="s">
        <v>591</v>
      </c>
      <c r="D62" s="82" t="s">
        <v>592</v>
      </c>
      <c r="E62" s="82" t="s">
        <v>1183</v>
      </c>
      <c r="F62" s="82" t="s">
        <v>593</v>
      </c>
      <c r="G62" s="82" t="s">
        <v>535</v>
      </c>
      <c r="H62" s="74">
        <v>0.36</v>
      </c>
      <c r="I62" s="74">
        <v>0.57999999999999996</v>
      </c>
      <c r="K62" t="s">
        <v>966</v>
      </c>
      <c r="P62">
        <v>0</v>
      </c>
      <c r="S62" t="s">
        <v>967</v>
      </c>
      <c r="T62" s="80" t="s">
        <v>970</v>
      </c>
      <c r="U62">
        <v>1</v>
      </c>
    </row>
    <row r="63" spans="1:21" ht="40.049999999999997" customHeight="1">
      <c r="A63" t="s">
        <v>1032</v>
      </c>
      <c r="C63" s="81" t="s">
        <v>591</v>
      </c>
      <c r="D63" s="82" t="s">
        <v>594</v>
      </c>
      <c r="E63" s="82" t="s">
        <v>1184</v>
      </c>
      <c r="F63" s="82" t="s">
        <v>595</v>
      </c>
      <c r="G63" s="82" t="s">
        <v>535</v>
      </c>
      <c r="H63" s="74">
        <v>0.25</v>
      </c>
      <c r="I63" s="74">
        <v>0.16</v>
      </c>
      <c r="K63" t="s">
        <v>966</v>
      </c>
      <c r="P63">
        <v>0</v>
      </c>
      <c r="S63" t="s">
        <v>967</v>
      </c>
      <c r="T63" s="80" t="s">
        <v>970</v>
      </c>
      <c r="U63">
        <v>1</v>
      </c>
    </row>
    <row r="64" spans="1:21" ht="40.049999999999997" customHeight="1">
      <c r="A64" t="s">
        <v>1033</v>
      </c>
      <c r="C64" s="81" t="s">
        <v>591</v>
      </c>
      <c r="D64" s="82" t="s">
        <v>597</v>
      </c>
      <c r="E64" s="82" t="s">
        <v>1076</v>
      </c>
      <c r="F64" s="82" t="s">
        <v>598</v>
      </c>
      <c r="G64" s="82" t="s">
        <v>535</v>
      </c>
      <c r="H64" s="74">
        <v>0.11</v>
      </c>
      <c r="I64" s="74">
        <v>0.93</v>
      </c>
      <c r="K64" t="s">
        <v>966</v>
      </c>
      <c r="P64">
        <v>0</v>
      </c>
      <c r="S64" t="s">
        <v>967</v>
      </c>
      <c r="T64" s="80" t="s">
        <v>970</v>
      </c>
      <c r="U64">
        <v>1</v>
      </c>
    </row>
    <row r="65" spans="1:23" ht="40.049999999999997" customHeight="1">
      <c r="A65" t="s">
        <v>1034</v>
      </c>
      <c r="C65" s="81" t="s">
        <v>591</v>
      </c>
      <c r="D65" s="82" t="s">
        <v>597</v>
      </c>
      <c r="E65" s="82" t="s">
        <v>1076</v>
      </c>
      <c r="F65" s="82" t="s">
        <v>599</v>
      </c>
      <c r="G65" s="82" t="s">
        <v>535</v>
      </c>
      <c r="H65" s="74">
        <v>0.45</v>
      </c>
      <c r="I65" s="74">
        <v>0.94</v>
      </c>
      <c r="K65" t="s">
        <v>966</v>
      </c>
      <c r="L65">
        <v>2100</v>
      </c>
      <c r="M65">
        <v>800</v>
      </c>
      <c r="N65">
        <f t="shared" ref="N65:N79" si="7">M65*L65</f>
        <v>1680000</v>
      </c>
      <c r="O65">
        <v>0.8</v>
      </c>
      <c r="P65">
        <v>0</v>
      </c>
      <c r="Q65" t="s">
        <v>922</v>
      </c>
      <c r="S65" t="s">
        <v>967</v>
      </c>
      <c r="T65" s="80" t="s">
        <v>970</v>
      </c>
      <c r="U65">
        <v>1</v>
      </c>
      <c r="V65" s="64" t="s">
        <v>921</v>
      </c>
    </row>
    <row r="66" spans="1:23" ht="40.049999999999997" customHeight="1">
      <c r="A66" t="s">
        <v>1035</v>
      </c>
      <c r="C66" s="81" t="s">
        <v>591</v>
      </c>
      <c r="D66" s="82" t="s">
        <v>597</v>
      </c>
      <c r="E66" s="82" t="s">
        <v>1076</v>
      </c>
      <c r="F66" s="82" t="s">
        <v>588</v>
      </c>
      <c r="G66" s="82" t="s">
        <v>535</v>
      </c>
      <c r="H66" s="74">
        <v>0.12</v>
      </c>
      <c r="I66" s="74">
        <v>0.94</v>
      </c>
      <c r="K66" t="s">
        <v>966</v>
      </c>
      <c r="L66">
        <v>2200</v>
      </c>
      <c r="M66">
        <v>800</v>
      </c>
      <c r="N66">
        <f t="shared" si="7"/>
        <v>1760000</v>
      </c>
      <c r="O66">
        <v>1</v>
      </c>
      <c r="P66">
        <v>0</v>
      </c>
      <c r="Q66" t="s">
        <v>922</v>
      </c>
      <c r="S66" t="s">
        <v>967</v>
      </c>
      <c r="T66" s="80" t="s">
        <v>970</v>
      </c>
      <c r="U66">
        <v>1</v>
      </c>
      <c r="V66" t="s">
        <v>921</v>
      </c>
    </row>
    <row r="67" spans="1:23" ht="40.049999999999997" customHeight="1">
      <c r="A67" t="s">
        <v>1036</v>
      </c>
      <c r="C67" s="81" t="s">
        <v>591</v>
      </c>
      <c r="D67" s="82" t="s">
        <v>600</v>
      </c>
      <c r="E67" s="82" t="s">
        <v>600</v>
      </c>
      <c r="F67" s="82" t="s">
        <v>540</v>
      </c>
      <c r="G67" s="82" t="s">
        <v>549</v>
      </c>
      <c r="H67" s="74">
        <v>0.26</v>
      </c>
      <c r="I67" s="74">
        <v>0.81</v>
      </c>
      <c r="K67" t="s">
        <v>966</v>
      </c>
      <c r="L67">
        <v>2300</v>
      </c>
      <c r="M67">
        <f>1.03*1000</f>
        <v>1030</v>
      </c>
      <c r="N67">
        <f t="shared" si="7"/>
        <v>2369000</v>
      </c>
      <c r="P67">
        <v>0</v>
      </c>
      <c r="S67" t="s">
        <v>967</v>
      </c>
      <c r="T67" s="80" t="s">
        <v>970</v>
      </c>
      <c r="U67">
        <v>1</v>
      </c>
      <c r="V67" t="s">
        <v>948</v>
      </c>
      <c r="W67" t="s">
        <v>949</v>
      </c>
    </row>
    <row r="68" spans="1:23" ht="40.049999999999997" customHeight="1">
      <c r="A68" t="s">
        <v>1037</v>
      </c>
      <c r="C68" s="81" t="s">
        <v>591</v>
      </c>
      <c r="D68" s="82" t="s">
        <v>601</v>
      </c>
      <c r="E68" s="82" t="s">
        <v>1077</v>
      </c>
      <c r="F68" s="82" t="s">
        <v>540</v>
      </c>
      <c r="G68" s="82" t="s">
        <v>549</v>
      </c>
      <c r="H68" s="74">
        <v>0.21</v>
      </c>
      <c r="I68" s="74">
        <v>0.86</v>
      </c>
      <c r="K68" t="s">
        <v>966</v>
      </c>
      <c r="L68">
        <v>2300</v>
      </c>
      <c r="M68">
        <f>1000*(1.2+1.6)/2</f>
        <v>1400</v>
      </c>
      <c r="N68">
        <f t="shared" si="7"/>
        <v>3220000</v>
      </c>
      <c r="P68">
        <v>0</v>
      </c>
      <c r="S68" t="s">
        <v>967</v>
      </c>
      <c r="T68" s="80" t="s">
        <v>970</v>
      </c>
      <c r="U68">
        <v>1</v>
      </c>
      <c r="V68" t="s">
        <v>947</v>
      </c>
      <c r="W68" t="s">
        <v>949</v>
      </c>
    </row>
    <row r="69" spans="1:23" ht="40.049999999999997" customHeight="1">
      <c r="A69" t="s">
        <v>1038</v>
      </c>
      <c r="C69" s="81" t="s">
        <v>591</v>
      </c>
      <c r="D69" s="82" t="s">
        <v>602</v>
      </c>
      <c r="E69" s="82" t="s">
        <v>1078</v>
      </c>
      <c r="F69" s="82" t="s">
        <v>558</v>
      </c>
      <c r="G69" s="82" t="s">
        <v>549</v>
      </c>
      <c r="H69" s="74">
        <v>0.05</v>
      </c>
      <c r="I69" s="74">
        <v>0.97</v>
      </c>
      <c r="K69" t="s">
        <v>966</v>
      </c>
      <c r="L69">
        <v>2300</v>
      </c>
      <c r="M69">
        <f>1000*(2.28+2.88)/2</f>
        <v>2580</v>
      </c>
      <c r="N69">
        <f t="shared" si="7"/>
        <v>5934000</v>
      </c>
      <c r="P69">
        <v>0</v>
      </c>
      <c r="S69" t="s">
        <v>967</v>
      </c>
      <c r="T69" s="80" t="s">
        <v>970</v>
      </c>
      <c r="U69">
        <v>1</v>
      </c>
      <c r="V69" t="s">
        <v>946</v>
      </c>
      <c r="W69" t="s">
        <v>949</v>
      </c>
    </row>
    <row r="70" spans="1:23" ht="40.049999999999997" customHeight="1">
      <c r="A70" t="s">
        <v>1039</v>
      </c>
      <c r="C70" s="81" t="s">
        <v>603</v>
      </c>
      <c r="D70" s="82" t="s">
        <v>604</v>
      </c>
      <c r="E70" s="82" t="s">
        <v>1214</v>
      </c>
      <c r="F70" s="82" t="s">
        <v>605</v>
      </c>
      <c r="G70" s="82" t="s">
        <v>535</v>
      </c>
      <c r="H70" s="74">
        <v>0.08</v>
      </c>
      <c r="I70" s="74">
        <v>0.94</v>
      </c>
      <c r="K70" t="s">
        <v>966</v>
      </c>
      <c r="L70">
        <v>2300</v>
      </c>
      <c r="M70">
        <f>1000*(1.4+1.8)/2</f>
        <v>1600</v>
      </c>
      <c r="N70">
        <f t="shared" si="7"/>
        <v>3680000</v>
      </c>
      <c r="P70">
        <v>0</v>
      </c>
      <c r="S70" t="s">
        <v>967</v>
      </c>
      <c r="T70" s="80" t="s">
        <v>970</v>
      </c>
      <c r="U70">
        <v>1</v>
      </c>
      <c r="V70" t="s">
        <v>945</v>
      </c>
      <c r="W70" t="s">
        <v>949</v>
      </c>
    </row>
    <row r="71" spans="1:23" ht="40.049999999999997" customHeight="1">
      <c r="A71" t="s">
        <v>1040</v>
      </c>
      <c r="C71" s="81" t="s">
        <v>603</v>
      </c>
      <c r="D71" s="82" t="s">
        <v>604</v>
      </c>
      <c r="E71" s="82" t="s">
        <v>1214</v>
      </c>
      <c r="F71" s="82" t="s">
        <v>543</v>
      </c>
      <c r="G71" s="82" t="s">
        <v>535</v>
      </c>
      <c r="H71" s="74">
        <v>0.43</v>
      </c>
      <c r="I71" s="74">
        <v>0.93</v>
      </c>
      <c r="J71" s="74" t="s">
        <v>4</v>
      </c>
      <c r="K71" t="s">
        <v>966</v>
      </c>
      <c r="L71" t="s">
        <v>926</v>
      </c>
      <c r="N71" t="e">
        <f t="shared" si="7"/>
        <v>#VALUE!</v>
      </c>
      <c r="P71">
        <v>0</v>
      </c>
      <c r="S71" t="s">
        <v>967</v>
      </c>
      <c r="T71" s="80" t="s">
        <v>970</v>
      </c>
      <c r="U71">
        <v>1</v>
      </c>
    </row>
    <row r="72" spans="1:23" ht="40.049999999999997" customHeight="1">
      <c r="A72" t="s">
        <v>1041</v>
      </c>
      <c r="C72" s="81" t="s">
        <v>603</v>
      </c>
      <c r="D72" s="82" t="s">
        <v>604</v>
      </c>
      <c r="E72" s="82" t="s">
        <v>1214</v>
      </c>
      <c r="F72" s="82" t="s">
        <v>607</v>
      </c>
      <c r="G72" s="82" t="s">
        <v>608</v>
      </c>
      <c r="H72" s="74">
        <v>0.28999999999999998</v>
      </c>
      <c r="I72" s="74">
        <v>0.94</v>
      </c>
      <c r="J72" s="74" t="s">
        <v>228</v>
      </c>
      <c r="K72" t="s">
        <v>966</v>
      </c>
      <c r="L72" t="s">
        <v>926</v>
      </c>
      <c r="N72" t="e">
        <f t="shared" si="7"/>
        <v>#VALUE!</v>
      </c>
      <c r="P72">
        <v>0</v>
      </c>
      <c r="S72" t="s">
        <v>967</v>
      </c>
      <c r="T72" s="80" t="s">
        <v>970</v>
      </c>
      <c r="U72">
        <v>1</v>
      </c>
    </row>
    <row r="73" spans="1:23" ht="40.049999999999997" customHeight="1">
      <c r="A73" t="s">
        <v>1042</v>
      </c>
      <c r="C73" s="81" t="s">
        <v>603</v>
      </c>
      <c r="D73" s="82" t="s">
        <v>604</v>
      </c>
      <c r="E73" s="82" t="s">
        <v>1214</v>
      </c>
      <c r="F73" s="82" t="s">
        <v>609</v>
      </c>
      <c r="G73" s="82" t="s">
        <v>535</v>
      </c>
      <c r="H73" s="74">
        <v>0.14000000000000001</v>
      </c>
      <c r="I73" s="74">
        <v>0.94</v>
      </c>
      <c r="J73" s="74" t="s">
        <v>228</v>
      </c>
      <c r="K73" t="s">
        <v>966</v>
      </c>
      <c r="L73" t="s">
        <v>926</v>
      </c>
      <c r="N73" t="e">
        <f t="shared" si="7"/>
        <v>#VALUE!</v>
      </c>
      <c r="P73">
        <v>0</v>
      </c>
      <c r="S73" t="s">
        <v>967</v>
      </c>
      <c r="T73" s="80" t="s">
        <v>970</v>
      </c>
      <c r="U73">
        <v>1</v>
      </c>
    </row>
    <row r="74" spans="1:23" ht="40.049999999999997" customHeight="1">
      <c r="A74" t="s">
        <v>1043</v>
      </c>
      <c r="C74" s="81" t="s">
        <v>603</v>
      </c>
      <c r="D74" s="82" t="s">
        <v>604</v>
      </c>
      <c r="E74" s="82" t="s">
        <v>1214</v>
      </c>
      <c r="F74" s="82" t="s">
        <v>607</v>
      </c>
      <c r="G74" s="82" t="s">
        <v>535</v>
      </c>
      <c r="H74" s="74">
        <v>0.17</v>
      </c>
      <c r="I74" s="74">
        <v>0.94</v>
      </c>
      <c r="J74" s="74" t="s">
        <v>228</v>
      </c>
      <c r="K74" t="s">
        <v>966</v>
      </c>
      <c r="L74" t="s">
        <v>926</v>
      </c>
      <c r="N74" t="e">
        <f t="shared" si="7"/>
        <v>#VALUE!</v>
      </c>
      <c r="P74">
        <v>0</v>
      </c>
      <c r="S74" t="s">
        <v>967</v>
      </c>
      <c r="T74" s="80" t="s">
        <v>970</v>
      </c>
      <c r="U74">
        <v>1</v>
      </c>
    </row>
    <row r="75" spans="1:23" ht="40.049999999999997" customHeight="1" thickBot="1">
      <c r="A75" t="s">
        <v>1044</v>
      </c>
      <c r="C75" s="81" t="s">
        <v>603</v>
      </c>
      <c r="D75" s="83" t="s">
        <v>604</v>
      </c>
      <c r="E75" s="82" t="s">
        <v>1214</v>
      </c>
      <c r="F75" s="83" t="s">
        <v>599</v>
      </c>
      <c r="G75" s="83" t="s">
        <v>535</v>
      </c>
      <c r="H75" s="74">
        <v>0.28000000000000003</v>
      </c>
      <c r="I75" s="74">
        <v>0.94</v>
      </c>
      <c r="J75" s="74" t="s">
        <v>228</v>
      </c>
      <c r="K75" t="s">
        <v>966</v>
      </c>
      <c r="L75" t="s">
        <v>926</v>
      </c>
      <c r="N75" t="e">
        <f t="shared" si="7"/>
        <v>#VALUE!</v>
      </c>
      <c r="P75">
        <v>0</v>
      </c>
      <c r="S75" t="s">
        <v>967</v>
      </c>
      <c r="T75" s="80" t="s">
        <v>970</v>
      </c>
      <c r="U75">
        <v>1</v>
      </c>
    </row>
    <row r="76" spans="1:23" ht="40.049999999999997" customHeight="1">
      <c r="A76" t="s">
        <v>1087</v>
      </c>
      <c r="C76" s="81" t="s">
        <v>1056</v>
      </c>
      <c r="D76" s="86" t="s">
        <v>1057</v>
      </c>
      <c r="E76" s="86" t="s">
        <v>99</v>
      </c>
      <c r="F76" s="86" t="s">
        <v>598</v>
      </c>
      <c r="G76" s="86" t="s">
        <v>128</v>
      </c>
      <c r="H76" s="74">
        <v>0.27</v>
      </c>
      <c r="I76" s="74">
        <v>0.98</v>
      </c>
      <c r="J76" t="s">
        <v>1061</v>
      </c>
      <c r="L76">
        <v>1600</v>
      </c>
      <c r="M76">
        <v>800</v>
      </c>
      <c r="N76">
        <f t="shared" si="7"/>
        <v>1280000</v>
      </c>
      <c r="O76">
        <v>0.28000000000000003</v>
      </c>
      <c r="P76">
        <v>1</v>
      </c>
      <c r="R76">
        <v>40</v>
      </c>
      <c r="S76" t="s">
        <v>967</v>
      </c>
      <c r="T76" s="80" t="s">
        <v>970</v>
      </c>
      <c r="U76">
        <v>1</v>
      </c>
    </row>
    <row r="77" spans="1:23" ht="40.049999999999997" customHeight="1">
      <c r="A77" t="s">
        <v>1088</v>
      </c>
      <c r="C77" s="81" t="s">
        <v>1056</v>
      </c>
      <c r="D77" s="86" t="s">
        <v>1058</v>
      </c>
      <c r="E77" s="86" t="s">
        <v>1080</v>
      </c>
      <c r="F77" s="86" t="s">
        <v>541</v>
      </c>
      <c r="G77" s="86" t="s">
        <v>128</v>
      </c>
      <c r="H77" s="74">
        <v>0.17</v>
      </c>
      <c r="I77" s="74">
        <v>0.98</v>
      </c>
      <c r="J77" s="74" t="s">
        <v>228</v>
      </c>
      <c r="L77">
        <v>1600</v>
      </c>
      <c r="M77">
        <v>800</v>
      </c>
      <c r="N77">
        <f t="shared" si="7"/>
        <v>1280000</v>
      </c>
      <c r="O77">
        <v>0.28000000000000003</v>
      </c>
      <c r="P77">
        <v>0.9</v>
      </c>
      <c r="R77">
        <v>45</v>
      </c>
      <c r="S77" t="s">
        <v>967</v>
      </c>
      <c r="T77" s="80" t="s">
        <v>970</v>
      </c>
      <c r="U77">
        <v>1</v>
      </c>
    </row>
    <row r="78" spans="1:23" ht="40.049999999999997" customHeight="1">
      <c r="A78" t="s">
        <v>1089</v>
      </c>
      <c r="C78" s="81" t="s">
        <v>1090</v>
      </c>
      <c r="D78" s="81" t="s">
        <v>1090</v>
      </c>
      <c r="E78" s="86" t="s">
        <v>1185</v>
      </c>
      <c r="F78" s="86" t="s">
        <v>598</v>
      </c>
      <c r="G78" s="86"/>
      <c r="H78" s="74">
        <v>0.27</v>
      </c>
      <c r="I78" s="74">
        <v>0.98</v>
      </c>
      <c r="J78" t="s">
        <v>1061</v>
      </c>
      <c r="L78">
        <v>1600</v>
      </c>
      <c r="M78">
        <v>800</v>
      </c>
      <c r="N78">
        <f t="shared" ref="N78" si="8">M78*L78</f>
        <v>1280000</v>
      </c>
      <c r="O78">
        <v>0.28000000000000003</v>
      </c>
      <c r="P78">
        <v>1.3</v>
      </c>
      <c r="R78">
        <v>40</v>
      </c>
      <c r="S78" t="s">
        <v>967</v>
      </c>
      <c r="T78" s="80" t="s">
        <v>970</v>
      </c>
      <c r="U78">
        <v>1</v>
      </c>
    </row>
    <row r="79" spans="1:23" ht="40.049999999999997" customHeight="1">
      <c r="A79" t="s">
        <v>1089</v>
      </c>
      <c r="C79" s="81" t="s">
        <v>1059</v>
      </c>
      <c r="D79" s="86" t="s">
        <v>1186</v>
      </c>
      <c r="E79" s="86" t="s">
        <v>1186</v>
      </c>
      <c r="F79" s="86" t="s">
        <v>142</v>
      </c>
      <c r="G79" s="86" t="s">
        <v>1085</v>
      </c>
      <c r="H79" s="87" t="s">
        <v>251</v>
      </c>
      <c r="I79" s="87" t="s">
        <v>250</v>
      </c>
      <c r="J79" s="74" t="s">
        <v>228</v>
      </c>
      <c r="K79" s="74"/>
      <c r="M79" s="74"/>
      <c r="N79">
        <f t="shared" si="7"/>
        <v>0</v>
      </c>
      <c r="P79">
        <v>0</v>
      </c>
    </row>
    <row r="80" spans="1:23" ht="40.049999999999997" customHeight="1">
      <c r="C80" s="81" t="s">
        <v>914</v>
      </c>
      <c r="D80" s="86" t="s">
        <v>1059</v>
      </c>
      <c r="E80" s="86" t="s">
        <v>1081</v>
      </c>
      <c r="F80" s="86"/>
      <c r="G80" s="86"/>
      <c r="H80" s="87"/>
      <c r="I80" s="87"/>
      <c r="J80" t="s">
        <v>1061</v>
      </c>
      <c r="K80" s="74"/>
      <c r="L80">
        <v>1600</v>
      </c>
      <c r="M80">
        <v>800</v>
      </c>
      <c r="N80">
        <f t="shared" ref="N80:N81" si="9">M80*L80</f>
        <v>1280000</v>
      </c>
      <c r="O80">
        <v>0.28000000000000003</v>
      </c>
      <c r="P80">
        <v>0.2</v>
      </c>
    </row>
    <row r="81" spans="1:16" ht="55.8" customHeight="1">
      <c r="A81" t="s">
        <v>1176</v>
      </c>
      <c r="C81" s="81" t="s">
        <v>241</v>
      </c>
      <c r="D81" s="86" t="s">
        <v>1189</v>
      </c>
      <c r="E81" s="86" t="s">
        <v>1175</v>
      </c>
      <c r="F81" s="86" t="s">
        <v>128</v>
      </c>
      <c r="G81" s="86" t="s">
        <v>128</v>
      </c>
      <c r="H81" s="74">
        <v>7.0000000000000007E-2</v>
      </c>
      <c r="I81" s="74" t="s">
        <v>252</v>
      </c>
      <c r="J81" s="74" t="s">
        <v>228</v>
      </c>
      <c r="K81" s="74"/>
      <c r="L81" s="74">
        <v>997</v>
      </c>
      <c r="M81" s="74">
        <v>4184</v>
      </c>
      <c r="N81">
        <f t="shared" si="9"/>
        <v>4171448</v>
      </c>
      <c r="O81">
        <v>0.68</v>
      </c>
      <c r="P81">
        <v>1.05</v>
      </c>
    </row>
  </sheetData>
  <hyperlinks>
    <hyperlink ref="V25" r:id="rId1"/>
    <hyperlink ref="V27" r:id="rId2"/>
    <hyperlink ref="V65" r:id="rId3"/>
  </hyperlink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workbookViewId="0">
      <selection activeCell="F20" sqref="F20"/>
    </sheetView>
  </sheetViews>
  <sheetFormatPr baseColWidth="10" defaultColWidth="8.88671875" defaultRowHeight="14.4"/>
  <cols>
    <col min="2" max="2" width="26" bestFit="1" customWidth="1"/>
    <col min="3" max="3" width="36.88671875" bestFit="1" customWidth="1"/>
    <col min="4" max="4" width="17.77734375" bestFit="1" customWidth="1"/>
    <col min="5" max="5" width="16.77734375" bestFit="1" customWidth="1"/>
  </cols>
  <sheetData>
    <row r="1" spans="1:11">
      <c r="A1" s="74" t="s">
        <v>963</v>
      </c>
      <c r="B1" s="74" t="s">
        <v>14</v>
      </c>
      <c r="C1" s="74" t="s">
        <v>11</v>
      </c>
      <c r="D1" s="74" t="s">
        <v>15</v>
      </c>
      <c r="E1" s="74" t="s">
        <v>961</v>
      </c>
      <c r="F1" s="74" t="s">
        <v>971</v>
      </c>
      <c r="G1" s="74" t="s">
        <v>972</v>
      </c>
      <c r="H1" s="74" t="s">
        <v>975</v>
      </c>
      <c r="I1" s="74" t="s">
        <v>976</v>
      </c>
      <c r="J1" s="74" t="s">
        <v>973</v>
      </c>
      <c r="K1" s="74" t="s">
        <v>974</v>
      </c>
    </row>
    <row r="2" spans="1:11">
      <c r="A2" t="s">
        <v>981</v>
      </c>
      <c r="B2" t="s">
        <v>533</v>
      </c>
      <c r="C2" t="s">
        <v>533</v>
      </c>
      <c r="D2" t="s">
        <v>1063</v>
      </c>
      <c r="E2" t="s">
        <v>1083</v>
      </c>
      <c r="F2" t="s">
        <v>1063</v>
      </c>
      <c r="G2" t="s">
        <v>1083</v>
      </c>
      <c r="H2">
        <v>1794000</v>
      </c>
      <c r="I2">
        <f>VLOOKUP(Base_for_Qgis!A2,Basic!$A$1:$U$215,15,FALSE)</f>
        <v>5</v>
      </c>
      <c r="J2">
        <v>0.2</v>
      </c>
      <c r="K2">
        <v>0</v>
      </c>
    </row>
    <row r="3" spans="1:11">
      <c r="A3" t="s">
        <v>982</v>
      </c>
      <c r="B3" t="s">
        <v>533</v>
      </c>
      <c r="C3" t="s">
        <v>533</v>
      </c>
      <c r="D3" t="s">
        <v>1063</v>
      </c>
      <c r="E3" t="s">
        <v>1083</v>
      </c>
      <c r="F3" t="s">
        <v>1063</v>
      </c>
      <c r="G3" t="s">
        <v>1083</v>
      </c>
      <c r="H3">
        <v>1794000</v>
      </c>
      <c r="I3">
        <f>VLOOKUP(Base_for_Qgis!A3,Basic!$A$1:$U$215,15,FALSE)</f>
        <v>5</v>
      </c>
      <c r="J3">
        <v>0.2</v>
      </c>
      <c r="K3">
        <v>0</v>
      </c>
    </row>
    <row r="4" spans="1:11">
      <c r="A4" t="s">
        <v>983</v>
      </c>
      <c r="B4" t="s">
        <v>533</v>
      </c>
      <c r="C4" t="s">
        <v>533</v>
      </c>
      <c r="D4" t="s">
        <v>142</v>
      </c>
      <c r="E4" t="s">
        <v>1083</v>
      </c>
      <c r="F4" t="s">
        <v>142</v>
      </c>
      <c r="G4" t="s">
        <v>1083</v>
      </c>
      <c r="H4">
        <v>1794000</v>
      </c>
      <c r="I4">
        <f>VLOOKUP(Base_for_Qgis!A4,Basic!$A$1:$U$215,15,FALSE)</f>
        <v>5</v>
      </c>
      <c r="J4">
        <v>0.2</v>
      </c>
      <c r="K4">
        <v>0</v>
      </c>
    </row>
    <row r="5" spans="1:11">
      <c r="A5" t="s">
        <v>984</v>
      </c>
      <c r="B5" t="s">
        <v>537</v>
      </c>
      <c r="C5" t="s">
        <v>1064</v>
      </c>
      <c r="D5" t="s">
        <v>159</v>
      </c>
      <c r="E5" t="s">
        <v>538</v>
      </c>
      <c r="F5" t="s">
        <v>159</v>
      </c>
      <c r="G5" t="s">
        <v>538</v>
      </c>
      <c r="H5">
        <v>1490000</v>
      </c>
      <c r="I5">
        <f>VLOOKUP(Base_for_Qgis!A5,Basic!$A$1:$U$215,15,FALSE)</f>
        <v>3</v>
      </c>
      <c r="J5">
        <v>0.2</v>
      </c>
      <c r="K5">
        <v>0</v>
      </c>
    </row>
    <row r="6" spans="1:11">
      <c r="A6" t="s">
        <v>985</v>
      </c>
      <c r="B6" t="s">
        <v>539</v>
      </c>
      <c r="C6" t="s">
        <v>1069</v>
      </c>
      <c r="D6" t="s">
        <v>540</v>
      </c>
      <c r="E6" t="s">
        <v>538</v>
      </c>
      <c r="F6" t="s">
        <v>540</v>
      </c>
      <c r="G6" t="s">
        <v>538</v>
      </c>
      <c r="H6">
        <v>3835000</v>
      </c>
      <c r="I6">
        <f>VLOOKUP(Base_for_Qgis!A6,Basic!$A$1:$U$215,15,FALSE)</f>
        <v>2</v>
      </c>
      <c r="J6">
        <v>0.2</v>
      </c>
      <c r="K6">
        <v>0</v>
      </c>
    </row>
    <row r="7" spans="1:11">
      <c r="A7" t="s">
        <v>986</v>
      </c>
      <c r="B7" t="s">
        <v>537</v>
      </c>
      <c r="C7" t="s">
        <v>1064</v>
      </c>
      <c r="D7" t="s">
        <v>541</v>
      </c>
      <c r="E7" t="s">
        <v>538</v>
      </c>
      <c r="F7" t="s">
        <v>541</v>
      </c>
      <c r="G7" t="s">
        <v>538</v>
      </c>
      <c r="H7">
        <v>1490000</v>
      </c>
      <c r="I7">
        <f>VLOOKUP(Base_for_Qgis!A7,Basic!$A$1:$U$215,15,FALSE)</f>
        <v>3</v>
      </c>
      <c r="J7">
        <v>0.2</v>
      </c>
      <c r="K7">
        <v>0</v>
      </c>
    </row>
    <row r="8" spans="1:11">
      <c r="A8" t="s">
        <v>987</v>
      </c>
      <c r="B8" t="s">
        <v>542</v>
      </c>
      <c r="C8" t="s">
        <v>1065</v>
      </c>
      <c r="D8" t="s">
        <v>159</v>
      </c>
      <c r="E8" t="s">
        <v>538</v>
      </c>
      <c r="F8" t="s">
        <v>159</v>
      </c>
      <c r="G8" t="s">
        <v>538</v>
      </c>
      <c r="H8">
        <v>3835000</v>
      </c>
      <c r="I8">
        <f>VLOOKUP(Base_for_Qgis!A8,Basic!$A$1:$U$215,15,FALSE)</f>
        <v>2</v>
      </c>
      <c r="J8">
        <v>0.2</v>
      </c>
      <c r="K8">
        <v>0</v>
      </c>
    </row>
    <row r="9" spans="1:11">
      <c r="A9" t="s">
        <v>988</v>
      </c>
      <c r="B9" t="s">
        <v>537</v>
      </c>
      <c r="C9" t="s">
        <v>1064</v>
      </c>
      <c r="D9" t="s">
        <v>543</v>
      </c>
      <c r="E9" t="s">
        <v>544</v>
      </c>
      <c r="F9" t="s">
        <v>543</v>
      </c>
      <c r="G9" t="s">
        <v>544</v>
      </c>
      <c r="H9">
        <v>1490000</v>
      </c>
      <c r="I9">
        <f>VLOOKUP(Base_for_Qgis!A9,Basic!$A$1:$U$215,15,FALSE)</f>
        <v>3</v>
      </c>
      <c r="J9">
        <v>0.2</v>
      </c>
      <c r="K9">
        <v>0</v>
      </c>
    </row>
    <row r="10" spans="1:11">
      <c r="A10" t="s">
        <v>989</v>
      </c>
      <c r="B10" t="s">
        <v>97</v>
      </c>
      <c r="C10" t="s">
        <v>1066</v>
      </c>
      <c r="D10" t="s">
        <v>545</v>
      </c>
      <c r="E10" t="s">
        <v>546</v>
      </c>
      <c r="F10" t="s">
        <v>545</v>
      </c>
      <c r="G10" t="s">
        <v>546</v>
      </c>
      <c r="H10">
        <v>728000</v>
      </c>
      <c r="I10">
        <f>VLOOKUP(Base_for_Qgis!A10,Basic!$A$1:$U$215,15,FALSE)</f>
        <v>2.7</v>
      </c>
      <c r="J10">
        <v>0.2</v>
      </c>
      <c r="K10">
        <v>0</v>
      </c>
    </row>
    <row r="11" spans="1:11">
      <c r="A11" t="s">
        <v>990</v>
      </c>
      <c r="B11" t="s">
        <v>547</v>
      </c>
      <c r="C11" t="s">
        <v>1067</v>
      </c>
      <c r="D11" t="s">
        <v>548</v>
      </c>
      <c r="E11" t="s">
        <v>549</v>
      </c>
      <c r="F11" t="s">
        <v>548</v>
      </c>
      <c r="G11" t="s">
        <v>549</v>
      </c>
      <c r="H11">
        <v>728000</v>
      </c>
      <c r="I11">
        <f>VLOOKUP(Base_for_Qgis!A11,Basic!$A$1:$U$215,15,FALSE)</f>
        <v>2.7</v>
      </c>
      <c r="J11">
        <v>0.2</v>
      </c>
      <c r="K11">
        <v>0</v>
      </c>
    </row>
    <row r="12" spans="1:11">
      <c r="A12" t="s">
        <v>991</v>
      </c>
      <c r="B12" t="s">
        <v>547</v>
      </c>
      <c r="C12" t="s">
        <v>1067</v>
      </c>
      <c r="D12" t="s">
        <v>545</v>
      </c>
      <c r="E12" t="s">
        <v>549</v>
      </c>
      <c r="F12" t="s">
        <v>545</v>
      </c>
      <c r="G12" t="s">
        <v>549</v>
      </c>
      <c r="H12">
        <v>728000</v>
      </c>
      <c r="I12">
        <f>VLOOKUP(Base_for_Qgis!A12,Basic!$A$1:$U$215,15,FALSE)</f>
        <v>2.7</v>
      </c>
      <c r="J12">
        <v>0.2</v>
      </c>
      <c r="K12">
        <v>0</v>
      </c>
    </row>
    <row r="13" spans="1:11">
      <c r="A13" t="s">
        <v>992</v>
      </c>
      <c r="B13" t="s">
        <v>97</v>
      </c>
      <c r="C13" t="s">
        <v>1066</v>
      </c>
      <c r="D13" t="s">
        <v>550</v>
      </c>
      <c r="E13" t="s">
        <v>549</v>
      </c>
      <c r="F13" t="s">
        <v>550</v>
      </c>
      <c r="G13" t="s">
        <v>549</v>
      </c>
      <c r="H13">
        <v>728000</v>
      </c>
      <c r="I13">
        <f>VLOOKUP(Base_for_Qgis!A13,Basic!$A$1:$U$215,15,FALSE)</f>
        <v>2.7</v>
      </c>
      <c r="J13">
        <v>0.2</v>
      </c>
      <c r="K13">
        <v>0</v>
      </c>
    </row>
    <row r="14" spans="1:11">
      <c r="A14" t="s">
        <v>993</v>
      </c>
      <c r="B14" t="s">
        <v>97</v>
      </c>
      <c r="C14" t="s">
        <v>1066</v>
      </c>
      <c r="D14" t="s">
        <v>551</v>
      </c>
      <c r="E14" t="s">
        <v>544</v>
      </c>
      <c r="F14" t="s">
        <v>551</v>
      </c>
      <c r="G14" t="s">
        <v>544</v>
      </c>
      <c r="H14">
        <v>728000</v>
      </c>
      <c r="I14">
        <f>VLOOKUP(Base_for_Qgis!A14,Basic!$A$1:$U$215,15,FALSE)</f>
        <v>2.7</v>
      </c>
      <c r="J14">
        <v>0.2</v>
      </c>
      <c r="K14">
        <v>0</v>
      </c>
    </row>
    <row r="15" spans="1:11">
      <c r="A15" t="s">
        <v>1045</v>
      </c>
      <c r="B15" t="s">
        <v>553</v>
      </c>
      <c r="C15" t="s">
        <v>1068</v>
      </c>
      <c r="D15" t="s">
        <v>554</v>
      </c>
      <c r="E15" t="s">
        <v>549</v>
      </c>
      <c r="F15" t="s">
        <v>554</v>
      </c>
      <c r="G15" t="s">
        <v>549</v>
      </c>
      <c r="H15">
        <v>3220000</v>
      </c>
      <c r="I15">
        <f>VLOOKUP(Base_for_Qgis!A15,Basic!$A$1:$U$215,15,FALSE)</f>
        <v>0.8</v>
      </c>
      <c r="J15">
        <v>0.2</v>
      </c>
      <c r="K15">
        <v>0</v>
      </c>
    </row>
    <row r="16" spans="1:11">
      <c r="A16" t="s">
        <v>1046</v>
      </c>
      <c r="B16" t="s">
        <v>553</v>
      </c>
      <c r="C16" t="s">
        <v>1068</v>
      </c>
      <c r="D16" t="s">
        <v>554</v>
      </c>
      <c r="E16" t="s">
        <v>549</v>
      </c>
      <c r="F16" t="s">
        <v>554</v>
      </c>
      <c r="G16" t="s">
        <v>549</v>
      </c>
      <c r="H16">
        <v>3220000</v>
      </c>
      <c r="I16">
        <f>VLOOKUP(Base_for_Qgis!A16,Basic!$A$1:$U$215,15,FALSE)</f>
        <v>0.8</v>
      </c>
      <c r="J16">
        <v>0.2</v>
      </c>
      <c r="K16">
        <v>0</v>
      </c>
    </row>
    <row r="17" spans="1:11">
      <c r="A17" t="s">
        <v>1047</v>
      </c>
      <c r="B17" t="s">
        <v>553</v>
      </c>
      <c r="C17" t="s">
        <v>1068</v>
      </c>
      <c r="D17" t="s">
        <v>554</v>
      </c>
      <c r="E17" t="s">
        <v>549</v>
      </c>
      <c r="F17" t="s">
        <v>554</v>
      </c>
      <c r="G17" t="s">
        <v>549</v>
      </c>
      <c r="H17">
        <v>3220000</v>
      </c>
      <c r="I17">
        <f>VLOOKUP(Base_for_Qgis!A17,Basic!$A$1:$U$215,15,FALSE)</f>
        <v>0.8</v>
      </c>
      <c r="J17">
        <v>0.2</v>
      </c>
      <c r="K17">
        <v>0</v>
      </c>
    </row>
    <row r="18" spans="1:11">
      <c r="A18" t="s">
        <v>1048</v>
      </c>
      <c r="B18" t="s">
        <v>553</v>
      </c>
      <c r="C18" t="s">
        <v>1068</v>
      </c>
      <c r="D18" t="s">
        <v>554</v>
      </c>
      <c r="E18" t="s">
        <v>549</v>
      </c>
      <c r="F18" t="s">
        <v>554</v>
      </c>
      <c r="G18" t="s">
        <v>549</v>
      </c>
      <c r="H18">
        <v>3220000</v>
      </c>
      <c r="I18">
        <f>VLOOKUP(Base_for_Qgis!A18,Basic!$A$1:$U$215,15,FALSE)</f>
        <v>0.8</v>
      </c>
      <c r="J18">
        <v>0.2</v>
      </c>
      <c r="K18">
        <v>0</v>
      </c>
    </row>
    <row r="19" spans="1:11">
      <c r="A19" t="s">
        <v>1049</v>
      </c>
      <c r="B19" t="s">
        <v>553</v>
      </c>
      <c r="C19" t="s">
        <v>1068</v>
      </c>
      <c r="D19" t="s">
        <v>554</v>
      </c>
      <c r="E19" t="s">
        <v>549</v>
      </c>
      <c r="F19" t="s">
        <v>554</v>
      </c>
      <c r="G19" t="s">
        <v>549</v>
      </c>
      <c r="H19">
        <v>3220000</v>
      </c>
      <c r="I19">
        <f>VLOOKUP(Base_for_Qgis!A19,Basic!$A$1:$U$215,15,FALSE)</f>
        <v>0.8</v>
      </c>
      <c r="J19">
        <v>0.2</v>
      </c>
      <c r="K19">
        <v>0</v>
      </c>
    </row>
    <row r="20" spans="1:11">
      <c r="A20" t="s">
        <v>1050</v>
      </c>
      <c r="B20" t="s">
        <v>553</v>
      </c>
      <c r="C20" t="s">
        <v>1068</v>
      </c>
      <c r="D20" t="s">
        <v>554</v>
      </c>
      <c r="E20" t="s">
        <v>549</v>
      </c>
      <c r="F20" t="s">
        <v>554</v>
      </c>
      <c r="G20" t="s">
        <v>549</v>
      </c>
      <c r="H20">
        <v>3220000</v>
      </c>
      <c r="I20">
        <f>VLOOKUP(Base_for_Qgis!A20,Basic!$A$1:$U$215,15,FALSE)</f>
        <v>0.8</v>
      </c>
      <c r="J20">
        <v>0.2</v>
      </c>
      <c r="K20">
        <v>0</v>
      </c>
    </row>
    <row r="21" spans="1:11">
      <c r="A21" t="s">
        <v>995</v>
      </c>
      <c r="B21" t="s">
        <v>1072</v>
      </c>
      <c r="C21" t="s">
        <v>1071</v>
      </c>
      <c r="D21" t="s">
        <v>561</v>
      </c>
      <c r="E21" t="s">
        <v>535</v>
      </c>
      <c r="F21" t="s">
        <v>561</v>
      </c>
      <c r="G21" t="s">
        <v>535</v>
      </c>
      <c r="H21">
        <v>1680000</v>
      </c>
      <c r="I21">
        <f>VLOOKUP(Base_for_Qgis!A25,Basic!$A$1:$U$215,15,FALSE)</f>
        <v>0.8</v>
      </c>
      <c r="J21">
        <v>0.2</v>
      </c>
      <c r="K21">
        <v>0</v>
      </c>
    </row>
    <row r="22" spans="1:11">
      <c r="A22" t="s">
        <v>996</v>
      </c>
      <c r="B22" t="s">
        <v>559</v>
      </c>
      <c r="C22" t="s">
        <v>1070</v>
      </c>
      <c r="D22" t="s">
        <v>540</v>
      </c>
      <c r="E22" t="s">
        <v>549</v>
      </c>
      <c r="F22" t="s">
        <v>540</v>
      </c>
      <c r="G22" t="s">
        <v>549</v>
      </c>
      <c r="H22">
        <v>1839600</v>
      </c>
      <c r="I22">
        <f>VLOOKUP(Base_for_Qgis!A26,Basic!$A$1:$U$215,15,FALSE)</f>
        <v>0.21</v>
      </c>
      <c r="J22">
        <v>0.2</v>
      </c>
      <c r="K22">
        <v>0</v>
      </c>
    </row>
    <row r="23" spans="1:11">
      <c r="A23" t="s">
        <v>997</v>
      </c>
      <c r="B23" t="s">
        <v>332</v>
      </c>
      <c r="C23" t="s">
        <v>1073</v>
      </c>
      <c r="D23" t="s">
        <v>540</v>
      </c>
      <c r="E23" t="s">
        <v>549</v>
      </c>
      <c r="F23" t="s">
        <v>540</v>
      </c>
      <c r="G23" t="s">
        <v>549</v>
      </c>
      <c r="H23">
        <v>1680000</v>
      </c>
      <c r="I23">
        <f>VLOOKUP(Base_for_Qgis!A27,Basic!$A$1:$U$215,15,FALSE)</f>
        <v>0.8</v>
      </c>
      <c r="J23">
        <v>0.2</v>
      </c>
      <c r="K23">
        <v>0</v>
      </c>
    </row>
    <row r="24" spans="1:11">
      <c r="A24" t="s">
        <v>998</v>
      </c>
      <c r="B24" t="s">
        <v>559</v>
      </c>
      <c r="C24" t="s">
        <v>1070</v>
      </c>
      <c r="D24" t="s">
        <v>540</v>
      </c>
      <c r="E24" t="s">
        <v>549</v>
      </c>
      <c r="F24" t="s">
        <v>540</v>
      </c>
      <c r="G24" t="s">
        <v>549</v>
      </c>
      <c r="H24">
        <v>1839600</v>
      </c>
      <c r="I24">
        <f>VLOOKUP(Base_for_Qgis!A28,Basic!$A$1:$U$215,15,FALSE)</f>
        <v>0.21</v>
      </c>
      <c r="J24">
        <v>0.2</v>
      </c>
      <c r="K24">
        <v>0</v>
      </c>
    </row>
    <row r="25" spans="1:11">
      <c r="A25" t="s">
        <v>999</v>
      </c>
      <c r="B25" t="s">
        <v>332</v>
      </c>
      <c r="C25" t="s">
        <v>1073</v>
      </c>
      <c r="D25" t="s">
        <v>151</v>
      </c>
      <c r="E25" t="s">
        <v>549</v>
      </c>
      <c r="F25" t="s">
        <v>151</v>
      </c>
      <c r="G25" t="s">
        <v>549</v>
      </c>
      <c r="H25">
        <v>1680000</v>
      </c>
      <c r="I25">
        <f>VLOOKUP(Base_for_Qgis!A29,Basic!$A$1:$U$215,15,FALSE)</f>
        <v>0.8</v>
      </c>
      <c r="J25">
        <v>0.2</v>
      </c>
      <c r="K25">
        <v>0</v>
      </c>
    </row>
    <row r="26" spans="1:11">
      <c r="A26" t="s">
        <v>1000</v>
      </c>
      <c r="B26" t="s">
        <v>332</v>
      </c>
      <c r="C26" t="s">
        <v>1073</v>
      </c>
      <c r="D26" t="s">
        <v>540</v>
      </c>
      <c r="E26" t="s">
        <v>562</v>
      </c>
      <c r="F26" t="s">
        <v>540</v>
      </c>
      <c r="G26" t="s">
        <v>562</v>
      </c>
      <c r="H26">
        <v>1839600</v>
      </c>
      <c r="I26">
        <f>VLOOKUP(Base_for_Qgis!A30,Basic!$A$1:$U$215,15,FALSE)</f>
        <v>0.21</v>
      </c>
      <c r="J26">
        <v>0.2</v>
      </c>
      <c r="K26">
        <v>0</v>
      </c>
    </row>
    <row r="27" spans="1:11">
      <c r="A27" t="s">
        <v>1087</v>
      </c>
      <c r="B27" t="s">
        <v>1057</v>
      </c>
      <c r="C27" t="s">
        <v>99</v>
      </c>
      <c r="D27" t="s">
        <v>598</v>
      </c>
      <c r="E27" t="s">
        <v>128</v>
      </c>
      <c r="F27" t="s">
        <v>598</v>
      </c>
      <c r="G27" t="s">
        <v>128</v>
      </c>
      <c r="H27">
        <v>1280000</v>
      </c>
      <c r="I27">
        <f>VLOOKUP(Base_for_Qgis!A76,Basic!$A$1:$U$215,15,FALSE)</f>
        <v>0.28000000000000003</v>
      </c>
      <c r="J27">
        <v>0.2</v>
      </c>
      <c r="K27">
        <v>1</v>
      </c>
    </row>
    <row r="28" spans="1:11">
      <c r="A28" t="s">
        <v>1088</v>
      </c>
      <c r="B28" t="s">
        <v>1058</v>
      </c>
      <c r="C28" t="s">
        <v>1080</v>
      </c>
      <c r="D28" t="s">
        <v>541</v>
      </c>
      <c r="E28" t="s">
        <v>128</v>
      </c>
      <c r="F28" t="s">
        <v>541</v>
      </c>
      <c r="G28" t="s">
        <v>128</v>
      </c>
      <c r="H28">
        <v>1280000</v>
      </c>
      <c r="I28">
        <f>VLOOKUP(Base_for_Qgis!A77,Basic!$A$1:$U$215,15,FALSE)</f>
        <v>0.28000000000000003</v>
      </c>
      <c r="J28">
        <v>0.2</v>
      </c>
      <c r="K28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I6" sqref="I6"/>
    </sheetView>
  </sheetViews>
  <sheetFormatPr baseColWidth="10" defaultColWidth="8.88671875" defaultRowHeight="14.4"/>
  <cols>
    <col min="3" max="3" width="10.5546875" bestFit="1" customWidth="1"/>
    <col min="5" max="5" width="9.5546875" bestFit="1" customWidth="1"/>
    <col min="7" max="7" width="11.5546875" bestFit="1" customWidth="1"/>
    <col min="8" max="8" width="9.5546875" bestFit="1" customWidth="1"/>
    <col min="9" max="9" width="9.5546875" customWidth="1"/>
  </cols>
  <sheetData>
    <row r="1" spans="1:14">
      <c r="A1" t="s">
        <v>952</v>
      </c>
      <c r="B1" t="s">
        <v>951</v>
      </c>
      <c r="C1" t="s">
        <v>953</v>
      </c>
      <c r="E1" t="s">
        <v>951</v>
      </c>
      <c r="F1" t="s">
        <v>951</v>
      </c>
      <c r="G1" t="s">
        <v>959</v>
      </c>
      <c r="H1" t="s">
        <v>960</v>
      </c>
      <c r="N1" t="s">
        <v>956</v>
      </c>
    </row>
    <row r="2" spans="1:14">
      <c r="A2" s="75">
        <v>0</v>
      </c>
      <c r="B2" s="69">
        <v>8.6999999999999994E-2</v>
      </c>
      <c r="C2" s="69">
        <v>1.31</v>
      </c>
      <c r="E2" s="77">
        <f>C2*$E$27/100</f>
        <v>38.811449820788532</v>
      </c>
      <c r="F2" s="69">
        <f>ROUND(E2,2)</f>
        <v>38.81</v>
      </c>
      <c r="G2" s="79">
        <f>F2*0.001/3600</f>
        <v>1.0780555555555557E-5</v>
      </c>
      <c r="H2" s="69">
        <f>G2*1000*2260*1000</f>
        <v>24364.055555555558</v>
      </c>
      <c r="I2" s="69">
        <f>E27/24</f>
        <v>123.4460872162485</v>
      </c>
      <c r="J2">
        <v>37.666666666666664</v>
      </c>
      <c r="K2" s="78">
        <v>0</v>
      </c>
      <c r="L2" s="69">
        <v>0.01</v>
      </c>
      <c r="M2" t="s">
        <v>955</v>
      </c>
      <c r="N2" t="str">
        <f>_xlfn.CONCAT(L2:M2)</f>
        <v>0.01,</v>
      </c>
    </row>
    <row r="3" spans="1:14">
      <c r="A3" s="75">
        <v>1</v>
      </c>
      <c r="B3" s="69">
        <v>8.4000000000000005E-2</v>
      </c>
      <c r="C3" s="69">
        <v>1.27</v>
      </c>
      <c r="E3" s="77">
        <f t="shared" ref="E3:E25" si="0">C3*$E$27/100</f>
        <v>37.626367383512545</v>
      </c>
      <c r="F3" s="69">
        <f t="shared" ref="F3:F25" si="1">ROUND(E3,2)</f>
        <v>37.630000000000003</v>
      </c>
      <c r="G3" s="79">
        <f t="shared" ref="G3:G25" si="2">F3*0.001/3600</f>
        <v>1.0452777777777778E-5</v>
      </c>
      <c r="H3" s="69">
        <f t="shared" ref="H3:H25" si="3">G3*1000*2260*1000</f>
        <v>23623.277777777777</v>
      </c>
      <c r="I3" s="69"/>
      <c r="J3">
        <v>37.666666666666664</v>
      </c>
      <c r="K3" s="78">
        <v>1</v>
      </c>
      <c r="L3" s="69">
        <v>0.01</v>
      </c>
      <c r="M3" t="s">
        <v>955</v>
      </c>
      <c r="N3" t="str">
        <f t="shared" ref="N3:N25" si="4">_xlfn.CONCAT(L3:M3)</f>
        <v>0.01,</v>
      </c>
    </row>
    <row r="4" spans="1:14">
      <c r="A4" s="75">
        <v>2</v>
      </c>
      <c r="B4" s="69">
        <v>7.4999999999999997E-2</v>
      </c>
      <c r="C4" s="69">
        <v>1.1299999999999999</v>
      </c>
      <c r="E4" s="77">
        <f t="shared" si="0"/>
        <v>33.478578853046592</v>
      </c>
      <c r="F4" s="69">
        <f t="shared" si="1"/>
        <v>33.479999999999997</v>
      </c>
      <c r="G4" s="79">
        <f t="shared" si="2"/>
        <v>9.299999999999999E-6</v>
      </c>
      <c r="H4" s="69">
        <f t="shared" si="3"/>
        <v>21017.999999999996</v>
      </c>
      <c r="I4" s="69"/>
      <c r="J4">
        <v>31.388888888888889</v>
      </c>
      <c r="K4" s="78">
        <v>2</v>
      </c>
      <c r="L4" s="69">
        <v>0.01</v>
      </c>
      <c r="M4" t="s">
        <v>955</v>
      </c>
      <c r="N4" t="str">
        <f t="shared" si="4"/>
        <v>0.01,</v>
      </c>
    </row>
    <row r="5" spans="1:14">
      <c r="A5" s="75">
        <v>3</v>
      </c>
      <c r="B5" s="69">
        <v>7.2999999999999995E-2</v>
      </c>
      <c r="C5" s="69">
        <v>1.1000000000000001</v>
      </c>
      <c r="E5" s="77">
        <f t="shared" si="0"/>
        <v>32.589767025089607</v>
      </c>
      <c r="F5" s="69">
        <f t="shared" si="1"/>
        <v>32.590000000000003</v>
      </c>
      <c r="G5" s="79">
        <f t="shared" si="2"/>
        <v>9.052777777777778E-6</v>
      </c>
      <c r="H5" s="69">
        <f t="shared" si="3"/>
        <v>20459.277777777777</v>
      </c>
      <c r="I5" s="69"/>
      <c r="J5">
        <v>31.388888888888889</v>
      </c>
      <c r="K5" s="78">
        <v>3</v>
      </c>
      <c r="L5" s="69">
        <v>0.01</v>
      </c>
      <c r="M5" t="s">
        <v>955</v>
      </c>
      <c r="N5" t="str">
        <f t="shared" si="4"/>
        <v>0.01,</v>
      </c>
    </row>
    <row r="6" spans="1:14">
      <c r="A6" s="75">
        <v>4</v>
      </c>
      <c r="B6" s="69">
        <v>6.5000000000000002E-2</v>
      </c>
      <c r="C6" s="69">
        <v>0.98</v>
      </c>
      <c r="E6" s="77">
        <f t="shared" si="0"/>
        <v>29.034519713261648</v>
      </c>
      <c r="F6" s="69">
        <f t="shared" si="1"/>
        <v>29.03</v>
      </c>
      <c r="G6" s="79">
        <f t="shared" si="2"/>
        <v>8.0638888888888886E-6</v>
      </c>
      <c r="H6" s="69">
        <f t="shared" si="3"/>
        <v>18224.388888888887</v>
      </c>
      <c r="I6" s="69"/>
      <c r="J6">
        <v>31.388888888888889</v>
      </c>
      <c r="K6" s="78">
        <v>4</v>
      </c>
      <c r="L6" s="69">
        <v>0.01</v>
      </c>
      <c r="M6" t="s">
        <v>955</v>
      </c>
      <c r="N6" t="str">
        <f t="shared" si="4"/>
        <v>0.01,</v>
      </c>
    </row>
    <row r="7" spans="1:14">
      <c r="A7" s="75">
        <v>5</v>
      </c>
      <c r="B7" s="69">
        <v>0.06</v>
      </c>
      <c r="C7" s="69">
        <v>0.9</v>
      </c>
      <c r="E7" s="77">
        <f t="shared" si="0"/>
        <v>26.664354838709677</v>
      </c>
      <c r="F7" s="69">
        <f t="shared" si="1"/>
        <v>26.66</v>
      </c>
      <c r="G7" s="79">
        <f t="shared" si="2"/>
        <v>7.405555555555555E-6</v>
      </c>
      <c r="H7" s="69">
        <f t="shared" si="3"/>
        <v>16736.555555555555</v>
      </c>
      <c r="I7" s="69"/>
      <c r="J7">
        <v>25.111111111111111</v>
      </c>
      <c r="K7" s="78">
        <v>5</v>
      </c>
      <c r="L7" s="69">
        <v>0.01</v>
      </c>
      <c r="M7" t="s">
        <v>955</v>
      </c>
      <c r="N7" t="str">
        <f t="shared" si="4"/>
        <v>0.01,</v>
      </c>
    </row>
    <row r="8" spans="1:14">
      <c r="A8" s="75">
        <v>6</v>
      </c>
      <c r="B8" s="69">
        <v>5.7000000000000002E-2</v>
      </c>
      <c r="C8" s="69">
        <v>0.86</v>
      </c>
      <c r="E8" s="77">
        <f t="shared" si="0"/>
        <v>25.47927240143369</v>
      </c>
      <c r="F8" s="69">
        <f t="shared" si="1"/>
        <v>25.48</v>
      </c>
      <c r="G8" s="79">
        <f t="shared" si="2"/>
        <v>7.0777777777777782E-6</v>
      </c>
      <c r="H8" s="69">
        <f t="shared" si="3"/>
        <v>15995.777777777779</v>
      </c>
      <c r="I8" s="69"/>
      <c r="J8">
        <v>25.111111111111111</v>
      </c>
      <c r="K8" s="78">
        <v>6</v>
      </c>
      <c r="L8" s="69">
        <v>0.01</v>
      </c>
      <c r="M8" t="s">
        <v>955</v>
      </c>
      <c r="N8" t="str">
        <f t="shared" si="4"/>
        <v>0.01,</v>
      </c>
    </row>
    <row r="9" spans="1:14">
      <c r="A9" s="75">
        <v>7</v>
      </c>
      <c r="B9" s="69">
        <v>0.04</v>
      </c>
      <c r="C9" s="69">
        <v>0.6</v>
      </c>
      <c r="E9" s="77">
        <f t="shared" si="0"/>
        <v>17.776236559139782</v>
      </c>
      <c r="F9" s="69">
        <f t="shared" si="1"/>
        <v>17.78</v>
      </c>
      <c r="G9" s="79">
        <f t="shared" si="2"/>
        <v>4.9388888888888888E-6</v>
      </c>
      <c r="H9" s="69">
        <f t="shared" si="3"/>
        <v>11161.888888888887</v>
      </c>
      <c r="I9" s="69"/>
      <c r="J9">
        <v>18.833333333333332</v>
      </c>
      <c r="K9" s="78">
        <v>7</v>
      </c>
      <c r="L9" s="69">
        <v>0.01</v>
      </c>
      <c r="M9" t="s">
        <v>955</v>
      </c>
      <c r="N9" t="str">
        <f t="shared" si="4"/>
        <v>0.01,</v>
      </c>
    </row>
    <row r="10" spans="1:14">
      <c r="A10" s="75">
        <v>8</v>
      </c>
      <c r="B10" s="69">
        <v>7.9000000000000001E-2</v>
      </c>
      <c r="C10" s="69">
        <v>1.19</v>
      </c>
      <c r="E10" s="77">
        <f t="shared" si="0"/>
        <v>35.25620250896057</v>
      </c>
      <c r="F10" s="69">
        <f t="shared" si="1"/>
        <v>35.26</v>
      </c>
      <c r="G10" s="79">
        <f t="shared" si="2"/>
        <v>9.7944444444444446E-6</v>
      </c>
      <c r="H10" s="69">
        <f t="shared" si="3"/>
        <v>22135.444444444445</v>
      </c>
      <c r="I10" s="69"/>
      <c r="J10">
        <v>37.666666666666664</v>
      </c>
      <c r="K10" s="78">
        <v>8</v>
      </c>
      <c r="L10" s="69">
        <v>0.01</v>
      </c>
      <c r="M10" t="s">
        <v>955</v>
      </c>
      <c r="N10" t="str">
        <f t="shared" si="4"/>
        <v>0.01,</v>
      </c>
    </row>
    <row r="11" spans="1:14">
      <c r="A11" s="75">
        <v>9</v>
      </c>
      <c r="B11" s="69">
        <v>0.221</v>
      </c>
      <c r="C11" s="69">
        <v>3.33</v>
      </c>
      <c r="E11" s="77">
        <f t="shared" si="0"/>
        <v>98.658112903225813</v>
      </c>
      <c r="F11" s="69">
        <f t="shared" si="1"/>
        <v>98.66</v>
      </c>
      <c r="G11" s="79">
        <f t="shared" si="2"/>
        <v>2.7405555555555555E-5</v>
      </c>
      <c r="H11" s="69">
        <f t="shared" si="3"/>
        <v>61936.555555555547</v>
      </c>
      <c r="I11" s="69"/>
      <c r="J11">
        <v>100.44444444444444</v>
      </c>
      <c r="K11" s="78">
        <v>9</v>
      </c>
      <c r="L11" s="69">
        <v>0.03</v>
      </c>
      <c r="M11" t="s">
        <v>955</v>
      </c>
      <c r="N11" t="str">
        <f t="shared" si="4"/>
        <v>0.03,</v>
      </c>
    </row>
    <row r="12" spans="1:14">
      <c r="A12" s="75">
        <v>10</v>
      </c>
      <c r="B12" s="69">
        <v>0.40899999999999997</v>
      </c>
      <c r="C12" s="69">
        <v>6.16</v>
      </c>
      <c r="E12" s="77">
        <f t="shared" si="0"/>
        <v>182.50269534050179</v>
      </c>
      <c r="F12" s="69">
        <f t="shared" si="1"/>
        <v>182.5</v>
      </c>
      <c r="G12" s="79">
        <f t="shared" si="2"/>
        <v>5.0694444444444443E-5</v>
      </c>
      <c r="H12" s="69">
        <f t="shared" si="3"/>
        <v>114569.44444444444</v>
      </c>
      <c r="I12" s="69"/>
      <c r="J12">
        <v>182.05555555555554</v>
      </c>
      <c r="K12" s="78">
        <v>10</v>
      </c>
      <c r="L12" s="69">
        <v>0.06</v>
      </c>
      <c r="M12" t="s">
        <v>955</v>
      </c>
      <c r="N12" t="str">
        <f t="shared" si="4"/>
        <v>0.06,</v>
      </c>
    </row>
    <row r="13" spans="1:14">
      <c r="A13" s="75">
        <v>11</v>
      </c>
      <c r="B13" s="69">
        <v>0.56399999999999995</v>
      </c>
      <c r="C13" s="69">
        <v>8.5</v>
      </c>
      <c r="E13" s="77">
        <f t="shared" si="0"/>
        <v>251.83001792114695</v>
      </c>
      <c r="F13" s="69">
        <f t="shared" si="1"/>
        <v>251.83</v>
      </c>
      <c r="G13" s="79">
        <f t="shared" si="2"/>
        <v>6.9952777777777781E-5</v>
      </c>
      <c r="H13" s="69">
        <f t="shared" si="3"/>
        <v>158093.27777777778</v>
      </c>
      <c r="I13" s="69"/>
      <c r="J13">
        <v>251.11111111111111</v>
      </c>
      <c r="K13" s="78">
        <v>11</v>
      </c>
      <c r="L13" s="69">
        <v>0.09</v>
      </c>
      <c r="M13" t="s">
        <v>955</v>
      </c>
      <c r="N13" t="str">
        <f t="shared" si="4"/>
        <v>0.09,</v>
      </c>
    </row>
    <row r="14" spans="1:14">
      <c r="A14" s="75">
        <v>12</v>
      </c>
      <c r="B14" s="69">
        <v>0.67800000000000005</v>
      </c>
      <c r="C14" s="69">
        <v>10.220000000000001</v>
      </c>
      <c r="E14" s="77">
        <f t="shared" si="0"/>
        <v>302.78856272401435</v>
      </c>
      <c r="F14" s="69">
        <f t="shared" si="1"/>
        <v>302.79000000000002</v>
      </c>
      <c r="G14" s="79">
        <f t="shared" si="2"/>
        <v>8.4108333333333336E-5</v>
      </c>
      <c r="H14" s="69">
        <f t="shared" si="3"/>
        <v>190084.83333333334</v>
      </c>
      <c r="I14" s="69"/>
      <c r="J14">
        <v>301.33333333333331</v>
      </c>
      <c r="K14" s="78">
        <v>12</v>
      </c>
      <c r="L14" s="69">
        <v>0.1</v>
      </c>
      <c r="M14" t="s">
        <v>955</v>
      </c>
      <c r="N14" t="str">
        <f t="shared" si="4"/>
        <v>0.1,</v>
      </c>
    </row>
    <row r="15" spans="1:14">
      <c r="A15" s="75">
        <v>13</v>
      </c>
      <c r="B15" s="69">
        <v>0.749</v>
      </c>
      <c r="C15" s="69">
        <v>11.29</v>
      </c>
      <c r="E15" s="77">
        <f t="shared" si="0"/>
        <v>334.4895179211469</v>
      </c>
      <c r="F15" s="69">
        <f t="shared" si="1"/>
        <v>334.49</v>
      </c>
      <c r="G15" s="79">
        <f t="shared" si="2"/>
        <v>9.2913888888888896E-5</v>
      </c>
      <c r="H15" s="69">
        <f t="shared" si="3"/>
        <v>209985.38888888891</v>
      </c>
      <c r="I15" s="69"/>
      <c r="J15">
        <v>332.72222222222229</v>
      </c>
      <c r="K15" s="78">
        <v>13</v>
      </c>
      <c r="L15" s="69">
        <v>0.11</v>
      </c>
      <c r="M15" t="s">
        <v>955</v>
      </c>
      <c r="N15" t="str">
        <f t="shared" si="4"/>
        <v>0.11,</v>
      </c>
    </row>
    <row r="16" spans="1:14">
      <c r="A16" s="75">
        <v>14</v>
      </c>
      <c r="B16" s="69">
        <v>0.75600000000000001</v>
      </c>
      <c r="C16" s="69">
        <v>11.39</v>
      </c>
      <c r="E16" s="77">
        <f t="shared" si="0"/>
        <v>337.45222401433688</v>
      </c>
      <c r="F16" s="69">
        <f t="shared" si="1"/>
        <v>337.45</v>
      </c>
      <c r="G16" s="79">
        <f t="shared" si="2"/>
        <v>9.3736111111111101E-5</v>
      </c>
      <c r="H16" s="69">
        <f t="shared" si="3"/>
        <v>211843.61111111109</v>
      </c>
      <c r="I16" s="69"/>
      <c r="J16">
        <v>338.99999999999994</v>
      </c>
      <c r="K16" s="78">
        <v>14</v>
      </c>
      <c r="L16" s="69">
        <v>0.11</v>
      </c>
      <c r="M16" t="s">
        <v>955</v>
      </c>
      <c r="N16" t="str">
        <f t="shared" si="4"/>
        <v>0.11,</v>
      </c>
    </row>
    <row r="17" spans="1:14">
      <c r="A17" s="75">
        <v>15</v>
      </c>
      <c r="B17" s="69">
        <v>0.71199999999999997</v>
      </c>
      <c r="C17" s="69">
        <v>10.73</v>
      </c>
      <c r="E17" s="77">
        <f t="shared" si="0"/>
        <v>317.89836379928317</v>
      </c>
      <c r="F17" s="69">
        <f t="shared" si="1"/>
        <v>317.89999999999998</v>
      </c>
      <c r="G17" s="79">
        <f t="shared" si="2"/>
        <v>8.8305555555555541E-5</v>
      </c>
      <c r="H17" s="69">
        <f t="shared" si="3"/>
        <v>199570.55555555553</v>
      </c>
      <c r="I17" s="69"/>
      <c r="J17">
        <v>320.16666666666669</v>
      </c>
      <c r="K17" s="78">
        <v>15</v>
      </c>
      <c r="L17" s="69">
        <v>0.11</v>
      </c>
      <c r="M17" t="s">
        <v>955</v>
      </c>
      <c r="N17" t="str">
        <f t="shared" si="4"/>
        <v>0.11,</v>
      </c>
    </row>
    <row r="18" spans="1:14">
      <c r="A18" s="75">
        <v>16</v>
      </c>
      <c r="B18" s="69">
        <v>0.60599999999999998</v>
      </c>
      <c r="C18" s="69">
        <v>9.1300000000000008</v>
      </c>
      <c r="E18" s="77">
        <f t="shared" si="0"/>
        <v>270.49506630824374</v>
      </c>
      <c r="F18" s="69">
        <f t="shared" si="1"/>
        <v>270.5</v>
      </c>
      <c r="G18" s="79">
        <f t="shared" si="2"/>
        <v>7.5138888888888898E-5</v>
      </c>
      <c r="H18" s="69">
        <f t="shared" si="3"/>
        <v>169813.88888888891</v>
      </c>
      <c r="I18" s="69"/>
      <c r="J18">
        <v>269.94444444444451</v>
      </c>
      <c r="K18" s="78">
        <v>16</v>
      </c>
      <c r="L18" s="69">
        <v>0.09</v>
      </c>
      <c r="M18" t="s">
        <v>955</v>
      </c>
      <c r="N18" t="str">
        <f t="shared" si="4"/>
        <v>0.09,</v>
      </c>
    </row>
    <row r="19" spans="1:14">
      <c r="A19" s="75">
        <v>17</v>
      </c>
      <c r="B19" s="69">
        <v>0.46700000000000003</v>
      </c>
      <c r="C19" s="69">
        <v>7.04</v>
      </c>
      <c r="E19" s="77">
        <f t="shared" si="0"/>
        <v>208.57450896057347</v>
      </c>
      <c r="F19" s="69">
        <f t="shared" si="1"/>
        <v>208.57</v>
      </c>
      <c r="G19" s="79">
        <f t="shared" si="2"/>
        <v>5.7936111111111111E-5</v>
      </c>
      <c r="H19" s="69">
        <f t="shared" si="3"/>
        <v>130935.61111111111</v>
      </c>
      <c r="I19" s="69"/>
      <c r="J19">
        <v>207.16666666666666</v>
      </c>
      <c r="K19" s="78">
        <v>17</v>
      </c>
      <c r="L19" s="69">
        <v>7.0000000000000007E-2</v>
      </c>
      <c r="M19" t="s">
        <v>955</v>
      </c>
      <c r="N19" t="str">
        <f t="shared" si="4"/>
        <v>0.07,</v>
      </c>
    </row>
    <row r="20" spans="1:14">
      <c r="A20" s="75">
        <v>18</v>
      </c>
      <c r="B20" s="69">
        <v>0.28599999999999998</v>
      </c>
      <c r="C20" s="69">
        <v>4.3099999999999996</v>
      </c>
      <c r="E20" s="77">
        <f t="shared" si="0"/>
        <v>127.69263261648744</v>
      </c>
      <c r="F20" s="69">
        <f t="shared" si="1"/>
        <v>127.69</v>
      </c>
      <c r="G20" s="79">
        <f t="shared" si="2"/>
        <v>3.5469444444444445E-5</v>
      </c>
      <c r="H20" s="69">
        <f t="shared" si="3"/>
        <v>80160.944444444438</v>
      </c>
      <c r="I20" s="69"/>
      <c r="J20">
        <v>125.55555555555556</v>
      </c>
      <c r="K20" s="78">
        <v>18</v>
      </c>
      <c r="L20" s="69">
        <v>0.04</v>
      </c>
      <c r="M20" t="s">
        <v>955</v>
      </c>
      <c r="N20" t="str">
        <f t="shared" si="4"/>
        <v>0.04,</v>
      </c>
    </row>
    <row r="21" spans="1:14">
      <c r="A21" s="75">
        <v>19</v>
      </c>
      <c r="B21" s="69">
        <v>0.17399999999999999</v>
      </c>
      <c r="C21" s="69">
        <v>2.62</v>
      </c>
      <c r="E21" s="77">
        <f t="shared" si="0"/>
        <v>77.622899641577064</v>
      </c>
      <c r="F21" s="69">
        <f t="shared" si="1"/>
        <v>77.62</v>
      </c>
      <c r="G21" s="79">
        <f t="shared" si="2"/>
        <v>2.1561111111111115E-5</v>
      </c>
      <c r="H21" s="69">
        <f t="shared" si="3"/>
        <v>48728.111111111117</v>
      </c>
      <c r="I21" s="69"/>
      <c r="J21">
        <v>75.333333333333329</v>
      </c>
      <c r="K21" s="78">
        <v>19</v>
      </c>
      <c r="L21" s="69">
        <v>0.03</v>
      </c>
      <c r="M21" t="s">
        <v>955</v>
      </c>
      <c r="N21" t="str">
        <f t="shared" si="4"/>
        <v>0.03,</v>
      </c>
    </row>
    <row r="22" spans="1:14">
      <c r="A22" s="75">
        <v>20</v>
      </c>
      <c r="B22" s="69">
        <v>0.125</v>
      </c>
      <c r="C22" s="69">
        <v>1.88</v>
      </c>
      <c r="E22" s="77">
        <f t="shared" si="0"/>
        <v>55.698874551971322</v>
      </c>
      <c r="F22" s="69">
        <f t="shared" si="1"/>
        <v>55.7</v>
      </c>
      <c r="G22" s="79">
        <f t="shared" si="2"/>
        <v>1.5472222222222225E-5</v>
      </c>
      <c r="H22" s="69">
        <f t="shared" si="3"/>
        <v>34967.222222222234</v>
      </c>
      <c r="I22" s="69"/>
      <c r="J22">
        <v>56.499999999999993</v>
      </c>
      <c r="K22" s="78">
        <v>20</v>
      </c>
      <c r="L22" s="69">
        <v>0.02</v>
      </c>
      <c r="M22" t="s">
        <v>955</v>
      </c>
      <c r="N22" t="str">
        <f t="shared" si="4"/>
        <v>0.02,</v>
      </c>
    </row>
    <row r="23" spans="1:14">
      <c r="A23" s="75">
        <v>21</v>
      </c>
      <c r="B23" s="69">
        <v>0.08</v>
      </c>
      <c r="C23" s="69">
        <v>1.21</v>
      </c>
      <c r="E23" s="77">
        <f t="shared" si="0"/>
        <v>35.848743727598567</v>
      </c>
      <c r="F23" s="69">
        <f t="shared" si="1"/>
        <v>35.85</v>
      </c>
      <c r="G23" s="79">
        <f t="shared" si="2"/>
        <v>9.9583333333333326E-6</v>
      </c>
      <c r="H23" s="69">
        <f t="shared" si="3"/>
        <v>22505.833333333332</v>
      </c>
      <c r="I23" s="69"/>
      <c r="J23">
        <v>37.666666666666664</v>
      </c>
      <c r="K23" s="78">
        <v>21</v>
      </c>
      <c r="L23" s="69">
        <v>0.01</v>
      </c>
      <c r="M23" t="s">
        <v>955</v>
      </c>
      <c r="N23" t="str">
        <f t="shared" si="4"/>
        <v>0.01,</v>
      </c>
    </row>
    <row r="24" spans="1:14">
      <c r="A24" s="75">
        <v>22</v>
      </c>
      <c r="B24" s="69">
        <v>0.09</v>
      </c>
      <c r="C24" s="69">
        <v>1.36</v>
      </c>
      <c r="E24" s="77">
        <f t="shared" si="0"/>
        <v>40.292802867383514</v>
      </c>
      <c r="F24" s="69">
        <f t="shared" si="1"/>
        <v>40.29</v>
      </c>
      <c r="G24" s="79">
        <f t="shared" si="2"/>
        <v>1.1191666666666667E-5</v>
      </c>
      <c r="H24" s="69">
        <f t="shared" si="3"/>
        <v>25293.166666666664</v>
      </c>
      <c r="I24" s="69"/>
      <c r="J24">
        <v>37.666666666666664</v>
      </c>
      <c r="K24" s="78">
        <v>22</v>
      </c>
      <c r="L24" s="69">
        <v>0.01</v>
      </c>
      <c r="M24" t="s">
        <v>955</v>
      </c>
      <c r="N24" t="str">
        <f t="shared" si="4"/>
        <v>0.01,</v>
      </c>
    </row>
    <row r="25" spans="1:14">
      <c r="A25" s="75">
        <v>23</v>
      </c>
      <c r="B25" s="69">
        <v>9.7000000000000003E-2</v>
      </c>
      <c r="C25" s="69">
        <v>1.49</v>
      </c>
      <c r="E25" s="77">
        <f t="shared" si="0"/>
        <v>44.144320788530464</v>
      </c>
      <c r="F25" s="69">
        <f t="shared" si="1"/>
        <v>44.14</v>
      </c>
      <c r="G25" s="79">
        <f t="shared" si="2"/>
        <v>1.2261111111111111E-5</v>
      </c>
      <c r="H25" s="69">
        <f t="shared" si="3"/>
        <v>27710.111111111109</v>
      </c>
      <c r="I25" s="69"/>
      <c r="J25">
        <v>43.944444444444443</v>
      </c>
      <c r="K25" s="78">
        <v>23</v>
      </c>
      <c r="L25" s="69">
        <v>0.01</v>
      </c>
      <c r="N25" t="str">
        <f t="shared" si="4"/>
        <v>0.01</v>
      </c>
    </row>
    <row r="26" spans="1:14">
      <c r="N26" t="s">
        <v>957</v>
      </c>
    </row>
    <row r="27" spans="1:14">
      <c r="A27" t="s">
        <v>954</v>
      </c>
      <c r="B27" s="69">
        <f>SUM(B2:B25)</f>
        <v>6.6339999999999995</v>
      </c>
      <c r="C27" s="76">
        <f>SUM(C2:C25)</f>
        <v>100</v>
      </c>
      <c r="E27" s="77">
        <f>(E28/31)*2260/3.6</f>
        <v>2962.7060931899641</v>
      </c>
      <c r="F27" s="69">
        <v>1</v>
      </c>
      <c r="G27" s="69"/>
      <c r="H27" s="69"/>
      <c r="I27" s="69"/>
      <c r="N27" t="str">
        <f>_xlfn.CONCAT(N1:N26)</f>
        <v>(0.01,0.01,0.01,0.01,0.01,0.01,0.01,0.01,0.01,0.03,0.06,0.09,0.1,0.11,0.11,0.11,0.09,0.07,0.04,0.03,0.02,0.01,0.01,0.01)</v>
      </c>
    </row>
    <row r="28" spans="1:14">
      <c r="A28" t="s">
        <v>950</v>
      </c>
      <c r="B28" s="77" t="s">
        <v>951</v>
      </c>
      <c r="E28">
        <v>146.30000000000001</v>
      </c>
      <c r="N28" t="s">
        <v>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/>
  </sheetViews>
  <sheetFormatPr baseColWidth="10" defaultColWidth="8.88671875" defaultRowHeight="14.4"/>
  <cols>
    <col min="4" max="4" width="10.109375" bestFit="1" customWidth="1"/>
    <col min="5" max="5" width="11.21875" bestFit="1" customWidth="1"/>
  </cols>
  <sheetData>
    <row r="1" spans="1:11">
      <c r="A1" t="s">
        <v>1091</v>
      </c>
      <c r="B1" t="s">
        <v>1092</v>
      </c>
      <c r="C1" t="s">
        <v>1166</v>
      </c>
      <c r="D1" t="s">
        <v>1167</v>
      </c>
      <c r="E1" t="s">
        <v>1168</v>
      </c>
      <c r="F1" t="s">
        <v>1169</v>
      </c>
      <c r="G1" t="s">
        <v>1170</v>
      </c>
      <c r="H1" t="s">
        <v>1171</v>
      </c>
      <c r="I1" t="s">
        <v>1172</v>
      </c>
      <c r="J1" t="s">
        <v>1173</v>
      </c>
      <c r="K1" t="s">
        <v>1174</v>
      </c>
    </row>
    <row r="2" spans="1:11">
      <c r="A2" t="s">
        <v>1093</v>
      </c>
    </row>
    <row r="3" spans="1:11">
      <c r="A3" t="s">
        <v>1094</v>
      </c>
    </row>
    <row r="4" spans="1:11">
      <c r="A4" t="s">
        <v>1095</v>
      </c>
    </row>
    <row r="5" spans="1:11">
      <c r="A5" t="s">
        <v>1096</v>
      </c>
    </row>
    <row r="6" spans="1:11">
      <c r="A6" t="s">
        <v>1097</v>
      </c>
    </row>
    <row r="7" spans="1:11">
      <c r="A7" t="s">
        <v>1098</v>
      </c>
    </row>
    <row r="8" spans="1:11">
      <c r="A8" t="s">
        <v>1099</v>
      </c>
    </row>
    <row r="9" spans="1:11">
      <c r="A9" t="s">
        <v>1100</v>
      </c>
    </row>
    <row r="10" spans="1:11">
      <c r="A10" t="s">
        <v>1101</v>
      </c>
    </row>
    <row r="11" spans="1:11">
      <c r="A11" t="s">
        <v>1102</v>
      </c>
    </row>
    <row r="12" spans="1:11">
      <c r="A12" t="s">
        <v>1103</v>
      </c>
    </row>
    <row r="13" spans="1:11">
      <c r="A13" t="s">
        <v>1104</v>
      </c>
    </row>
    <row r="14" spans="1:11">
      <c r="A14" t="s">
        <v>1105</v>
      </c>
    </row>
    <row r="15" spans="1:11">
      <c r="A15" t="s">
        <v>1106</v>
      </c>
    </row>
    <row r="16" spans="1:11">
      <c r="A16" t="s">
        <v>1107</v>
      </c>
    </row>
    <row r="17" spans="1:1">
      <c r="A17" t="s">
        <v>1108</v>
      </c>
    </row>
    <row r="18" spans="1:1">
      <c r="A18" t="s">
        <v>1109</v>
      </c>
    </row>
    <row r="19" spans="1:1">
      <c r="A19" t="s">
        <v>1110</v>
      </c>
    </row>
    <row r="20" spans="1:1">
      <c r="A20" t="s">
        <v>1111</v>
      </c>
    </row>
    <row r="21" spans="1:1">
      <c r="A21" t="s">
        <v>1112</v>
      </c>
    </row>
    <row r="22" spans="1:1">
      <c r="A22" t="s">
        <v>1113</v>
      </c>
    </row>
    <row r="23" spans="1:1">
      <c r="A23" t="s">
        <v>1114</v>
      </c>
    </row>
    <row r="24" spans="1:1">
      <c r="A24" t="s">
        <v>1115</v>
      </c>
    </row>
    <row r="25" spans="1:1">
      <c r="A25" t="s">
        <v>1118</v>
      </c>
    </row>
    <row r="26" spans="1:1">
      <c r="A26" t="s">
        <v>1117</v>
      </c>
    </row>
    <row r="27" spans="1:1">
      <c r="A27" t="s">
        <v>1119</v>
      </c>
    </row>
    <row r="28" spans="1:1">
      <c r="A28" t="s">
        <v>1120</v>
      </c>
    </row>
    <row r="29" spans="1:1">
      <c r="A29" t="s">
        <v>1121</v>
      </c>
    </row>
    <row r="30" spans="1:1">
      <c r="A30" t="s">
        <v>1122</v>
      </c>
    </row>
    <row r="31" spans="1:1">
      <c r="A31" t="s">
        <v>1123</v>
      </c>
    </row>
    <row r="32" spans="1:1">
      <c r="A32" t="s">
        <v>1124</v>
      </c>
    </row>
    <row r="33" spans="1:1">
      <c r="A33" t="s">
        <v>1125</v>
      </c>
    </row>
    <row r="34" spans="1:1">
      <c r="A34" t="s">
        <v>1126</v>
      </c>
    </row>
    <row r="35" spans="1:1">
      <c r="A35" t="s">
        <v>1127</v>
      </c>
    </row>
    <row r="36" spans="1:1">
      <c r="A36" t="s">
        <v>1128</v>
      </c>
    </row>
    <row r="37" spans="1:1">
      <c r="A37" t="s">
        <v>1129</v>
      </c>
    </row>
    <row r="38" spans="1:1">
      <c r="A38" t="s">
        <v>1130</v>
      </c>
    </row>
    <row r="39" spans="1:1">
      <c r="A39" t="s">
        <v>1131</v>
      </c>
    </row>
    <row r="40" spans="1:1">
      <c r="A40" t="s">
        <v>1132</v>
      </c>
    </row>
    <row r="41" spans="1:1">
      <c r="A41" t="s">
        <v>1133</v>
      </c>
    </row>
    <row r="42" spans="1:1">
      <c r="A42" t="s">
        <v>1134</v>
      </c>
    </row>
    <row r="43" spans="1:1">
      <c r="A43" t="s">
        <v>1135</v>
      </c>
    </row>
    <row r="44" spans="1:1">
      <c r="A44" t="s">
        <v>1136</v>
      </c>
    </row>
    <row r="45" spans="1:1">
      <c r="A45" t="s">
        <v>1137</v>
      </c>
    </row>
    <row r="46" spans="1:1">
      <c r="A46" t="s">
        <v>1138</v>
      </c>
    </row>
    <row r="47" spans="1:1">
      <c r="A47" t="s">
        <v>1139</v>
      </c>
    </row>
    <row r="48" spans="1:1">
      <c r="A48" t="s">
        <v>1140</v>
      </c>
    </row>
    <row r="49" spans="1:1">
      <c r="A49" t="s">
        <v>1141</v>
      </c>
    </row>
    <row r="50" spans="1:1">
      <c r="A50" t="s">
        <v>1142</v>
      </c>
    </row>
    <row r="51" spans="1:1">
      <c r="A51" t="s">
        <v>1143</v>
      </c>
    </row>
    <row r="52" spans="1:1">
      <c r="A52" t="s">
        <v>1144</v>
      </c>
    </row>
    <row r="53" spans="1:1">
      <c r="A53" t="s">
        <v>1145</v>
      </c>
    </row>
    <row r="54" spans="1:1">
      <c r="A54" t="s">
        <v>1146</v>
      </c>
    </row>
    <row r="55" spans="1:1">
      <c r="A55" t="s">
        <v>1147</v>
      </c>
    </row>
    <row r="56" spans="1:1">
      <c r="A56" t="s">
        <v>1148</v>
      </c>
    </row>
    <row r="57" spans="1:1">
      <c r="A57" t="s">
        <v>1149</v>
      </c>
    </row>
    <row r="58" spans="1:1">
      <c r="A58" t="s">
        <v>1150</v>
      </c>
    </row>
    <row r="59" spans="1:1">
      <c r="A59" t="s">
        <v>1151</v>
      </c>
    </row>
    <row r="60" spans="1:1">
      <c r="A60" t="s">
        <v>1152</v>
      </c>
    </row>
    <row r="61" spans="1:1">
      <c r="A61" t="s">
        <v>1153</v>
      </c>
    </row>
    <row r="62" spans="1:1">
      <c r="A62" t="s">
        <v>1154</v>
      </c>
    </row>
    <row r="63" spans="1:1">
      <c r="A63" t="s">
        <v>1155</v>
      </c>
    </row>
    <row r="64" spans="1:1">
      <c r="A64" t="s">
        <v>1156</v>
      </c>
    </row>
    <row r="65" spans="1:2">
      <c r="A65" t="s">
        <v>1157</v>
      </c>
    </row>
    <row r="66" spans="1:2">
      <c r="A66" t="s">
        <v>1158</v>
      </c>
    </row>
    <row r="67" spans="1:2">
      <c r="A67" t="s">
        <v>1159</v>
      </c>
    </row>
    <row r="68" spans="1:2">
      <c r="A68" t="s">
        <v>1160</v>
      </c>
    </row>
    <row r="69" spans="1:2">
      <c r="A69" t="s">
        <v>1161</v>
      </c>
    </row>
    <row r="70" spans="1:2">
      <c r="A70" t="s">
        <v>1162</v>
      </c>
    </row>
    <row r="71" spans="1:2">
      <c r="A71" t="s">
        <v>1163</v>
      </c>
    </row>
    <row r="72" spans="1:2">
      <c r="A72" t="s">
        <v>1164</v>
      </c>
    </row>
    <row r="73" spans="1:2">
      <c r="A73" t="s">
        <v>1165</v>
      </c>
    </row>
    <row r="74" spans="1:2">
      <c r="A74" t="s">
        <v>1116</v>
      </c>
      <c r="B74">
        <v>143.6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70" zoomScaleNormal="70" workbookViewId="0">
      <pane ySplit="1" topLeftCell="A58" activePane="bottomLeft" state="frozen"/>
      <selection pane="bottomLeft" activeCell="C87" sqref="C87"/>
    </sheetView>
  </sheetViews>
  <sheetFormatPr baseColWidth="10" defaultColWidth="8.88671875" defaultRowHeight="14.4"/>
  <cols>
    <col min="1" max="1" width="45" customWidth="1"/>
    <col min="2" max="2" width="37" customWidth="1"/>
    <col min="3" max="3" width="20.21875" customWidth="1"/>
    <col min="4" max="4" width="36.33203125" customWidth="1"/>
    <col min="5" max="5" width="44" customWidth="1"/>
    <col min="6" max="6" width="20.33203125" bestFit="1" customWidth="1"/>
    <col min="7" max="7" width="34.109375" bestFit="1" customWidth="1"/>
    <col min="8" max="8" width="37.88671875" bestFit="1" customWidth="1"/>
    <col min="9" max="9" width="24.6640625" bestFit="1" customWidth="1"/>
    <col min="10" max="10" width="24.6640625" customWidth="1"/>
  </cols>
  <sheetData>
    <row r="1" spans="1:10">
      <c r="A1" s="2" t="s">
        <v>683</v>
      </c>
      <c r="B1" s="2" t="s">
        <v>15</v>
      </c>
      <c r="C1" s="2" t="s">
        <v>10</v>
      </c>
      <c r="D1" s="2" t="s">
        <v>785</v>
      </c>
      <c r="E1" s="2" t="s">
        <v>723</v>
      </c>
      <c r="F1" s="2" t="s">
        <v>917</v>
      </c>
      <c r="G1" s="2" t="s">
        <v>920</v>
      </c>
      <c r="H1" s="2" t="s">
        <v>919</v>
      </c>
      <c r="I1" s="2" t="s">
        <v>913</v>
      </c>
      <c r="J1" s="2" t="s">
        <v>723</v>
      </c>
    </row>
    <row r="2" spans="1:10">
      <c r="A2" t="s">
        <v>602</v>
      </c>
      <c r="B2" t="s">
        <v>558</v>
      </c>
      <c r="C2" s="69">
        <v>0.05</v>
      </c>
      <c r="D2" s="69">
        <v>0.97</v>
      </c>
      <c r="E2" t="s">
        <v>722</v>
      </c>
    </row>
    <row r="3" spans="1:10">
      <c r="A3" t="s">
        <v>580</v>
      </c>
      <c r="B3" t="s">
        <v>558</v>
      </c>
      <c r="C3" s="69">
        <v>5.5E-2</v>
      </c>
      <c r="D3" s="69">
        <v>0.94499999999999995</v>
      </c>
      <c r="E3" t="s">
        <v>722</v>
      </c>
    </row>
    <row r="4" spans="1:10">
      <c r="A4" t="s">
        <v>556</v>
      </c>
      <c r="B4" t="s">
        <v>540</v>
      </c>
      <c r="C4" s="69">
        <v>7.0000000000000007E-2</v>
      </c>
      <c r="D4" s="69">
        <v>0.93</v>
      </c>
      <c r="E4" t="s">
        <v>722</v>
      </c>
    </row>
    <row r="5" spans="1:10">
      <c r="A5" t="s">
        <v>604</v>
      </c>
      <c r="B5" t="s">
        <v>605</v>
      </c>
      <c r="C5" s="69">
        <v>0.08</v>
      </c>
      <c r="D5" s="69">
        <v>0.94</v>
      </c>
      <c r="E5" t="s">
        <v>722</v>
      </c>
    </row>
    <row r="6" spans="1:10">
      <c r="A6" t="s">
        <v>563</v>
      </c>
      <c r="B6" t="s">
        <v>558</v>
      </c>
      <c r="C6" s="69">
        <v>0.09</v>
      </c>
      <c r="D6" s="69">
        <v>0.95</v>
      </c>
      <c r="E6" t="s">
        <v>722</v>
      </c>
    </row>
    <row r="7" spans="1:10">
      <c r="A7" t="s">
        <v>557</v>
      </c>
      <c r="B7" t="s">
        <v>558</v>
      </c>
      <c r="C7" s="69">
        <v>0.10333333333333335</v>
      </c>
      <c r="D7" s="69">
        <v>0.95333333333333325</v>
      </c>
      <c r="E7" t="s">
        <v>722</v>
      </c>
    </row>
    <row r="8" spans="1:10">
      <c r="A8" t="s">
        <v>564</v>
      </c>
      <c r="B8" t="s">
        <v>565</v>
      </c>
      <c r="C8" s="69">
        <v>0.11</v>
      </c>
      <c r="D8" s="69">
        <v>0.94</v>
      </c>
      <c r="E8" t="s">
        <v>722</v>
      </c>
    </row>
    <row r="9" spans="1:10">
      <c r="A9" t="s">
        <v>597</v>
      </c>
      <c r="B9" t="s">
        <v>598</v>
      </c>
      <c r="C9" s="69">
        <v>0.11</v>
      </c>
      <c r="D9" s="69">
        <v>0.93</v>
      </c>
      <c r="E9" t="s">
        <v>722</v>
      </c>
    </row>
    <row r="10" spans="1:10">
      <c r="A10" t="s">
        <v>578</v>
      </c>
      <c r="B10" t="s">
        <v>558</v>
      </c>
      <c r="C10" s="69">
        <v>0.115</v>
      </c>
      <c r="D10" s="69">
        <v>0.91500000000000004</v>
      </c>
      <c r="E10" t="s">
        <v>722</v>
      </c>
    </row>
    <row r="11" spans="1:10">
      <c r="A11" t="s">
        <v>559</v>
      </c>
      <c r="B11" t="s">
        <v>588</v>
      </c>
      <c r="C11" s="69">
        <v>0.12</v>
      </c>
      <c r="D11" s="69">
        <v>0.94</v>
      </c>
      <c r="E11" t="s">
        <v>722</v>
      </c>
    </row>
    <row r="12" spans="1:10">
      <c r="A12" t="s">
        <v>597</v>
      </c>
      <c r="B12" t="s">
        <v>588</v>
      </c>
      <c r="C12" s="69">
        <v>0.12</v>
      </c>
      <c r="D12" s="69">
        <v>0.94</v>
      </c>
      <c r="E12" t="s">
        <v>722</v>
      </c>
    </row>
    <row r="13" spans="1:10">
      <c r="A13" t="s">
        <v>604</v>
      </c>
      <c r="B13" t="s">
        <v>609</v>
      </c>
      <c r="C13" s="69">
        <v>0.14000000000000001</v>
      </c>
      <c r="D13" s="69">
        <v>0.94</v>
      </c>
      <c r="E13" t="s">
        <v>722</v>
      </c>
    </row>
    <row r="14" spans="1:10">
      <c r="A14" t="s">
        <v>582</v>
      </c>
      <c r="B14" t="s">
        <v>558</v>
      </c>
      <c r="C14" s="69">
        <v>0.16</v>
      </c>
      <c r="D14" s="69">
        <v>0.92</v>
      </c>
      <c r="E14" t="s">
        <v>722</v>
      </c>
    </row>
    <row r="15" spans="1:10">
      <c r="A15" t="s">
        <v>563</v>
      </c>
      <c r="B15" t="s">
        <v>201</v>
      </c>
      <c r="C15" s="69">
        <v>0.17</v>
      </c>
      <c r="D15" s="69">
        <v>0.94</v>
      </c>
      <c r="E15" t="s">
        <v>722</v>
      </c>
    </row>
    <row r="16" spans="1:10">
      <c r="A16" t="s">
        <v>559</v>
      </c>
      <c r="B16" t="s">
        <v>586</v>
      </c>
      <c r="C16" s="69">
        <v>0.17</v>
      </c>
      <c r="D16" s="69">
        <v>0.96</v>
      </c>
      <c r="E16" t="s">
        <v>722</v>
      </c>
    </row>
    <row r="17" spans="1:11">
      <c r="A17" t="s">
        <v>553</v>
      </c>
      <c r="B17" t="s">
        <v>554</v>
      </c>
      <c r="C17" s="69">
        <v>0.18166666666666664</v>
      </c>
      <c r="D17" s="69">
        <v>0.93666666666666665</v>
      </c>
      <c r="E17" t="s">
        <v>722</v>
      </c>
      <c r="K17" t="s">
        <v>934</v>
      </c>
    </row>
    <row r="18" spans="1:11">
      <c r="A18" t="s">
        <v>582</v>
      </c>
      <c r="B18" t="s">
        <v>201</v>
      </c>
      <c r="C18" s="69">
        <v>0.1875</v>
      </c>
      <c r="D18" s="69">
        <v>0.94500000000000006</v>
      </c>
      <c r="E18" t="s">
        <v>722</v>
      </c>
    </row>
    <row r="19" spans="1:11">
      <c r="A19" t="s">
        <v>559</v>
      </c>
      <c r="B19" t="s">
        <v>590</v>
      </c>
      <c r="C19" s="69">
        <v>0.19</v>
      </c>
      <c r="D19" s="69">
        <v>0.92</v>
      </c>
      <c r="E19" t="s">
        <v>722</v>
      </c>
    </row>
    <row r="20" spans="1:11">
      <c r="A20" t="s">
        <v>539</v>
      </c>
      <c r="B20" t="s">
        <v>540</v>
      </c>
      <c r="C20" s="69">
        <v>0.2</v>
      </c>
      <c r="D20" s="69">
        <v>0.94</v>
      </c>
      <c r="E20" t="s">
        <v>722</v>
      </c>
    </row>
    <row r="21" spans="1:11">
      <c r="A21" t="s">
        <v>564</v>
      </c>
      <c r="B21" t="s">
        <v>558</v>
      </c>
      <c r="C21" s="69">
        <v>0.2</v>
      </c>
      <c r="D21" s="69">
        <v>0.89</v>
      </c>
      <c r="E21" t="s">
        <v>722</v>
      </c>
    </row>
    <row r="22" spans="1:11">
      <c r="A22" t="s">
        <v>582</v>
      </c>
      <c r="B22" t="s">
        <v>142</v>
      </c>
      <c r="C22" s="69">
        <v>0.2</v>
      </c>
      <c r="D22" s="69">
        <v>0.93</v>
      </c>
      <c r="E22" t="s">
        <v>722</v>
      </c>
    </row>
    <row r="23" spans="1:11">
      <c r="A23" t="s">
        <v>332</v>
      </c>
      <c r="B23" t="s">
        <v>561</v>
      </c>
      <c r="C23" s="69">
        <v>0.21</v>
      </c>
      <c r="D23" s="69">
        <v>0.92</v>
      </c>
      <c r="E23" t="s">
        <v>722</v>
      </c>
    </row>
    <row r="24" spans="1:11">
      <c r="A24" t="s">
        <v>601</v>
      </c>
      <c r="B24" t="s">
        <v>540</v>
      </c>
      <c r="C24" s="69">
        <v>0.21</v>
      </c>
      <c r="D24" s="69">
        <v>0.86</v>
      </c>
      <c r="E24" t="s">
        <v>722</v>
      </c>
    </row>
    <row r="25" spans="1:11">
      <c r="A25" t="s">
        <v>97</v>
      </c>
      <c r="B25" t="s">
        <v>551</v>
      </c>
      <c r="C25" s="69">
        <v>0.22</v>
      </c>
      <c r="D25" s="69">
        <v>0.89</v>
      </c>
      <c r="E25" t="s">
        <v>722</v>
      </c>
    </row>
    <row r="26" spans="1:11">
      <c r="A26" t="s">
        <v>563</v>
      </c>
      <c r="B26" t="s">
        <v>568</v>
      </c>
      <c r="C26" s="69">
        <v>0.22</v>
      </c>
      <c r="D26" s="69">
        <v>0.94</v>
      </c>
      <c r="E26" t="s">
        <v>722</v>
      </c>
    </row>
    <row r="27" spans="1:11">
      <c r="A27" t="s">
        <v>604</v>
      </c>
      <c r="B27" t="s">
        <v>607</v>
      </c>
      <c r="C27" s="69">
        <v>0.22999999999999998</v>
      </c>
      <c r="D27" s="69">
        <v>0.94</v>
      </c>
      <c r="E27" t="s">
        <v>722</v>
      </c>
    </row>
    <row r="28" spans="1:11">
      <c r="A28" t="s">
        <v>582</v>
      </c>
      <c r="B28" t="s">
        <v>585</v>
      </c>
      <c r="C28" s="69">
        <v>0.24</v>
      </c>
      <c r="D28" s="69">
        <v>0.92</v>
      </c>
      <c r="E28" t="s">
        <v>722</v>
      </c>
    </row>
    <row r="29" spans="1:11">
      <c r="A29" t="s">
        <v>533</v>
      </c>
      <c r="B29" t="s">
        <v>142</v>
      </c>
      <c r="C29" s="69">
        <v>0.25</v>
      </c>
      <c r="D29" s="69">
        <v>0.97</v>
      </c>
      <c r="E29" t="s">
        <v>722</v>
      </c>
    </row>
    <row r="30" spans="1:11">
      <c r="A30" t="s">
        <v>594</v>
      </c>
      <c r="B30" t="s">
        <v>595</v>
      </c>
      <c r="C30" s="69">
        <v>0.25</v>
      </c>
      <c r="D30" s="69">
        <v>0.16</v>
      </c>
      <c r="E30" t="s">
        <v>722</v>
      </c>
    </row>
    <row r="31" spans="1:11">
      <c r="A31" t="s">
        <v>537</v>
      </c>
      <c r="B31" t="s">
        <v>541</v>
      </c>
      <c r="C31" s="69">
        <v>0.26</v>
      </c>
      <c r="D31" s="69">
        <v>0.93</v>
      </c>
      <c r="E31" t="s">
        <v>722</v>
      </c>
    </row>
    <row r="32" spans="1:11">
      <c r="A32" t="s">
        <v>600</v>
      </c>
      <c r="B32" t="s">
        <v>540</v>
      </c>
      <c r="C32" s="69">
        <v>0.26</v>
      </c>
      <c r="D32" s="69">
        <v>0.81</v>
      </c>
      <c r="E32" t="s">
        <v>722</v>
      </c>
    </row>
    <row r="33" spans="1:5">
      <c r="A33" t="s">
        <v>559</v>
      </c>
      <c r="B33" t="s">
        <v>201</v>
      </c>
      <c r="C33" s="69">
        <v>0.27</v>
      </c>
      <c r="D33" s="69">
        <v>0.95</v>
      </c>
      <c r="E33" t="s">
        <v>722</v>
      </c>
    </row>
    <row r="34" spans="1:5">
      <c r="A34" t="s">
        <v>604</v>
      </c>
      <c r="B34" t="s">
        <v>599</v>
      </c>
      <c r="C34" s="69">
        <v>0.28000000000000003</v>
      </c>
      <c r="D34" s="69">
        <v>0.94</v>
      </c>
      <c r="E34" t="s">
        <v>722</v>
      </c>
    </row>
    <row r="35" spans="1:5">
      <c r="A35" t="s">
        <v>559</v>
      </c>
      <c r="B35" t="s">
        <v>560</v>
      </c>
      <c r="C35" s="69">
        <v>0.28999999999999998</v>
      </c>
      <c r="D35" s="69">
        <v>0.94</v>
      </c>
      <c r="E35" t="s">
        <v>722</v>
      </c>
    </row>
    <row r="36" spans="1:5">
      <c r="A36" t="s">
        <v>533</v>
      </c>
      <c r="B36" t="s">
        <v>534</v>
      </c>
      <c r="C36" s="69">
        <v>0.29000000000000004</v>
      </c>
      <c r="D36" s="69">
        <v>0.94</v>
      </c>
      <c r="E36" t="s">
        <v>722</v>
      </c>
    </row>
    <row r="37" spans="1:5">
      <c r="A37" t="s">
        <v>559</v>
      </c>
      <c r="B37" t="s">
        <v>584</v>
      </c>
      <c r="C37" s="69">
        <v>0.29000000000000004</v>
      </c>
      <c r="D37" s="69">
        <v>0.92999999999999994</v>
      </c>
      <c r="E37" t="s">
        <v>722</v>
      </c>
    </row>
    <row r="38" spans="1:5">
      <c r="A38" t="s">
        <v>563</v>
      </c>
      <c r="B38" t="s">
        <v>541</v>
      </c>
      <c r="C38" s="69">
        <v>0.3</v>
      </c>
      <c r="D38" s="69">
        <v>0.94</v>
      </c>
      <c r="E38" t="s">
        <v>722</v>
      </c>
    </row>
    <row r="39" spans="1:5">
      <c r="A39" t="s">
        <v>332</v>
      </c>
      <c r="B39" t="s">
        <v>540</v>
      </c>
      <c r="C39" s="69">
        <v>0.31</v>
      </c>
      <c r="D39" s="69">
        <v>0.95</v>
      </c>
      <c r="E39" t="s">
        <v>722</v>
      </c>
    </row>
    <row r="40" spans="1:5">
      <c r="A40" t="s">
        <v>567</v>
      </c>
      <c r="B40" t="s">
        <v>201</v>
      </c>
      <c r="C40" s="69">
        <v>0.31</v>
      </c>
      <c r="D40" s="69">
        <v>0.91</v>
      </c>
      <c r="E40" t="s">
        <v>722</v>
      </c>
    </row>
    <row r="41" spans="1:5">
      <c r="A41" t="s">
        <v>559</v>
      </c>
      <c r="B41" t="s">
        <v>540</v>
      </c>
      <c r="C41" s="69">
        <v>0.32</v>
      </c>
      <c r="D41" s="69">
        <v>0.92999999999999994</v>
      </c>
      <c r="E41" t="s">
        <v>722</v>
      </c>
    </row>
    <row r="42" spans="1:5">
      <c r="A42" t="s">
        <v>569</v>
      </c>
      <c r="B42" t="s">
        <v>201</v>
      </c>
      <c r="C42" s="69">
        <v>0.32</v>
      </c>
      <c r="D42" s="69">
        <v>0.95</v>
      </c>
      <c r="E42" t="s">
        <v>722</v>
      </c>
    </row>
    <row r="43" spans="1:5">
      <c r="A43" t="s">
        <v>547</v>
      </c>
      <c r="B43" t="s">
        <v>548</v>
      </c>
      <c r="C43" s="69">
        <v>0.34</v>
      </c>
      <c r="D43" s="69">
        <v>0.93</v>
      </c>
      <c r="E43" t="s">
        <v>722</v>
      </c>
    </row>
    <row r="44" spans="1:5">
      <c r="A44" t="s">
        <v>567</v>
      </c>
      <c r="B44" t="s">
        <v>573</v>
      </c>
      <c r="C44" s="69">
        <v>0.35</v>
      </c>
      <c r="D44" s="69">
        <v>0.95</v>
      </c>
      <c r="E44" t="s">
        <v>722</v>
      </c>
    </row>
    <row r="45" spans="1:5">
      <c r="A45" t="s">
        <v>592</v>
      </c>
      <c r="B45" t="s">
        <v>593</v>
      </c>
      <c r="C45" s="69">
        <v>0.36</v>
      </c>
      <c r="D45" s="69">
        <v>0.57999999999999996</v>
      </c>
      <c r="E45" t="s">
        <v>722</v>
      </c>
    </row>
    <row r="46" spans="1:5">
      <c r="A46" t="s">
        <v>537</v>
      </c>
      <c r="B46" t="s">
        <v>159</v>
      </c>
      <c r="C46" s="69">
        <v>0.4</v>
      </c>
      <c r="D46" s="69">
        <v>0.9</v>
      </c>
      <c r="E46" t="s">
        <v>722</v>
      </c>
    </row>
    <row r="47" spans="1:5">
      <c r="A47" t="s">
        <v>547</v>
      </c>
      <c r="B47" t="s">
        <v>545</v>
      </c>
      <c r="C47" s="69">
        <v>0.41</v>
      </c>
      <c r="D47" s="69">
        <v>0.89</v>
      </c>
      <c r="E47" t="s">
        <v>722</v>
      </c>
    </row>
    <row r="48" spans="1:5">
      <c r="A48" t="s">
        <v>332</v>
      </c>
      <c r="B48" t="s">
        <v>151</v>
      </c>
      <c r="C48" s="69">
        <v>0.42</v>
      </c>
      <c r="D48" s="69">
        <v>0.95</v>
      </c>
      <c r="E48" t="s">
        <v>722</v>
      </c>
    </row>
    <row r="49" spans="1:5">
      <c r="A49" t="s">
        <v>569</v>
      </c>
      <c r="B49" t="s">
        <v>568</v>
      </c>
      <c r="C49" s="69">
        <v>0.43</v>
      </c>
      <c r="D49" s="69">
        <v>0.94</v>
      </c>
      <c r="E49" t="s">
        <v>722</v>
      </c>
    </row>
    <row r="50" spans="1:5">
      <c r="A50" t="s">
        <v>569</v>
      </c>
      <c r="B50" t="s">
        <v>575</v>
      </c>
      <c r="C50" s="69">
        <v>0.43</v>
      </c>
      <c r="D50" s="69">
        <v>0.96</v>
      </c>
      <c r="E50" t="s">
        <v>722</v>
      </c>
    </row>
    <row r="51" spans="1:5">
      <c r="A51" t="s">
        <v>604</v>
      </c>
      <c r="B51" t="s">
        <v>543</v>
      </c>
      <c r="C51" s="69">
        <v>0.43</v>
      </c>
      <c r="D51" s="69">
        <v>0.93</v>
      </c>
      <c r="E51" t="s">
        <v>722</v>
      </c>
    </row>
    <row r="52" spans="1:5">
      <c r="A52" t="s">
        <v>597</v>
      </c>
      <c r="B52" t="s">
        <v>599</v>
      </c>
      <c r="C52" s="69">
        <v>0.45</v>
      </c>
      <c r="D52" s="69">
        <v>0.94</v>
      </c>
      <c r="E52" t="s">
        <v>722</v>
      </c>
    </row>
    <row r="53" spans="1:5">
      <c r="A53" t="s">
        <v>537</v>
      </c>
      <c r="B53" t="s">
        <v>543</v>
      </c>
      <c r="C53" s="69">
        <v>0.46</v>
      </c>
      <c r="D53" s="69">
        <v>0.92</v>
      </c>
      <c r="E53" t="s">
        <v>722</v>
      </c>
    </row>
    <row r="54" spans="1:5">
      <c r="A54" t="s">
        <v>97</v>
      </c>
      <c r="B54" t="s">
        <v>545</v>
      </c>
      <c r="C54" s="69">
        <v>0.48</v>
      </c>
      <c r="D54" s="69">
        <v>0.92</v>
      </c>
      <c r="E54" t="s">
        <v>722</v>
      </c>
    </row>
    <row r="55" spans="1:5">
      <c r="A55" t="s">
        <v>571</v>
      </c>
      <c r="B55" t="s">
        <v>572</v>
      </c>
      <c r="C55" s="69">
        <v>0.53</v>
      </c>
      <c r="D55" s="69">
        <v>0.93</v>
      </c>
      <c r="E55" t="s">
        <v>722</v>
      </c>
    </row>
    <row r="56" spans="1:5">
      <c r="A56" t="s">
        <v>97</v>
      </c>
      <c r="B56" t="s">
        <v>550</v>
      </c>
      <c r="C56" s="69">
        <v>0.54</v>
      </c>
      <c r="D56" s="69">
        <v>0.93</v>
      </c>
      <c r="E56" t="s">
        <v>722</v>
      </c>
    </row>
    <row r="57" spans="1:5">
      <c r="A57" t="s">
        <v>571</v>
      </c>
      <c r="B57" t="s">
        <v>574</v>
      </c>
      <c r="C57" s="69">
        <v>0.56000000000000005</v>
      </c>
      <c r="D57" s="69">
        <v>0.95</v>
      </c>
      <c r="E57" t="s">
        <v>722</v>
      </c>
    </row>
    <row r="58" spans="1:5">
      <c r="A58" t="s">
        <v>542</v>
      </c>
      <c r="B58" t="s">
        <v>159</v>
      </c>
      <c r="C58" s="69">
        <v>0.68</v>
      </c>
      <c r="D58" s="69">
        <v>0.93</v>
      </c>
      <c r="E58" t="s">
        <v>722</v>
      </c>
    </row>
    <row r="59" spans="1:5">
      <c r="A59" t="s">
        <v>914</v>
      </c>
    </row>
    <row r="60" spans="1:5">
      <c r="A60" t="s">
        <v>915</v>
      </c>
    </row>
    <row r="61" spans="1:5">
      <c r="A61" t="s">
        <v>711</v>
      </c>
    </row>
    <row r="62" spans="1:5">
      <c r="A62" t="s">
        <v>115</v>
      </c>
    </row>
    <row r="63" spans="1:5">
      <c r="A63" t="s">
        <v>930</v>
      </c>
      <c r="B63" t="s">
        <v>558</v>
      </c>
      <c r="C63">
        <v>0.05</v>
      </c>
    </row>
    <row r="64" spans="1:5">
      <c r="A64" t="s">
        <v>931</v>
      </c>
      <c r="B64" t="s">
        <v>558</v>
      </c>
      <c r="C64">
        <v>0.12</v>
      </c>
    </row>
    <row r="65" spans="1:12">
      <c r="A65" t="s">
        <v>916</v>
      </c>
      <c r="B65" t="s">
        <v>554</v>
      </c>
      <c r="F65">
        <v>2100</v>
      </c>
      <c r="G65">
        <v>800</v>
      </c>
      <c r="H65">
        <f t="shared" ref="H65:H70" si="0">G65*F65</f>
        <v>1680000</v>
      </c>
      <c r="I65">
        <v>0.8</v>
      </c>
      <c r="J65" t="s">
        <v>922</v>
      </c>
      <c r="K65" s="64" t="s">
        <v>921</v>
      </c>
    </row>
    <row r="66" spans="1:12">
      <c r="A66" t="s">
        <v>918</v>
      </c>
      <c r="B66" t="s">
        <v>554</v>
      </c>
      <c r="F66">
        <v>2200</v>
      </c>
      <c r="G66">
        <v>800</v>
      </c>
      <c r="H66">
        <f t="shared" si="0"/>
        <v>1760000</v>
      </c>
      <c r="I66">
        <v>1</v>
      </c>
      <c r="J66" t="s">
        <v>922</v>
      </c>
      <c r="K66" t="s">
        <v>921</v>
      </c>
    </row>
    <row r="67" spans="1:12">
      <c r="A67" t="s">
        <v>33</v>
      </c>
      <c r="F67">
        <v>2300</v>
      </c>
      <c r="G67">
        <f>1.03*1000</f>
        <v>1030</v>
      </c>
      <c r="H67">
        <f t="shared" si="0"/>
        <v>2369000</v>
      </c>
      <c r="K67" t="s">
        <v>948</v>
      </c>
      <c r="L67" t="s">
        <v>949</v>
      </c>
    </row>
    <row r="68" spans="1:12">
      <c r="A68" t="s">
        <v>942</v>
      </c>
      <c r="F68">
        <v>2300</v>
      </c>
      <c r="G68">
        <f>1000*(1.2+1.6)/2</f>
        <v>1400</v>
      </c>
      <c r="H68">
        <f t="shared" si="0"/>
        <v>3220000</v>
      </c>
      <c r="K68" t="s">
        <v>947</v>
      </c>
      <c r="L68" t="s">
        <v>949</v>
      </c>
    </row>
    <row r="69" spans="1:12">
      <c r="A69" t="s">
        <v>943</v>
      </c>
      <c r="F69">
        <v>2300</v>
      </c>
      <c r="G69">
        <f>1000*(2.28+2.88)/2</f>
        <v>2580</v>
      </c>
      <c r="H69">
        <f t="shared" si="0"/>
        <v>5934000</v>
      </c>
      <c r="K69" t="s">
        <v>946</v>
      </c>
      <c r="L69" t="s">
        <v>949</v>
      </c>
    </row>
    <row r="70" spans="1:12">
      <c r="A70" t="s">
        <v>944</v>
      </c>
      <c r="F70">
        <v>2300</v>
      </c>
      <c r="G70">
        <f>1000*(1.4+1.8)/2</f>
        <v>1600</v>
      </c>
      <c r="H70">
        <f t="shared" si="0"/>
        <v>3680000</v>
      </c>
      <c r="K70" t="s">
        <v>945</v>
      </c>
      <c r="L70" t="s">
        <v>949</v>
      </c>
    </row>
    <row r="71" spans="1:12">
      <c r="A71" t="s">
        <v>709</v>
      </c>
      <c r="B71" s="74" t="s">
        <v>265</v>
      </c>
      <c r="C71" s="74">
        <v>0.2</v>
      </c>
      <c r="D71" s="74"/>
      <c r="E71" s="74" t="s">
        <v>4</v>
      </c>
      <c r="F71" t="s">
        <v>926</v>
      </c>
    </row>
    <row r="72" spans="1:12">
      <c r="A72" t="s">
        <v>927</v>
      </c>
      <c r="B72" s="74" t="s">
        <v>936</v>
      </c>
      <c r="C72" s="74">
        <v>0.3</v>
      </c>
      <c r="D72" s="74">
        <v>0.94</v>
      </c>
      <c r="E72" s="74" t="s">
        <v>228</v>
      </c>
      <c r="F72" t="s">
        <v>926</v>
      </c>
    </row>
    <row r="73" spans="1:12">
      <c r="A73" t="s">
        <v>928</v>
      </c>
      <c r="B73" s="74" t="s">
        <v>218</v>
      </c>
      <c r="C73" s="74">
        <v>0.93</v>
      </c>
      <c r="D73" s="74">
        <v>0.91</v>
      </c>
      <c r="E73" s="74" t="s">
        <v>228</v>
      </c>
      <c r="F73" t="s">
        <v>926</v>
      </c>
    </row>
    <row r="74" spans="1:12">
      <c r="A74" t="s">
        <v>929</v>
      </c>
      <c r="B74" s="74" t="s">
        <v>247</v>
      </c>
      <c r="C74" s="74">
        <v>0.35</v>
      </c>
      <c r="D74" s="74">
        <v>0.13</v>
      </c>
      <c r="E74" s="74" t="s">
        <v>228</v>
      </c>
      <c r="F74" t="s">
        <v>926</v>
      </c>
    </row>
    <row r="75" spans="1:12">
      <c r="A75" t="s">
        <v>235</v>
      </c>
      <c r="B75" s="74" t="s">
        <v>247</v>
      </c>
      <c r="C75" s="74">
        <v>0.85</v>
      </c>
      <c r="D75" s="74">
        <v>0.04</v>
      </c>
      <c r="E75" s="74" t="s">
        <v>228</v>
      </c>
      <c r="F75" t="s">
        <v>926</v>
      </c>
    </row>
    <row r="76" spans="1:12">
      <c r="A76" t="s">
        <v>244</v>
      </c>
      <c r="B76" s="74" t="s">
        <v>285</v>
      </c>
      <c r="C76" s="74">
        <v>0.24</v>
      </c>
      <c r="D76" s="74">
        <v>0.76</v>
      </c>
      <c r="E76" s="74" t="s">
        <v>228</v>
      </c>
      <c r="F76" t="s">
        <v>926</v>
      </c>
    </row>
    <row r="77" spans="1:12">
      <c r="A77" t="s">
        <v>825</v>
      </c>
      <c r="B77" s="74" t="s">
        <v>265</v>
      </c>
      <c r="C77" s="74">
        <v>0.1</v>
      </c>
      <c r="D77" s="74">
        <v>0.85</v>
      </c>
      <c r="E77" s="74" t="s">
        <v>228</v>
      </c>
      <c r="F77" t="s">
        <v>926</v>
      </c>
    </row>
    <row r="78" spans="1:12">
      <c r="A78" t="s">
        <v>828</v>
      </c>
      <c r="B78" s="74" t="s">
        <v>218</v>
      </c>
      <c r="C78" s="74">
        <v>0.4</v>
      </c>
      <c r="D78" s="74"/>
      <c r="E78" s="74" t="s">
        <v>939</v>
      </c>
      <c r="F78" t="s">
        <v>926</v>
      </c>
    </row>
    <row r="79" spans="1:12">
      <c r="A79" t="s">
        <v>829</v>
      </c>
      <c r="B79" s="74" t="s">
        <v>285</v>
      </c>
      <c r="C79" s="74">
        <v>0.4</v>
      </c>
      <c r="D79" s="74"/>
      <c r="E79" s="74" t="s">
        <v>940</v>
      </c>
      <c r="F79" t="s">
        <v>926</v>
      </c>
    </row>
    <row r="80" spans="1:12">
      <c r="A80" t="s">
        <v>830</v>
      </c>
      <c r="B80" s="74" t="s">
        <v>937</v>
      </c>
      <c r="C80" s="74">
        <v>0.55000000000000004</v>
      </c>
      <c r="D80" s="74"/>
      <c r="E80" s="74" t="s">
        <v>941</v>
      </c>
      <c r="F80" t="s">
        <v>926</v>
      </c>
    </row>
    <row r="81" spans="2:5">
      <c r="B81" s="74"/>
      <c r="C81" s="74"/>
      <c r="D81" s="74"/>
      <c r="E81" s="74"/>
    </row>
    <row r="82" spans="2:5">
      <c r="C82" s="74"/>
      <c r="D82" s="74"/>
      <c r="E82" s="74"/>
    </row>
  </sheetData>
  <hyperlinks>
    <hyperlink ref="K6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37" zoomScaleNormal="85" workbookViewId="0">
      <selection activeCell="A25" sqref="A25"/>
    </sheetView>
  </sheetViews>
  <sheetFormatPr baseColWidth="10" defaultColWidth="8.88671875" defaultRowHeight="14.4"/>
  <cols>
    <col min="1" max="1" width="27.44140625" bestFit="1" customWidth="1"/>
    <col min="2" max="2" width="27.109375" bestFit="1" customWidth="1"/>
    <col min="3" max="3" width="40.21875" bestFit="1" customWidth="1"/>
  </cols>
  <sheetData>
    <row r="1" spans="1:11">
      <c r="E1" s="91" t="s">
        <v>10</v>
      </c>
      <c r="F1" s="91"/>
      <c r="G1" s="91"/>
      <c r="H1" s="68" t="s">
        <v>371</v>
      </c>
      <c r="I1" s="68"/>
      <c r="J1" s="68"/>
      <c r="K1" s="67" t="s">
        <v>723</v>
      </c>
    </row>
    <row r="2" spans="1:11">
      <c r="A2" s="67" t="s">
        <v>683</v>
      </c>
      <c r="B2" s="67" t="s">
        <v>15</v>
      </c>
      <c r="C2" s="67" t="s">
        <v>783</v>
      </c>
      <c r="D2" s="67" t="s">
        <v>720</v>
      </c>
      <c r="E2" s="67" t="s">
        <v>718</v>
      </c>
      <c r="F2" s="67" t="s">
        <v>721</v>
      </c>
      <c r="G2" s="67" t="s">
        <v>719</v>
      </c>
      <c r="H2" s="67" t="s">
        <v>718</v>
      </c>
      <c r="I2" s="67" t="s">
        <v>721</v>
      </c>
      <c r="J2" s="67" t="s">
        <v>719</v>
      </c>
      <c r="K2" s="67"/>
    </row>
    <row r="3" spans="1:11">
      <c r="A3" t="s">
        <v>594</v>
      </c>
      <c r="B3" t="s">
        <v>595</v>
      </c>
      <c r="C3" t="s">
        <v>771</v>
      </c>
      <c r="D3">
        <f>COUNTIFS(all!$O$2:$O$268, K3, all!$G$2:$G$268,C3)</f>
        <v>1</v>
      </c>
      <c r="E3">
        <f>_xlfn.MINIFS(all!$K$2:$K$268,all!$O$2:$O$268, K3, all!$G$2:$G$268,C3)</f>
        <v>0.25</v>
      </c>
      <c r="F3" s="66">
        <f>AVERAGEIFS(all!$K$2:$K$268,all!$O$2:$O$268, K3, all!$G$2:$G$268,C3)</f>
        <v>0.25</v>
      </c>
      <c r="G3">
        <f>_xlfn.MAXIFS(all!$K$2:$K$268,all!$O$2:$O$268, K3, all!$G$2:$G$268,C3)</f>
        <v>0.25</v>
      </c>
      <c r="H3">
        <f>_xlfn.MINIFS(all!$L$2:$L$268,all!$O$2:$O$268, K3, all!$G$2:$G$268,C3)</f>
        <v>0.16</v>
      </c>
      <c r="I3" s="66">
        <f>AVERAGEIFS(all!$L$2:$L$268,all!$O$2:$O$268, K3, all!$G$2:$G$268,C3)</f>
        <v>0.16</v>
      </c>
      <c r="J3">
        <f>_xlfn.MAXIFS(all!$L$2:$L$268,all!$O$2:$O$268, K3, all!$G$2:$G$268,C3)</f>
        <v>0.16</v>
      </c>
      <c r="K3" t="s">
        <v>722</v>
      </c>
    </row>
    <row r="4" spans="1:11">
      <c r="A4" t="s">
        <v>592</v>
      </c>
      <c r="B4" t="s">
        <v>593</v>
      </c>
      <c r="C4" t="s">
        <v>770</v>
      </c>
      <c r="D4">
        <f>COUNTIFS(all!$O$2:$O$268, K4, all!$G$2:$G$268,C4)</f>
        <v>1</v>
      </c>
      <c r="E4">
        <f>_xlfn.MINIFS(all!$K$2:$K$268,all!$O$2:$O$268, K4, all!$G$2:$G$268,C4)</f>
        <v>0.36</v>
      </c>
      <c r="F4" s="66">
        <f>AVERAGEIFS(all!$K$2:$K$268,all!$O$2:$O$268, K4, all!$G$2:$G$268,C4)</f>
        <v>0.36</v>
      </c>
      <c r="G4">
        <f>_xlfn.MAXIFS(all!$K$2:$K$268,all!$O$2:$O$268, K4, all!$G$2:$G$268,C4)</f>
        <v>0.36</v>
      </c>
      <c r="H4">
        <f>_xlfn.MINIFS(all!$L$2:$L$268,all!$O$2:$O$268, K4, all!$G$2:$G$268,C4)</f>
        <v>0.57999999999999996</v>
      </c>
      <c r="I4" s="66">
        <f>AVERAGEIFS(all!$L$2:$L$268,all!$O$2:$O$268, K4, all!$G$2:$G$268,C4)</f>
        <v>0.57999999999999996</v>
      </c>
      <c r="J4">
        <f>_xlfn.MAXIFS(all!$L$2:$L$268,all!$O$2:$O$268, K4, all!$G$2:$G$268,C4)</f>
        <v>0.57999999999999996</v>
      </c>
      <c r="K4" t="s">
        <v>722</v>
      </c>
    </row>
    <row r="5" spans="1:11">
      <c r="A5" t="s">
        <v>600</v>
      </c>
      <c r="B5" t="s">
        <v>540</v>
      </c>
      <c r="C5" t="s">
        <v>775</v>
      </c>
      <c r="D5">
        <f>COUNTIFS(all!$O$2:$O$268, K5, all!$G$2:$G$268,C5)</f>
        <v>1</v>
      </c>
      <c r="E5">
        <f>_xlfn.MINIFS(all!$K$2:$K$268,all!$O$2:$O$268, K5, all!$G$2:$G$268,C5)</f>
        <v>0.26</v>
      </c>
      <c r="F5" s="66">
        <f>AVERAGEIFS(all!$K$2:$K$268,all!$O$2:$O$268, K5, all!$G$2:$G$268,C5)</f>
        <v>0.26</v>
      </c>
      <c r="G5">
        <f>_xlfn.MAXIFS(all!$K$2:$K$268,all!$O$2:$O$268, K5, all!$G$2:$G$268,C5)</f>
        <v>0.26</v>
      </c>
      <c r="H5">
        <f>_xlfn.MINIFS(all!$L$2:$L$268,all!$O$2:$O$268, K5, all!$G$2:$G$268,C5)</f>
        <v>0.81</v>
      </c>
      <c r="I5" s="66">
        <f>AVERAGEIFS(all!$L$2:$L$268,all!$O$2:$O$268, K5, all!$G$2:$G$268,C5)</f>
        <v>0.81</v>
      </c>
      <c r="J5">
        <f>_xlfn.MAXIFS(all!$L$2:$L$268,all!$O$2:$O$268, K5, all!$G$2:$G$268,C5)</f>
        <v>0.81</v>
      </c>
      <c r="K5" t="s">
        <v>722</v>
      </c>
    </row>
    <row r="6" spans="1:11">
      <c r="A6" t="s">
        <v>601</v>
      </c>
      <c r="B6" t="s">
        <v>540</v>
      </c>
      <c r="C6" t="s">
        <v>776</v>
      </c>
      <c r="D6">
        <f>COUNTIFS(all!$O$2:$O$268, K6, all!$G$2:$G$268,C6)</f>
        <v>1</v>
      </c>
      <c r="E6">
        <f>_xlfn.MINIFS(all!$K$2:$K$268,all!$O$2:$O$268, K6, all!$G$2:$G$268,C6)</f>
        <v>0.21</v>
      </c>
      <c r="F6" s="66">
        <f>AVERAGEIFS(all!$K$2:$K$268,all!$O$2:$O$268, K6, all!$G$2:$G$268,C6)</f>
        <v>0.21</v>
      </c>
      <c r="G6">
        <f>_xlfn.MAXIFS(all!$K$2:$K$268,all!$O$2:$O$268, K6, all!$G$2:$G$268,C6)</f>
        <v>0.21</v>
      </c>
      <c r="H6">
        <f>_xlfn.MINIFS(all!$L$2:$L$268,all!$O$2:$O$268, K6, all!$G$2:$G$268,C6)</f>
        <v>0.86</v>
      </c>
      <c r="I6" s="66">
        <f>AVERAGEIFS(all!$L$2:$L$268,all!$O$2:$O$268, K6, all!$G$2:$G$268,C6)</f>
        <v>0.86</v>
      </c>
      <c r="J6">
        <f>_xlfn.MAXIFS(all!$L$2:$L$268,all!$O$2:$O$268, K6, all!$G$2:$G$268,C6)</f>
        <v>0.86</v>
      </c>
      <c r="K6" t="s">
        <v>722</v>
      </c>
    </row>
    <row r="7" spans="1:11">
      <c r="A7" t="s">
        <v>564</v>
      </c>
      <c r="B7" t="s">
        <v>558</v>
      </c>
      <c r="C7" t="s">
        <v>751</v>
      </c>
      <c r="D7">
        <f>COUNTIFS(all!$O$2:$O$268, K7, all!$G$2:$G$268,C7)</f>
        <v>1</v>
      </c>
      <c r="E7">
        <f>_xlfn.MINIFS(all!$K$2:$K$268,all!$O$2:$O$268, K7, all!$G$2:$G$268,C7)</f>
        <v>0.2</v>
      </c>
      <c r="F7" s="66">
        <f>AVERAGEIFS(all!$K$2:$K$268,all!$O$2:$O$268, K7, all!$G$2:$G$268,C7)</f>
        <v>0.2</v>
      </c>
      <c r="G7">
        <f>_xlfn.MAXIFS(all!$K$2:$K$268,all!$O$2:$O$268, K7, all!$G$2:$G$268,C7)</f>
        <v>0.2</v>
      </c>
      <c r="H7">
        <f>_xlfn.MINIFS(all!$L$2:$L$268,all!$O$2:$O$268, K7, all!$G$2:$G$268,C7)</f>
        <v>0.89</v>
      </c>
      <c r="I7" s="66">
        <f>AVERAGEIFS(all!$L$2:$L$268,all!$O$2:$O$268, K7, all!$G$2:$G$268,C7)</f>
        <v>0.89</v>
      </c>
      <c r="J7">
        <f>_xlfn.MAXIFS(all!$L$2:$L$268,all!$O$2:$O$268, K7, all!$G$2:$G$268,C7)</f>
        <v>0.89</v>
      </c>
      <c r="K7" t="s">
        <v>722</v>
      </c>
    </row>
    <row r="8" spans="1:11">
      <c r="A8" t="s">
        <v>97</v>
      </c>
      <c r="B8" t="s">
        <v>551</v>
      </c>
      <c r="C8" t="s">
        <v>737</v>
      </c>
      <c r="D8">
        <f>COUNTIFS(all!$O$2:$O$268, K8, all!$G$2:$G$268,C8)</f>
        <v>1</v>
      </c>
      <c r="E8">
        <f>_xlfn.MINIFS(all!$K$2:$K$268,all!$O$2:$O$268, K8, all!$G$2:$G$268,C8)</f>
        <v>0.22</v>
      </c>
      <c r="F8" s="66">
        <f>AVERAGEIFS(all!$K$2:$K$268,all!$O$2:$O$268, K8, all!$G$2:$G$268,C8)</f>
        <v>0.22</v>
      </c>
      <c r="G8">
        <f>_xlfn.MAXIFS(all!$K$2:$K$268,all!$O$2:$O$268, K8, all!$G$2:$G$268,C8)</f>
        <v>0.22</v>
      </c>
      <c r="H8">
        <f>_xlfn.MINIFS(all!$L$2:$L$268,all!$O$2:$O$268, K8, all!$G$2:$G$268,C8)</f>
        <v>0.89</v>
      </c>
      <c r="I8" s="66">
        <f>AVERAGEIFS(all!$L$2:$L$268,all!$O$2:$O$268, K8, all!$G$2:$G$268,C8)</f>
        <v>0.89</v>
      </c>
      <c r="J8">
        <f>_xlfn.MAXIFS(all!$L$2:$L$268,all!$O$2:$O$268, K8, all!$G$2:$G$268,C8)</f>
        <v>0.89</v>
      </c>
      <c r="K8" t="s">
        <v>722</v>
      </c>
    </row>
    <row r="9" spans="1:11">
      <c r="A9" t="s">
        <v>547</v>
      </c>
      <c r="B9" t="s">
        <v>545</v>
      </c>
      <c r="C9" t="s">
        <v>735</v>
      </c>
      <c r="D9">
        <f>COUNTIFS(all!$O$2:$O$268, K9, all!$G$2:$G$268,C9)</f>
        <v>1</v>
      </c>
      <c r="E9">
        <f>_xlfn.MINIFS(all!$K$2:$K$268,all!$O$2:$O$268, K9, all!$G$2:$G$268,C9)</f>
        <v>0.41</v>
      </c>
      <c r="F9" s="66">
        <f>AVERAGEIFS(all!$K$2:$K$268,all!$O$2:$O$268, K9, all!$G$2:$G$268,C9)</f>
        <v>0.41</v>
      </c>
      <c r="G9">
        <f>_xlfn.MAXIFS(all!$K$2:$K$268,all!$O$2:$O$268, K9, all!$G$2:$G$268,C9)</f>
        <v>0.41</v>
      </c>
      <c r="H9">
        <f>_xlfn.MINIFS(all!$L$2:$L$268,all!$O$2:$O$268, K9, all!$G$2:$G$268,C9)</f>
        <v>0.89</v>
      </c>
      <c r="I9" s="66">
        <f>AVERAGEIFS(all!$L$2:$L$268,all!$O$2:$O$268, K9, all!$G$2:$G$268,C9)</f>
        <v>0.89</v>
      </c>
      <c r="J9">
        <f>_xlfn.MAXIFS(all!$L$2:$L$268,all!$O$2:$O$268, K9, all!$G$2:$G$268,C9)</f>
        <v>0.89</v>
      </c>
      <c r="K9" t="s">
        <v>722</v>
      </c>
    </row>
    <row r="10" spans="1:11">
      <c r="A10" t="s">
        <v>537</v>
      </c>
      <c r="B10" t="s">
        <v>159</v>
      </c>
      <c r="C10" t="s">
        <v>728</v>
      </c>
      <c r="D10">
        <f>COUNTIFS(all!$O$2:$O$268, K10, all!$G$2:$G$268,C10)</f>
        <v>1</v>
      </c>
      <c r="E10">
        <f>_xlfn.MINIFS(all!$K$2:$K$268,all!$O$2:$O$268, K10, all!$G$2:$G$268,C10)</f>
        <v>0.4</v>
      </c>
      <c r="F10" s="66">
        <f>AVERAGEIFS(all!$K$2:$K$268,all!$O$2:$O$268, K10, all!$G$2:$G$268,C10)</f>
        <v>0.4</v>
      </c>
      <c r="G10">
        <f>_xlfn.MAXIFS(all!$K$2:$K$268,all!$O$2:$O$268, K10, all!$G$2:$G$268,C10)</f>
        <v>0.4</v>
      </c>
      <c r="H10">
        <f>_xlfn.MINIFS(all!$L$2:$L$268,all!$O$2:$O$268, K10, all!$G$2:$G$268,C10)</f>
        <v>0.9</v>
      </c>
      <c r="I10" s="66">
        <f>AVERAGEIFS(all!$L$2:$L$268,all!$O$2:$O$268, K10, all!$G$2:$G$268,C10)</f>
        <v>0.9</v>
      </c>
      <c r="J10">
        <f>_xlfn.MAXIFS(all!$L$2:$L$268,all!$O$2:$O$268, K10, all!$G$2:$G$268,C10)</f>
        <v>0.9</v>
      </c>
      <c r="K10" t="s">
        <v>722</v>
      </c>
    </row>
    <row r="11" spans="1:11">
      <c r="A11" t="s">
        <v>567</v>
      </c>
      <c r="B11" t="s">
        <v>201</v>
      </c>
      <c r="C11" t="s">
        <v>749</v>
      </c>
      <c r="D11">
        <f>COUNTIFS(all!$O$2:$O$268, K11, all!$G$2:$G$268,C11)</f>
        <v>1</v>
      </c>
      <c r="E11">
        <f>_xlfn.MINIFS(all!$K$2:$K$268,all!$O$2:$O$268, K11, all!$G$2:$G$268,C11)</f>
        <v>0.31</v>
      </c>
      <c r="F11" s="66">
        <f>AVERAGEIFS(all!$K$2:$K$268,all!$O$2:$O$268, K11, all!$G$2:$G$268,C11)</f>
        <v>0.31</v>
      </c>
      <c r="G11">
        <f>_xlfn.MAXIFS(all!$K$2:$K$268,all!$O$2:$O$268, K11, all!$G$2:$G$268,C11)</f>
        <v>0.31</v>
      </c>
      <c r="H11">
        <f>_xlfn.MINIFS(all!$L$2:$L$268,all!$O$2:$O$268, K11, all!$G$2:$G$268,C11)</f>
        <v>0.91</v>
      </c>
      <c r="I11" s="66">
        <f>AVERAGEIFS(all!$L$2:$L$268,all!$O$2:$O$268, K11, all!$G$2:$G$268,C11)</f>
        <v>0.91</v>
      </c>
      <c r="J11">
        <f>_xlfn.MAXIFS(all!$L$2:$L$268,all!$O$2:$O$268, K11, all!$G$2:$G$268,C11)</f>
        <v>0.91</v>
      </c>
      <c r="K11" t="s">
        <v>722</v>
      </c>
    </row>
    <row r="12" spans="1:11">
      <c r="A12" t="s">
        <v>578</v>
      </c>
      <c r="B12" t="s">
        <v>558</v>
      </c>
      <c r="C12" t="s">
        <v>760</v>
      </c>
      <c r="D12" s="48">
        <f>COUNTIFS(all!$O$2:$O$268, K12, all!$G$2:$G$268,C12)</f>
        <v>2</v>
      </c>
      <c r="E12" s="48">
        <f>_xlfn.MINIFS(all!$K$2:$K$268,all!$O$2:$O$268, K12, all!$G$2:$G$268,C12)</f>
        <v>0.09</v>
      </c>
      <c r="F12" s="71">
        <f>AVERAGEIFS(all!$K$2:$K$268,all!$O$2:$O$268, K12, all!$G$2:$G$268,C12)</f>
        <v>0.115</v>
      </c>
      <c r="G12" s="48">
        <f>_xlfn.MAXIFS(all!$K$2:$K$268,all!$O$2:$O$268, K12, all!$G$2:$G$268,C12)</f>
        <v>0.14000000000000001</v>
      </c>
      <c r="H12" s="48">
        <f>_xlfn.MINIFS(all!$L$2:$L$268,all!$O$2:$O$268, K12, all!$G$2:$G$268,C12)</f>
        <v>0.9</v>
      </c>
      <c r="I12" s="71">
        <f>AVERAGEIFS(all!$L$2:$L$268,all!$O$2:$O$268, K12, all!$G$2:$G$268,C12)</f>
        <v>0.91500000000000004</v>
      </c>
      <c r="J12" s="48">
        <f>_xlfn.MAXIFS(all!$L$2:$L$268,all!$O$2:$O$268, K12, all!$G$2:$G$268,C12)</f>
        <v>0.93</v>
      </c>
      <c r="K12" s="48" t="s">
        <v>722</v>
      </c>
    </row>
    <row r="13" spans="1:11">
      <c r="A13" t="s">
        <v>582</v>
      </c>
      <c r="B13" t="s">
        <v>558</v>
      </c>
      <c r="C13" t="s">
        <v>768</v>
      </c>
      <c r="D13">
        <f>COUNTIFS(all!$O$2:$O$268, K13, all!$G$2:$G$268,C13)</f>
        <v>1</v>
      </c>
      <c r="E13">
        <f>_xlfn.MINIFS(all!$K$2:$K$268,all!$O$2:$O$268, K13, all!$G$2:$G$268,C13)</f>
        <v>0.16</v>
      </c>
      <c r="F13" s="66">
        <f>AVERAGEIFS(all!$K$2:$K$268,all!$O$2:$O$268, K13, all!$G$2:$G$268,C13)</f>
        <v>0.16</v>
      </c>
      <c r="G13">
        <f>_xlfn.MAXIFS(all!$K$2:$K$268,all!$O$2:$O$268, K13, all!$G$2:$G$268,C13)</f>
        <v>0.16</v>
      </c>
      <c r="H13">
        <f>_xlfn.MINIFS(all!$L$2:$L$268,all!$O$2:$O$268, K13, all!$G$2:$G$268,C13)</f>
        <v>0.92</v>
      </c>
      <c r="I13" s="66">
        <f>AVERAGEIFS(all!$L$2:$L$268,all!$O$2:$O$268, K13, all!$G$2:$G$268,C13)</f>
        <v>0.92</v>
      </c>
      <c r="J13">
        <f>_xlfn.MAXIFS(all!$L$2:$L$268,all!$O$2:$O$268, K13, all!$G$2:$G$268,C13)</f>
        <v>0.92</v>
      </c>
      <c r="K13" t="s">
        <v>722</v>
      </c>
    </row>
    <row r="14" spans="1:11">
      <c r="A14" t="s">
        <v>559</v>
      </c>
      <c r="B14" t="s">
        <v>590</v>
      </c>
      <c r="C14" t="s">
        <v>769</v>
      </c>
      <c r="D14">
        <f>COUNTIFS(all!$O$2:$O$268, K14, all!$G$2:$G$268,C14)</f>
        <v>1</v>
      </c>
      <c r="E14">
        <f>_xlfn.MINIFS(all!$K$2:$K$268,all!$O$2:$O$268, K14, all!$G$2:$G$268,C14)</f>
        <v>0.19</v>
      </c>
      <c r="F14" s="66">
        <f>AVERAGEIFS(all!$K$2:$K$268,all!$O$2:$O$268, K14, all!$G$2:$G$268,C14)</f>
        <v>0.19</v>
      </c>
      <c r="G14">
        <f>_xlfn.MAXIFS(all!$K$2:$K$268,all!$O$2:$O$268, K14, all!$G$2:$G$268,C14)</f>
        <v>0.19</v>
      </c>
      <c r="H14">
        <f>_xlfn.MINIFS(all!$L$2:$L$268,all!$O$2:$O$268, K14, all!$G$2:$G$268,C14)</f>
        <v>0.92</v>
      </c>
      <c r="I14" s="66">
        <f>AVERAGEIFS(all!$L$2:$L$268,all!$O$2:$O$268, K14, all!$G$2:$G$268,C14)</f>
        <v>0.92</v>
      </c>
      <c r="J14">
        <f>_xlfn.MAXIFS(all!$L$2:$L$268,all!$O$2:$O$268, K14, all!$G$2:$G$268,C14)</f>
        <v>0.92</v>
      </c>
      <c r="K14" t="s">
        <v>722</v>
      </c>
    </row>
    <row r="15" spans="1:11">
      <c r="A15" t="s">
        <v>332</v>
      </c>
      <c r="B15" t="s">
        <v>561</v>
      </c>
      <c r="C15" t="s">
        <v>742</v>
      </c>
      <c r="D15">
        <f>COUNTIFS(all!$O$2:$O$268, K15, all!$G$2:$G$268,C15)</f>
        <v>1</v>
      </c>
      <c r="E15">
        <f>_xlfn.MINIFS(all!$K$2:$K$268,all!$O$2:$O$268, K15, all!$G$2:$G$268,C15)</f>
        <v>0.21</v>
      </c>
      <c r="F15" s="66">
        <f>AVERAGEIFS(all!$K$2:$K$268,all!$O$2:$O$268, K15, all!$G$2:$G$268,C15)</f>
        <v>0.21</v>
      </c>
      <c r="G15">
        <f>_xlfn.MAXIFS(all!$K$2:$K$268,all!$O$2:$O$268, K15, all!$G$2:$G$268,C15)</f>
        <v>0.21</v>
      </c>
      <c r="H15">
        <f>_xlfn.MINIFS(all!$L$2:$L$268,all!$O$2:$O$268, K15, all!$G$2:$G$268,C15)</f>
        <v>0.92</v>
      </c>
      <c r="I15" s="66">
        <f>AVERAGEIFS(all!$L$2:$L$268,all!$O$2:$O$268, K15, all!$G$2:$G$268,C15)</f>
        <v>0.92</v>
      </c>
      <c r="J15">
        <f>_xlfn.MAXIFS(all!$L$2:$L$268,all!$O$2:$O$268, K15, all!$G$2:$G$268,C15)</f>
        <v>0.92</v>
      </c>
      <c r="K15" t="s">
        <v>722</v>
      </c>
    </row>
    <row r="16" spans="1:11">
      <c r="A16" t="s">
        <v>582</v>
      </c>
      <c r="B16" t="s">
        <v>585</v>
      </c>
      <c r="C16" t="s">
        <v>765</v>
      </c>
      <c r="D16">
        <f>COUNTIFS(all!$O$2:$O$268, K16, all!$G$2:$G$268,C16)</f>
        <v>1</v>
      </c>
      <c r="E16">
        <f>_xlfn.MINIFS(all!$K$2:$K$268,all!$O$2:$O$268, K16, all!$G$2:$G$268,C16)</f>
        <v>0.24</v>
      </c>
      <c r="F16" s="66">
        <f>AVERAGEIFS(all!$K$2:$K$268,all!$O$2:$O$268, K16, all!$G$2:$G$268,C16)</f>
        <v>0.24</v>
      </c>
      <c r="G16">
        <f>_xlfn.MAXIFS(all!$K$2:$K$268,all!$O$2:$O$268, K16, all!$G$2:$G$268,C16)</f>
        <v>0.24</v>
      </c>
      <c r="H16">
        <f>_xlfn.MINIFS(all!$L$2:$L$268,all!$O$2:$O$268, K16, all!$G$2:$G$268,C16)</f>
        <v>0.92</v>
      </c>
      <c r="I16" s="66">
        <f>AVERAGEIFS(all!$L$2:$L$268,all!$O$2:$O$268, K16, all!$G$2:$G$268,C16)</f>
        <v>0.92</v>
      </c>
      <c r="J16">
        <f>_xlfn.MAXIFS(all!$L$2:$L$268,all!$O$2:$O$268, K16, all!$G$2:$G$268,C16)</f>
        <v>0.92</v>
      </c>
      <c r="K16" t="s">
        <v>722</v>
      </c>
    </row>
    <row r="17" spans="1:11">
      <c r="A17" t="s">
        <v>537</v>
      </c>
      <c r="B17" t="s">
        <v>543</v>
      </c>
      <c r="C17" t="s">
        <v>732</v>
      </c>
      <c r="D17">
        <f>COUNTIFS(all!$O$2:$O$268, K17, all!$G$2:$G$268,C17)</f>
        <v>1</v>
      </c>
      <c r="E17">
        <f>_xlfn.MINIFS(all!$K$2:$K$268,all!$O$2:$O$268, K17, all!$G$2:$G$268,C17)</f>
        <v>0.46</v>
      </c>
      <c r="F17" s="66">
        <f>AVERAGEIFS(all!$K$2:$K$268,all!$O$2:$O$268, K17, all!$G$2:$G$268,C17)</f>
        <v>0.46</v>
      </c>
      <c r="G17">
        <f>_xlfn.MAXIFS(all!$K$2:$K$268,all!$O$2:$O$268, K17, all!$G$2:$G$268,C17)</f>
        <v>0.46</v>
      </c>
      <c r="H17">
        <f>_xlfn.MINIFS(all!$L$2:$L$268,all!$O$2:$O$268, K17, all!$G$2:$G$268,C17)</f>
        <v>0.92</v>
      </c>
      <c r="I17" s="66">
        <f>AVERAGEIFS(all!$L$2:$L$268,all!$O$2:$O$268, K17, all!$G$2:$G$268,C17)</f>
        <v>0.92</v>
      </c>
      <c r="J17">
        <f>_xlfn.MAXIFS(all!$L$2:$L$268,all!$O$2:$O$268, K17, all!$G$2:$G$268,C17)</f>
        <v>0.92</v>
      </c>
      <c r="K17" t="s">
        <v>722</v>
      </c>
    </row>
    <row r="18" spans="1:11">
      <c r="A18" t="s">
        <v>97</v>
      </c>
      <c r="B18" t="s">
        <v>545</v>
      </c>
      <c r="C18" t="s">
        <v>733</v>
      </c>
      <c r="D18">
        <f>COUNTIFS(all!$O$2:$O$268, K18, all!$G$2:$G$268,C18)</f>
        <v>1</v>
      </c>
      <c r="E18">
        <f>_xlfn.MINIFS(all!$K$2:$K$268,all!$O$2:$O$268, K18, all!$G$2:$G$268,C18)</f>
        <v>0.48</v>
      </c>
      <c r="F18" s="66">
        <f>AVERAGEIFS(all!$K$2:$K$268,all!$O$2:$O$268, K18, all!$G$2:$G$268,C18)</f>
        <v>0.48</v>
      </c>
      <c r="G18">
        <f>_xlfn.MAXIFS(all!$K$2:$K$268,all!$O$2:$O$268, K18, all!$G$2:$G$268,C18)</f>
        <v>0.48</v>
      </c>
      <c r="H18">
        <f>_xlfn.MINIFS(all!$L$2:$L$268,all!$O$2:$O$268, K18, all!$G$2:$G$268,C18)</f>
        <v>0.92</v>
      </c>
      <c r="I18" s="66">
        <f>AVERAGEIFS(all!$L$2:$L$268,all!$O$2:$O$268, K18, all!$G$2:$G$268,C18)</f>
        <v>0.92</v>
      </c>
      <c r="J18">
        <f>_xlfn.MAXIFS(all!$L$2:$L$268,all!$O$2:$O$268, K18, all!$G$2:$G$268,C18)</f>
        <v>0.92</v>
      </c>
      <c r="K18" t="s">
        <v>722</v>
      </c>
    </row>
    <row r="19" spans="1:11">
      <c r="A19" t="s">
        <v>559</v>
      </c>
      <c r="B19" t="s">
        <v>584</v>
      </c>
      <c r="C19" t="s">
        <v>764</v>
      </c>
      <c r="D19" s="48">
        <f>COUNTIFS(all!$O$2:$O$268, K19, all!$G$2:$G$268,C19)</f>
        <v>2</v>
      </c>
      <c r="E19" s="48">
        <f>_xlfn.MINIFS(all!$K$2:$K$268,all!$O$2:$O$268, K19, all!$G$2:$G$268,C19)</f>
        <v>0.26</v>
      </c>
      <c r="F19" s="71">
        <f>AVERAGEIFS(all!$K$2:$K$268,all!$O$2:$O$268, K19, all!$G$2:$G$268,C19)</f>
        <v>0.29000000000000004</v>
      </c>
      <c r="G19" s="48">
        <f>_xlfn.MAXIFS(all!$K$2:$K$268,all!$O$2:$O$268, K19, all!$G$2:$G$268,C19)</f>
        <v>0.32</v>
      </c>
      <c r="H19" s="48">
        <f>_xlfn.MINIFS(all!$L$2:$L$268,all!$O$2:$O$268, K19, all!$G$2:$G$268,C19)</f>
        <v>0.91</v>
      </c>
      <c r="I19" s="71">
        <f>AVERAGEIFS(all!$L$2:$L$268,all!$O$2:$O$268, K19, all!$G$2:$G$268,C19)</f>
        <v>0.92999999999999994</v>
      </c>
      <c r="J19" s="48">
        <f>_xlfn.MAXIFS(all!$L$2:$L$268,all!$O$2:$O$268, K19, all!$G$2:$G$268,C19)</f>
        <v>0.95</v>
      </c>
      <c r="K19" s="48" t="s">
        <v>722</v>
      </c>
    </row>
    <row r="20" spans="1:11">
      <c r="A20" t="s">
        <v>559</v>
      </c>
      <c r="B20" t="s">
        <v>540</v>
      </c>
      <c r="C20" t="s">
        <v>743</v>
      </c>
      <c r="D20" s="48">
        <f>COUNTIFS(all!$O$2:$O$268, K20, all!$G$2:$G$268,C20)</f>
        <v>2</v>
      </c>
      <c r="E20" s="48">
        <f>_xlfn.MINIFS(all!$K$2:$K$268,all!$O$2:$O$268, K20, all!$G$2:$G$268,C20)</f>
        <v>0.23</v>
      </c>
      <c r="F20" s="71">
        <f>AVERAGEIFS(all!$K$2:$K$268,all!$O$2:$O$268, K20, all!$G$2:$G$268,C20)</f>
        <v>0.32</v>
      </c>
      <c r="G20" s="48">
        <f>_xlfn.MAXIFS(all!$K$2:$K$268,all!$O$2:$O$268, K20, all!$G$2:$G$268,C20)</f>
        <v>0.41</v>
      </c>
      <c r="H20" s="48">
        <f>_xlfn.MINIFS(all!$L$2:$L$268,all!$O$2:$O$268, K20, all!$G$2:$G$268,C20)</f>
        <v>0.91</v>
      </c>
      <c r="I20" s="71">
        <f>AVERAGEIFS(all!$L$2:$L$268,all!$O$2:$O$268, K20, all!$G$2:$G$268,C20)</f>
        <v>0.92999999999999994</v>
      </c>
      <c r="J20" s="48">
        <f>_xlfn.MAXIFS(all!$L$2:$L$268,all!$O$2:$O$268, K20, all!$G$2:$G$268,C20)</f>
        <v>0.95</v>
      </c>
      <c r="K20" s="48" t="s">
        <v>722</v>
      </c>
    </row>
    <row r="21" spans="1:11">
      <c r="A21" t="s">
        <v>556</v>
      </c>
      <c r="B21" t="s">
        <v>540</v>
      </c>
      <c r="C21" t="s">
        <v>739</v>
      </c>
      <c r="D21">
        <f>COUNTIFS(all!$O$2:$O$268, K21, all!$G$2:$G$268,C21)</f>
        <v>1</v>
      </c>
      <c r="E21">
        <f>_xlfn.MINIFS(all!$K$2:$K$268,all!$O$2:$O$268, K21, all!$G$2:$G$268,C21)</f>
        <v>7.0000000000000007E-2</v>
      </c>
      <c r="F21" s="66">
        <f>AVERAGEIFS(all!$K$2:$K$268,all!$O$2:$O$268, K21, all!$G$2:$G$268,C21)</f>
        <v>7.0000000000000007E-2</v>
      </c>
      <c r="G21">
        <f>_xlfn.MAXIFS(all!$K$2:$K$268,all!$O$2:$O$268, K21, all!$G$2:$G$268,C21)</f>
        <v>7.0000000000000007E-2</v>
      </c>
      <c r="H21">
        <f>_xlfn.MINIFS(all!$L$2:$L$268,all!$O$2:$O$268, K21, all!$G$2:$G$268,C21)</f>
        <v>0.93</v>
      </c>
      <c r="I21" s="66">
        <f>AVERAGEIFS(all!$L$2:$L$268,all!$O$2:$O$268, K21, all!$G$2:$G$268,C21)</f>
        <v>0.93</v>
      </c>
      <c r="J21">
        <f>_xlfn.MAXIFS(all!$L$2:$L$268,all!$O$2:$O$268, K21, all!$G$2:$G$268,C21)</f>
        <v>0.93</v>
      </c>
      <c r="K21" t="s">
        <v>722</v>
      </c>
    </row>
    <row r="22" spans="1:11">
      <c r="A22" t="s">
        <v>597</v>
      </c>
      <c r="B22" t="s">
        <v>598</v>
      </c>
      <c r="C22" t="s">
        <v>772</v>
      </c>
      <c r="D22">
        <f>COUNTIFS(all!$O$2:$O$268, K22, all!$G$2:$G$268,C22)</f>
        <v>1</v>
      </c>
      <c r="E22">
        <f>_xlfn.MINIFS(all!$K$2:$K$268,all!$O$2:$O$268, K22, all!$G$2:$G$268,C22)</f>
        <v>0.11</v>
      </c>
      <c r="F22" s="66">
        <f>AVERAGEIFS(all!$K$2:$K$268,all!$O$2:$O$268, K22, all!$G$2:$G$268,C22)</f>
        <v>0.11</v>
      </c>
      <c r="G22">
        <f>_xlfn.MAXIFS(all!$K$2:$K$268,all!$O$2:$O$268, K22, all!$G$2:$G$268,C22)</f>
        <v>0.11</v>
      </c>
      <c r="H22">
        <f>_xlfn.MINIFS(all!$L$2:$L$268,all!$O$2:$O$268, K22, all!$G$2:$G$268,C22)</f>
        <v>0.93</v>
      </c>
      <c r="I22" s="66">
        <f>AVERAGEIFS(all!$L$2:$L$268,all!$O$2:$O$268, K22, all!$G$2:$G$268,C22)</f>
        <v>0.93</v>
      </c>
      <c r="J22">
        <f>_xlfn.MAXIFS(all!$L$2:$L$268,all!$O$2:$O$268, K22, all!$G$2:$G$268,C22)</f>
        <v>0.93</v>
      </c>
      <c r="K22" t="s">
        <v>722</v>
      </c>
    </row>
    <row r="23" spans="1:11">
      <c r="A23" t="s">
        <v>582</v>
      </c>
      <c r="B23" t="s">
        <v>142</v>
      </c>
      <c r="C23" t="s">
        <v>763</v>
      </c>
      <c r="D23">
        <f>COUNTIFS(all!$O$2:$O$268, K23, all!$G$2:$G$268,C23)</f>
        <v>1</v>
      </c>
      <c r="E23">
        <f>_xlfn.MINIFS(all!$K$2:$K$268,all!$O$2:$O$268, K23, all!$G$2:$G$268,C23)</f>
        <v>0.2</v>
      </c>
      <c r="F23" s="66">
        <f>AVERAGEIFS(all!$K$2:$K$268,all!$O$2:$O$268, K23, all!$G$2:$G$268,C23)</f>
        <v>0.2</v>
      </c>
      <c r="G23">
        <f>_xlfn.MAXIFS(all!$K$2:$K$268,all!$O$2:$O$268, K23, all!$G$2:$G$268,C23)</f>
        <v>0.2</v>
      </c>
      <c r="H23">
        <f>_xlfn.MINIFS(all!$L$2:$L$268,all!$O$2:$O$268, K23, all!$G$2:$G$268,C23)</f>
        <v>0.93</v>
      </c>
      <c r="I23" s="66">
        <f>AVERAGEIFS(all!$L$2:$L$268,all!$O$2:$O$268, K23, all!$G$2:$G$268,C23)</f>
        <v>0.93</v>
      </c>
      <c r="J23">
        <f>_xlfn.MAXIFS(all!$L$2:$L$268,all!$O$2:$O$268, K23, all!$G$2:$G$268,C23)</f>
        <v>0.93</v>
      </c>
      <c r="K23" t="s">
        <v>722</v>
      </c>
    </row>
    <row r="24" spans="1:11">
      <c r="A24" t="s">
        <v>537</v>
      </c>
      <c r="B24" t="s">
        <v>541</v>
      </c>
      <c r="C24" t="s">
        <v>730</v>
      </c>
      <c r="D24">
        <f>COUNTIFS(all!$O$2:$O$268, K24, all!$G$2:$G$268,C24)</f>
        <v>1</v>
      </c>
      <c r="E24">
        <f>_xlfn.MINIFS(all!$K$2:$K$268,all!$O$2:$O$268, K24, all!$G$2:$G$268,C24)</f>
        <v>0.26</v>
      </c>
      <c r="F24" s="66">
        <f>AVERAGEIFS(all!$K$2:$K$268,all!$O$2:$O$268, K24, all!$G$2:$G$268,C24)</f>
        <v>0.26</v>
      </c>
      <c r="G24">
        <f>_xlfn.MAXIFS(all!$K$2:$K$268,all!$O$2:$O$268, K24, all!$G$2:$G$268,C24)</f>
        <v>0.26</v>
      </c>
      <c r="H24">
        <f>_xlfn.MINIFS(all!$L$2:$L$268,all!$O$2:$O$268, K24, all!$G$2:$G$268,C24)</f>
        <v>0.93</v>
      </c>
      <c r="I24" s="66">
        <f>AVERAGEIFS(all!$L$2:$L$268,all!$O$2:$O$268, K24, all!$G$2:$G$268,C24)</f>
        <v>0.93</v>
      </c>
      <c r="J24">
        <f>_xlfn.MAXIFS(all!$L$2:$L$268,all!$O$2:$O$268, K24, all!$G$2:$G$268,C24)</f>
        <v>0.93</v>
      </c>
      <c r="K24" t="s">
        <v>722</v>
      </c>
    </row>
    <row r="25" spans="1:11">
      <c r="A25" t="s">
        <v>547</v>
      </c>
      <c r="B25" t="s">
        <v>548</v>
      </c>
      <c r="C25" t="s">
        <v>734</v>
      </c>
      <c r="D25">
        <f>COUNTIFS(all!$O$2:$O$268, K25, all!$G$2:$G$268,C25)</f>
        <v>1</v>
      </c>
      <c r="E25">
        <f>_xlfn.MINIFS(all!$K$2:$K$268,all!$O$2:$O$268, K25, all!$G$2:$G$268,C25)</f>
        <v>0.34</v>
      </c>
      <c r="F25" s="66">
        <f>AVERAGEIFS(all!$K$2:$K$268,all!$O$2:$O$268, K25, all!$G$2:$G$268,C25)</f>
        <v>0.34</v>
      </c>
      <c r="G25">
        <f>_xlfn.MAXIFS(all!$K$2:$K$268,all!$O$2:$O$268, K25, all!$G$2:$G$268,C25)</f>
        <v>0.34</v>
      </c>
      <c r="H25">
        <f>_xlfn.MINIFS(all!$L$2:$L$268,all!$O$2:$O$268, K25, all!$G$2:$G$268,C25)</f>
        <v>0.93</v>
      </c>
      <c r="I25" s="66">
        <f>AVERAGEIFS(all!$L$2:$L$268,all!$O$2:$O$268, K25, all!$G$2:$G$268,C25)</f>
        <v>0.93</v>
      </c>
      <c r="J25">
        <f>_xlfn.MAXIFS(all!$L$2:$L$268,all!$O$2:$O$268, K25, all!$G$2:$G$268,C25)</f>
        <v>0.93</v>
      </c>
      <c r="K25" t="s">
        <v>722</v>
      </c>
    </row>
    <row r="26" spans="1:11">
      <c r="A26" t="s">
        <v>604</v>
      </c>
      <c r="B26" t="s">
        <v>543</v>
      </c>
      <c r="C26" t="s">
        <v>779</v>
      </c>
      <c r="D26">
        <f>COUNTIFS(all!$O$2:$O$268, K26, all!$G$2:$G$268,C26)</f>
        <v>1</v>
      </c>
      <c r="E26">
        <f>_xlfn.MINIFS(all!$K$2:$K$268,all!$O$2:$O$268, K26, all!$G$2:$G$268,C26)</f>
        <v>0.43</v>
      </c>
      <c r="F26" s="66">
        <f>AVERAGEIFS(all!$K$2:$K$268,all!$O$2:$O$268, K26, all!$G$2:$G$268,C26)</f>
        <v>0.43</v>
      </c>
      <c r="G26">
        <f>_xlfn.MAXIFS(all!$K$2:$K$268,all!$O$2:$O$268, K26, all!$G$2:$G$268,C26)</f>
        <v>0.43</v>
      </c>
      <c r="H26">
        <f>_xlfn.MINIFS(all!$L$2:$L$268,all!$O$2:$O$268, K26, all!$G$2:$G$268,C26)</f>
        <v>0.93</v>
      </c>
      <c r="I26" s="66">
        <f>AVERAGEIFS(all!$L$2:$L$268,all!$O$2:$O$268, K26, all!$G$2:$G$268,C26)</f>
        <v>0.93</v>
      </c>
      <c r="J26">
        <f>_xlfn.MAXIFS(all!$L$2:$L$268,all!$O$2:$O$268, K26, all!$G$2:$G$268,C26)</f>
        <v>0.93</v>
      </c>
      <c r="K26" t="s">
        <v>722</v>
      </c>
    </row>
    <row r="27" spans="1:11">
      <c r="A27" t="s">
        <v>571</v>
      </c>
      <c r="B27" t="s">
        <v>572</v>
      </c>
      <c r="C27" t="s">
        <v>755</v>
      </c>
      <c r="D27">
        <f>COUNTIFS(all!$O$2:$O$268, K27, all!$G$2:$G$268,C27)</f>
        <v>1</v>
      </c>
      <c r="E27">
        <f>_xlfn.MINIFS(all!$K$2:$K$268,all!$O$2:$O$268, K27, all!$G$2:$G$268,C27)</f>
        <v>0.53</v>
      </c>
      <c r="F27" s="66">
        <f>AVERAGEIFS(all!$K$2:$K$268,all!$O$2:$O$268, K27, all!$G$2:$G$268,C27)</f>
        <v>0.53</v>
      </c>
      <c r="G27">
        <f>_xlfn.MAXIFS(all!$K$2:$K$268,all!$O$2:$O$268, K27, all!$G$2:$G$268,C27)</f>
        <v>0.53</v>
      </c>
      <c r="H27">
        <f>_xlfn.MINIFS(all!$L$2:$L$268,all!$O$2:$O$268, K27, all!$G$2:$G$268,C27)</f>
        <v>0.93</v>
      </c>
      <c r="I27" s="66">
        <f>AVERAGEIFS(all!$L$2:$L$268,all!$O$2:$O$268, K27, all!$G$2:$G$268,C27)</f>
        <v>0.93</v>
      </c>
      <c r="J27">
        <f>_xlfn.MAXIFS(all!$L$2:$L$268,all!$O$2:$O$268, K27, all!$G$2:$G$268,C27)</f>
        <v>0.93</v>
      </c>
      <c r="K27" t="s">
        <v>722</v>
      </c>
    </row>
    <row r="28" spans="1:11">
      <c r="A28" t="s">
        <v>97</v>
      </c>
      <c r="B28" t="s">
        <v>550</v>
      </c>
      <c r="C28" t="s">
        <v>736</v>
      </c>
      <c r="D28">
        <f>COUNTIFS(all!$O$2:$O$268, K28, all!$G$2:$G$268,C28)</f>
        <v>1</v>
      </c>
      <c r="E28">
        <f>_xlfn.MINIFS(all!$K$2:$K$268,all!$O$2:$O$268, K28, all!$G$2:$G$268,C28)</f>
        <v>0.54</v>
      </c>
      <c r="F28" s="66">
        <f>AVERAGEIFS(all!$K$2:$K$268,all!$O$2:$O$268, K28, all!$G$2:$G$268,C28)</f>
        <v>0.54</v>
      </c>
      <c r="G28">
        <f>_xlfn.MAXIFS(all!$K$2:$K$268,all!$O$2:$O$268, K28, all!$G$2:$G$268,C28)</f>
        <v>0.54</v>
      </c>
      <c r="H28">
        <f>_xlfn.MINIFS(all!$L$2:$L$268,all!$O$2:$O$268, K28, all!$G$2:$G$268,C28)</f>
        <v>0.93</v>
      </c>
      <c r="I28" s="66">
        <f>AVERAGEIFS(all!$L$2:$L$268,all!$O$2:$O$268, K28, all!$G$2:$G$268,C28)</f>
        <v>0.93</v>
      </c>
      <c r="J28">
        <f>_xlfn.MAXIFS(all!$L$2:$L$268,all!$O$2:$O$268, K28, all!$G$2:$G$268,C28)</f>
        <v>0.93</v>
      </c>
      <c r="K28" t="s">
        <v>722</v>
      </c>
    </row>
    <row r="29" spans="1:11">
      <c r="A29" t="s">
        <v>542</v>
      </c>
      <c r="B29" t="s">
        <v>159</v>
      </c>
      <c r="C29" t="s">
        <v>731</v>
      </c>
      <c r="D29">
        <f>COUNTIFS(all!$O$2:$O$268, K29, all!$G$2:$G$268,C29)</f>
        <v>1</v>
      </c>
      <c r="E29">
        <f>_xlfn.MINIFS(all!$K$2:$K$268,all!$O$2:$O$268, K29, all!$G$2:$G$268,C29)</f>
        <v>0.68</v>
      </c>
      <c r="F29" s="66">
        <f>AVERAGEIFS(all!$K$2:$K$268,all!$O$2:$O$268, K29, all!$G$2:$G$268,C29)</f>
        <v>0.68</v>
      </c>
      <c r="G29">
        <f>_xlfn.MAXIFS(all!$K$2:$K$268,all!$O$2:$O$268, K29, all!$G$2:$G$268,C29)</f>
        <v>0.68</v>
      </c>
      <c r="H29">
        <f>_xlfn.MINIFS(all!$L$2:$L$268,all!$O$2:$O$268, K29, all!$G$2:$G$268,C29)</f>
        <v>0.93</v>
      </c>
      <c r="I29" s="66">
        <f>AVERAGEIFS(all!$L$2:$L$268,all!$O$2:$O$268, K29, all!$G$2:$G$268,C29)</f>
        <v>0.93</v>
      </c>
      <c r="J29">
        <f>_xlfn.MAXIFS(all!$L$2:$L$268,all!$O$2:$O$268, K29, all!$G$2:$G$268,C29)</f>
        <v>0.93</v>
      </c>
      <c r="K29" t="s">
        <v>722</v>
      </c>
    </row>
    <row r="30" spans="1:11">
      <c r="A30" t="s">
        <v>553</v>
      </c>
      <c r="B30" t="s">
        <v>554</v>
      </c>
      <c r="C30" t="s">
        <v>738</v>
      </c>
      <c r="D30" s="48">
        <f>COUNTIFS(all!$O$2:$O$268, K30, all!$G$2:$G$268,C30)</f>
        <v>6</v>
      </c>
      <c r="E30" s="48">
        <f>_xlfn.MINIFS(all!$K$2:$K$268,all!$O$2:$O$268, K30, all!$G$2:$G$268,C30)</f>
        <v>0.12</v>
      </c>
      <c r="F30" s="71">
        <f>AVERAGEIFS(all!$K$2:$K$268,all!$O$2:$O$268, K30, all!$G$2:$G$268,C30)</f>
        <v>0.18166666666666664</v>
      </c>
      <c r="G30" s="48">
        <f>_xlfn.MAXIFS(all!$K$2:$K$268,all!$O$2:$O$268, K30, all!$G$2:$G$268,C30)</f>
        <v>0.21</v>
      </c>
      <c r="H30" s="48">
        <f>_xlfn.MINIFS(all!$L$2:$L$268,all!$O$2:$O$268, K30, all!$G$2:$G$268,C30)</f>
        <v>0.91</v>
      </c>
      <c r="I30" s="71">
        <f>AVERAGEIFS(all!$L$2:$L$268,all!$O$2:$O$268, K30, all!$G$2:$G$268,C30)</f>
        <v>0.93666666666666665</v>
      </c>
      <c r="J30" s="48">
        <f>_xlfn.MAXIFS(all!$L$2:$L$268,all!$O$2:$O$268, K30, all!$G$2:$G$268,C30)</f>
        <v>0.96</v>
      </c>
      <c r="K30" s="48" t="s">
        <v>722</v>
      </c>
    </row>
    <row r="31" spans="1:11">
      <c r="A31" t="s">
        <v>604</v>
      </c>
      <c r="B31" t="s">
        <v>605</v>
      </c>
      <c r="C31" t="s">
        <v>778</v>
      </c>
      <c r="D31">
        <f>COUNTIFS(all!$O$2:$O$268, K31, all!$G$2:$G$268,C31)</f>
        <v>1</v>
      </c>
      <c r="E31">
        <f>_xlfn.MINIFS(all!$K$2:$K$268,all!$O$2:$O$268, K31, all!$G$2:$G$268,C31)</f>
        <v>0.08</v>
      </c>
      <c r="F31" s="66">
        <f>AVERAGEIFS(all!$K$2:$K$268,all!$O$2:$O$268, K31, all!$G$2:$G$268,C31)</f>
        <v>0.08</v>
      </c>
      <c r="G31">
        <f>_xlfn.MAXIFS(all!$K$2:$K$268,all!$O$2:$O$268, K31, all!$G$2:$G$268,C31)</f>
        <v>0.08</v>
      </c>
      <c r="H31">
        <f>_xlfn.MINIFS(all!$L$2:$L$268,all!$O$2:$O$268, K31, all!$G$2:$G$268,C31)</f>
        <v>0.94</v>
      </c>
      <c r="I31" s="66">
        <f>AVERAGEIFS(all!$L$2:$L$268,all!$O$2:$O$268, K31, all!$G$2:$G$268,C31)</f>
        <v>0.94</v>
      </c>
      <c r="J31">
        <f>_xlfn.MAXIFS(all!$L$2:$L$268,all!$O$2:$O$268, K31, all!$G$2:$G$268,C31)</f>
        <v>0.94</v>
      </c>
      <c r="K31" t="s">
        <v>722</v>
      </c>
    </row>
    <row r="32" spans="1:11">
      <c r="A32" t="s">
        <v>564</v>
      </c>
      <c r="B32" t="s">
        <v>565</v>
      </c>
      <c r="C32" t="s">
        <v>747</v>
      </c>
      <c r="D32">
        <f>COUNTIFS(all!$O$2:$O$268, K32, all!$G$2:$G$268,C32)</f>
        <v>1</v>
      </c>
      <c r="E32">
        <f>_xlfn.MINIFS(all!$K$2:$K$268,all!$O$2:$O$268, K32, all!$G$2:$G$268,C32)</f>
        <v>0.11</v>
      </c>
      <c r="F32" s="66">
        <f>AVERAGEIFS(all!$K$2:$K$268,all!$O$2:$O$268, K32, all!$G$2:$G$268,C32)</f>
        <v>0.11</v>
      </c>
      <c r="G32">
        <f>_xlfn.MAXIFS(all!$K$2:$K$268,all!$O$2:$O$268, K32, all!$G$2:$G$268,C32)</f>
        <v>0.11</v>
      </c>
      <c r="H32">
        <f>_xlfn.MINIFS(all!$L$2:$L$268,all!$O$2:$O$268, K32, all!$G$2:$G$268,C32)</f>
        <v>0.94</v>
      </c>
      <c r="I32" s="66">
        <f>AVERAGEIFS(all!$L$2:$L$268,all!$O$2:$O$268, K32, all!$G$2:$G$268,C32)</f>
        <v>0.94</v>
      </c>
      <c r="J32">
        <f>_xlfn.MAXIFS(all!$L$2:$L$268,all!$O$2:$O$268, K32, all!$G$2:$G$268,C32)</f>
        <v>0.94</v>
      </c>
      <c r="K32" t="s">
        <v>722</v>
      </c>
    </row>
    <row r="33" spans="1:11">
      <c r="A33" t="s">
        <v>559</v>
      </c>
      <c r="B33" t="s">
        <v>588</v>
      </c>
      <c r="C33" t="s">
        <v>767</v>
      </c>
      <c r="D33">
        <f>COUNTIFS(all!$O$2:$O$268, K33, all!$G$2:$G$268,C33)</f>
        <v>1</v>
      </c>
      <c r="E33">
        <f>_xlfn.MINIFS(all!$K$2:$K$268,all!$O$2:$O$268, K33, all!$G$2:$G$268,C33)</f>
        <v>0.12</v>
      </c>
      <c r="F33" s="66">
        <f>AVERAGEIFS(all!$K$2:$K$268,all!$O$2:$O$268, K33, all!$G$2:$G$268,C33)</f>
        <v>0.12</v>
      </c>
      <c r="G33">
        <f>_xlfn.MAXIFS(all!$K$2:$K$268,all!$O$2:$O$268, K33, all!$G$2:$G$268,C33)</f>
        <v>0.12</v>
      </c>
      <c r="H33">
        <f>_xlfn.MINIFS(all!$L$2:$L$268,all!$O$2:$O$268, K33, all!$G$2:$G$268,C33)</f>
        <v>0.94</v>
      </c>
      <c r="I33" s="66">
        <f>AVERAGEIFS(all!$L$2:$L$268,all!$O$2:$O$268, K33, all!$G$2:$G$268,C33)</f>
        <v>0.94</v>
      </c>
      <c r="J33">
        <f>_xlfn.MAXIFS(all!$L$2:$L$268,all!$O$2:$O$268, K33, all!$G$2:$G$268,C33)</f>
        <v>0.94</v>
      </c>
      <c r="K33" t="s">
        <v>722</v>
      </c>
    </row>
    <row r="34" spans="1:11">
      <c r="A34" t="s">
        <v>597</v>
      </c>
      <c r="B34" t="s">
        <v>588</v>
      </c>
      <c r="C34" t="s">
        <v>774</v>
      </c>
      <c r="D34">
        <f>COUNTIFS(all!$O$2:$O$268, K34, all!$G$2:$G$268,C34)</f>
        <v>1</v>
      </c>
      <c r="E34">
        <f>_xlfn.MINIFS(all!$K$2:$K$268,all!$O$2:$O$268, K34, all!$G$2:$G$268,C34)</f>
        <v>0.12</v>
      </c>
      <c r="F34" s="66">
        <f>AVERAGEIFS(all!$K$2:$K$268,all!$O$2:$O$268, K34, all!$G$2:$G$268,C34)</f>
        <v>0.12</v>
      </c>
      <c r="G34">
        <f>_xlfn.MAXIFS(all!$K$2:$K$268,all!$O$2:$O$268, K34, all!$G$2:$G$268,C34)</f>
        <v>0.12</v>
      </c>
      <c r="H34">
        <f>_xlfn.MINIFS(all!$L$2:$L$268,all!$O$2:$O$268, K34, all!$G$2:$G$268,C34)</f>
        <v>0.94</v>
      </c>
      <c r="I34" s="66">
        <f>AVERAGEIFS(all!$L$2:$L$268,all!$O$2:$O$268, K34, all!$G$2:$G$268,C34)</f>
        <v>0.94</v>
      </c>
      <c r="J34">
        <f>_xlfn.MAXIFS(all!$L$2:$L$268,all!$O$2:$O$268, K34, all!$G$2:$G$268,C34)</f>
        <v>0.94</v>
      </c>
      <c r="K34" t="s">
        <v>722</v>
      </c>
    </row>
    <row r="35" spans="1:11">
      <c r="A35" t="s">
        <v>604</v>
      </c>
      <c r="B35" t="s">
        <v>609</v>
      </c>
      <c r="C35" t="s">
        <v>781</v>
      </c>
      <c r="D35">
        <f>COUNTIFS(all!$O$2:$O$268, K35, all!$G$2:$G$268,C35)</f>
        <v>1</v>
      </c>
      <c r="E35">
        <f>_xlfn.MINIFS(all!$K$2:$K$268,all!$O$2:$O$268, K35, all!$G$2:$G$268,C35)</f>
        <v>0.14000000000000001</v>
      </c>
      <c r="F35" s="66">
        <f>AVERAGEIFS(all!$K$2:$K$268,all!$O$2:$O$268, K35, all!$G$2:$G$268,C35)</f>
        <v>0.14000000000000001</v>
      </c>
      <c r="G35">
        <f>_xlfn.MAXIFS(all!$K$2:$K$268,all!$O$2:$O$268, K35, all!$G$2:$G$268,C35)</f>
        <v>0.14000000000000001</v>
      </c>
      <c r="H35">
        <f>_xlfn.MINIFS(all!$L$2:$L$268,all!$O$2:$O$268, K35, all!$G$2:$G$268,C35)</f>
        <v>0.94</v>
      </c>
      <c r="I35" s="66">
        <f>AVERAGEIFS(all!$L$2:$L$268,all!$O$2:$O$268, K35, all!$G$2:$G$268,C35)</f>
        <v>0.94</v>
      </c>
      <c r="J35">
        <f>_xlfn.MAXIFS(all!$L$2:$L$268,all!$O$2:$O$268, K35, all!$G$2:$G$268,C35)</f>
        <v>0.94</v>
      </c>
      <c r="K35" t="s">
        <v>722</v>
      </c>
    </row>
    <row r="36" spans="1:11">
      <c r="A36" t="s">
        <v>563</v>
      </c>
      <c r="B36" t="s">
        <v>201</v>
      </c>
      <c r="C36" t="s">
        <v>750</v>
      </c>
      <c r="D36">
        <f>COUNTIFS(all!$O$2:$O$268, K36, all!$G$2:$G$268,C36)</f>
        <v>1</v>
      </c>
      <c r="E36">
        <f>_xlfn.MINIFS(all!$K$2:$K$268,all!$O$2:$O$268, K36, all!$G$2:$G$268,C36)</f>
        <v>0.17</v>
      </c>
      <c r="F36" s="66">
        <f>AVERAGEIFS(all!$K$2:$K$268,all!$O$2:$O$268, K36, all!$G$2:$G$268,C36)</f>
        <v>0.17</v>
      </c>
      <c r="G36">
        <f>_xlfn.MAXIFS(all!$K$2:$K$268,all!$O$2:$O$268, K36, all!$G$2:$G$268,C36)</f>
        <v>0.17</v>
      </c>
      <c r="H36">
        <f>_xlfn.MINIFS(all!$L$2:$L$268,all!$O$2:$O$268, K36, all!$G$2:$G$268,C36)</f>
        <v>0.94</v>
      </c>
      <c r="I36" s="66">
        <f>AVERAGEIFS(all!$L$2:$L$268,all!$O$2:$O$268, K36, all!$G$2:$G$268,C36)</f>
        <v>0.94</v>
      </c>
      <c r="J36">
        <f>_xlfn.MAXIFS(all!$L$2:$L$268,all!$O$2:$O$268, K36, all!$G$2:$G$268,C36)</f>
        <v>0.94</v>
      </c>
      <c r="K36" t="s">
        <v>722</v>
      </c>
    </row>
    <row r="37" spans="1:11">
      <c r="A37" t="s">
        <v>539</v>
      </c>
      <c r="B37" t="s">
        <v>540</v>
      </c>
      <c r="C37" t="s">
        <v>729</v>
      </c>
      <c r="D37">
        <f>COUNTIFS(all!$O$2:$O$268, K37, all!$G$2:$G$268,C37)</f>
        <v>1</v>
      </c>
      <c r="E37">
        <f>_xlfn.MINIFS(all!$K$2:$K$268,all!$O$2:$O$268, K37, all!$G$2:$G$268,C37)</f>
        <v>0.2</v>
      </c>
      <c r="F37" s="66">
        <f>AVERAGEIFS(all!$K$2:$K$268,all!$O$2:$O$268, K37, all!$G$2:$G$268,C37)</f>
        <v>0.2</v>
      </c>
      <c r="G37">
        <f>_xlfn.MAXIFS(all!$K$2:$K$268,all!$O$2:$O$268, K37, all!$G$2:$G$268,C37)</f>
        <v>0.2</v>
      </c>
      <c r="H37">
        <f>_xlfn.MINIFS(all!$L$2:$L$268,all!$O$2:$O$268, K37, all!$G$2:$G$268,C37)</f>
        <v>0.94</v>
      </c>
      <c r="I37" s="66">
        <f>AVERAGEIFS(all!$L$2:$L$268,all!$O$2:$O$268, K37, all!$G$2:$G$268,C37)</f>
        <v>0.94</v>
      </c>
      <c r="J37">
        <f>_xlfn.MAXIFS(all!$L$2:$L$268,all!$O$2:$O$268, K37, all!$G$2:$G$268,C37)</f>
        <v>0.94</v>
      </c>
      <c r="K37" t="s">
        <v>722</v>
      </c>
    </row>
    <row r="38" spans="1:11">
      <c r="A38" t="s">
        <v>563</v>
      </c>
      <c r="B38" t="s">
        <v>568</v>
      </c>
      <c r="C38" t="s">
        <v>752</v>
      </c>
      <c r="D38">
        <f>COUNTIFS(all!$O$2:$O$268, K38, all!$G$2:$G$268,C38)</f>
        <v>1</v>
      </c>
      <c r="E38">
        <f>_xlfn.MINIFS(all!$K$2:$K$268,all!$O$2:$O$268, K38, all!$G$2:$G$268,C38)</f>
        <v>0.22</v>
      </c>
      <c r="F38" s="66">
        <f>AVERAGEIFS(all!$K$2:$K$268,all!$O$2:$O$268, K38, all!$G$2:$G$268,C38)</f>
        <v>0.22</v>
      </c>
      <c r="G38">
        <f>_xlfn.MAXIFS(all!$K$2:$K$268,all!$O$2:$O$268, K38, all!$G$2:$G$268,C38)</f>
        <v>0.22</v>
      </c>
      <c r="H38">
        <f>_xlfn.MINIFS(all!$L$2:$L$268,all!$O$2:$O$268, K38, all!$G$2:$G$268,C38)</f>
        <v>0.94</v>
      </c>
      <c r="I38" s="66">
        <f>AVERAGEIFS(all!$L$2:$L$268,all!$O$2:$O$268, K38, all!$G$2:$G$268,C38)</f>
        <v>0.94</v>
      </c>
      <c r="J38">
        <f>_xlfn.MAXIFS(all!$L$2:$L$268,all!$O$2:$O$268, K38, all!$G$2:$G$268,C38)</f>
        <v>0.94</v>
      </c>
      <c r="K38" t="s">
        <v>722</v>
      </c>
    </row>
    <row r="39" spans="1:11">
      <c r="A39" t="s">
        <v>604</v>
      </c>
      <c r="B39" t="s">
        <v>607</v>
      </c>
      <c r="C39" t="s">
        <v>780</v>
      </c>
      <c r="D39" s="48">
        <f>COUNTIFS(all!$O$2:$O$268, K39, all!$G$2:$G$268,C39)</f>
        <v>2</v>
      </c>
      <c r="E39" s="48">
        <f>_xlfn.MINIFS(all!$K$2:$K$268,all!$O$2:$O$268, K39, all!$G$2:$G$268,C39)</f>
        <v>0.17</v>
      </c>
      <c r="F39" s="71">
        <f>AVERAGEIFS(all!$K$2:$K$268,all!$O$2:$O$268, K39, all!$G$2:$G$268,C39)</f>
        <v>0.22999999999999998</v>
      </c>
      <c r="G39" s="48">
        <f>_xlfn.MAXIFS(all!$K$2:$K$268,all!$O$2:$O$268, K39, all!$G$2:$G$268,C39)</f>
        <v>0.28999999999999998</v>
      </c>
      <c r="H39" s="48">
        <f>_xlfn.MINIFS(all!$L$2:$L$268,all!$O$2:$O$268, K39, all!$G$2:$G$268,C39)</f>
        <v>0.94</v>
      </c>
      <c r="I39" s="71">
        <f>AVERAGEIFS(all!$L$2:$L$268,all!$O$2:$O$268, K39, all!$G$2:$G$268,C39)</f>
        <v>0.94</v>
      </c>
      <c r="J39" s="48">
        <f>_xlfn.MAXIFS(all!$L$2:$L$268,all!$O$2:$O$268, K39, all!$G$2:$G$268,C39)</f>
        <v>0.94</v>
      </c>
      <c r="K39" s="48" t="s">
        <v>722</v>
      </c>
    </row>
    <row r="40" spans="1:11">
      <c r="A40" t="s">
        <v>604</v>
      </c>
      <c r="B40" t="s">
        <v>599</v>
      </c>
      <c r="C40" t="s">
        <v>782</v>
      </c>
      <c r="D40">
        <f>COUNTIFS(all!$O$2:$O$268, K40, all!$G$2:$G$268,C40)</f>
        <v>1</v>
      </c>
      <c r="E40">
        <f>_xlfn.MINIFS(all!$K$2:$K$268,all!$O$2:$O$268, K40, all!$G$2:$G$268,C40)</f>
        <v>0.28000000000000003</v>
      </c>
      <c r="F40" s="66">
        <f>AVERAGEIFS(all!$K$2:$K$268,all!$O$2:$O$268, K40, all!$G$2:$G$268,C40)</f>
        <v>0.28000000000000003</v>
      </c>
      <c r="G40">
        <f>_xlfn.MAXIFS(all!$K$2:$K$268,all!$O$2:$O$268, K40, all!$G$2:$G$268,C40)</f>
        <v>0.28000000000000003</v>
      </c>
      <c r="H40">
        <f>_xlfn.MINIFS(all!$L$2:$L$268,all!$O$2:$O$268, K40, all!$G$2:$G$268,C40)</f>
        <v>0.94</v>
      </c>
      <c r="I40" s="66">
        <f>AVERAGEIFS(all!$L$2:$L$268,all!$O$2:$O$268, K40, all!$G$2:$G$268,C40)</f>
        <v>0.94</v>
      </c>
      <c r="J40">
        <f>_xlfn.MAXIFS(all!$L$2:$L$268,all!$O$2:$O$268, K40, all!$G$2:$G$268,C40)</f>
        <v>0.94</v>
      </c>
      <c r="K40" t="s">
        <v>722</v>
      </c>
    </row>
    <row r="41" spans="1:11">
      <c r="A41" t="s">
        <v>559</v>
      </c>
      <c r="B41" t="s">
        <v>560</v>
      </c>
      <c r="C41" t="s">
        <v>741</v>
      </c>
      <c r="D41">
        <f>COUNTIFS(all!$O$2:$O$268, K41, all!$G$2:$G$268,C41)</f>
        <v>1</v>
      </c>
      <c r="E41">
        <f>_xlfn.MINIFS(all!$K$2:$K$268,all!$O$2:$O$268, K41, all!$G$2:$G$268,C41)</f>
        <v>0.28999999999999998</v>
      </c>
      <c r="F41" s="66">
        <f>AVERAGEIFS(all!$K$2:$K$268,all!$O$2:$O$268, K41, all!$G$2:$G$268,C41)</f>
        <v>0.28999999999999998</v>
      </c>
      <c r="G41">
        <f>_xlfn.MAXIFS(all!$K$2:$K$268,all!$O$2:$O$268, K41, all!$G$2:$G$268,C41)</f>
        <v>0.28999999999999998</v>
      </c>
      <c r="H41">
        <f>_xlfn.MINIFS(all!$L$2:$L$268,all!$O$2:$O$268, K41, all!$G$2:$G$268,C41)</f>
        <v>0.94</v>
      </c>
      <c r="I41" s="66">
        <f>AVERAGEIFS(all!$L$2:$L$268,all!$O$2:$O$268, K41, all!$G$2:$G$268,C41)</f>
        <v>0.94</v>
      </c>
      <c r="J41">
        <f>_xlfn.MAXIFS(all!$L$2:$L$268,all!$O$2:$O$268, K41, all!$G$2:$G$268,C41)</f>
        <v>0.94</v>
      </c>
      <c r="K41" t="s">
        <v>722</v>
      </c>
    </row>
    <row r="42" spans="1:11">
      <c r="A42" t="s">
        <v>533</v>
      </c>
      <c r="B42" t="s">
        <v>534</v>
      </c>
      <c r="C42" t="s">
        <v>726</v>
      </c>
      <c r="D42" s="48">
        <f>COUNTIFS(all!$O$2:$O$268, K42, all!$G$2:$G$268,C42)</f>
        <v>2</v>
      </c>
      <c r="E42" s="48">
        <f>_xlfn.MINIFS(all!$K$2:$K$268,all!$O$2:$O$268, K42, all!$G$2:$G$268,C42)</f>
        <v>0.26</v>
      </c>
      <c r="F42" s="71">
        <f>AVERAGEIFS(all!$K$2:$K$268,all!$O$2:$O$268, K42, all!$G$2:$G$268,C42)</f>
        <v>0.29000000000000004</v>
      </c>
      <c r="G42" s="48">
        <f>_xlfn.MAXIFS(all!$K$2:$K$268,all!$O$2:$O$268, K42, all!$G$2:$G$268,C42)</f>
        <v>0.32</v>
      </c>
      <c r="H42" s="48">
        <f>_xlfn.MINIFS(all!$L$2:$L$268,all!$O$2:$O$268, K42, all!$G$2:$G$268,C42)</f>
        <v>0.92</v>
      </c>
      <c r="I42" s="71">
        <f>AVERAGEIFS(all!$L$2:$L$268,all!$O$2:$O$268, K42, all!$G$2:$G$268,C42)</f>
        <v>0.94</v>
      </c>
      <c r="J42" s="48">
        <f>_xlfn.MAXIFS(all!$L$2:$L$268,all!$O$2:$O$268, K42, all!$G$2:$G$268,C42)</f>
        <v>0.96</v>
      </c>
      <c r="K42" s="48" t="s">
        <v>722</v>
      </c>
    </row>
    <row r="43" spans="1:11">
      <c r="A43" t="s">
        <v>563</v>
      </c>
      <c r="B43" t="s">
        <v>541</v>
      </c>
      <c r="C43" t="s">
        <v>746</v>
      </c>
      <c r="D43">
        <f>COUNTIFS(all!$O$2:$O$268, K43, all!$G$2:$G$268,C43)</f>
        <v>1</v>
      </c>
      <c r="E43">
        <f>_xlfn.MINIFS(all!$K$2:$K$268,all!$O$2:$O$268, K43, all!$G$2:$G$268,C43)</f>
        <v>0.3</v>
      </c>
      <c r="F43" s="66">
        <f>AVERAGEIFS(all!$K$2:$K$268,all!$O$2:$O$268, K43, all!$G$2:$G$268,C43)</f>
        <v>0.3</v>
      </c>
      <c r="G43">
        <f>_xlfn.MAXIFS(all!$K$2:$K$268,all!$O$2:$O$268, K43, all!$G$2:$G$268,C43)</f>
        <v>0.3</v>
      </c>
      <c r="H43">
        <f>_xlfn.MINIFS(all!$L$2:$L$268,all!$O$2:$O$268, K43, all!$G$2:$G$268,C43)</f>
        <v>0.94</v>
      </c>
      <c r="I43" s="66">
        <f>AVERAGEIFS(all!$L$2:$L$268,all!$O$2:$O$268, K43, all!$G$2:$G$268,C43)</f>
        <v>0.94</v>
      </c>
      <c r="J43">
        <f>_xlfn.MAXIFS(all!$L$2:$L$268,all!$O$2:$O$268, K43, all!$G$2:$G$268,C43)</f>
        <v>0.94</v>
      </c>
      <c r="K43" t="s">
        <v>722</v>
      </c>
    </row>
    <row r="44" spans="1:11">
      <c r="A44" t="s">
        <v>569</v>
      </c>
      <c r="B44" t="s">
        <v>568</v>
      </c>
      <c r="C44" t="s">
        <v>753</v>
      </c>
      <c r="D44">
        <f>COUNTIFS(all!$O$2:$O$268, K44, all!$G$2:$G$268,C44)</f>
        <v>1</v>
      </c>
      <c r="E44">
        <f>_xlfn.MINIFS(all!$K$2:$K$268,all!$O$2:$O$268, K44, all!$G$2:$G$268,C44)</f>
        <v>0.43</v>
      </c>
      <c r="F44" s="66">
        <f>AVERAGEIFS(all!$K$2:$K$268,all!$O$2:$O$268, K44, all!$G$2:$G$268,C44)</f>
        <v>0.43</v>
      </c>
      <c r="G44">
        <f>_xlfn.MAXIFS(all!$K$2:$K$268,all!$O$2:$O$268, K44, all!$G$2:$G$268,C44)</f>
        <v>0.43</v>
      </c>
      <c r="H44">
        <f>_xlfn.MINIFS(all!$L$2:$L$268,all!$O$2:$O$268, K44, all!$G$2:$G$268,C44)</f>
        <v>0.94</v>
      </c>
      <c r="I44" s="66">
        <f>AVERAGEIFS(all!$L$2:$L$268,all!$O$2:$O$268, K44, all!$G$2:$G$268,C44)</f>
        <v>0.94</v>
      </c>
      <c r="J44">
        <f>_xlfn.MAXIFS(all!$L$2:$L$268,all!$O$2:$O$268, K44, all!$G$2:$G$268,C44)</f>
        <v>0.94</v>
      </c>
      <c r="K44" t="s">
        <v>722</v>
      </c>
    </row>
    <row r="45" spans="1:11">
      <c r="A45" t="s">
        <v>597</v>
      </c>
      <c r="B45" t="s">
        <v>599</v>
      </c>
      <c r="C45" t="s">
        <v>773</v>
      </c>
      <c r="D45">
        <f>COUNTIFS(all!$O$2:$O$268, K45, all!$G$2:$G$268,C45)</f>
        <v>1</v>
      </c>
      <c r="E45">
        <f>_xlfn.MINIFS(all!$K$2:$K$268,all!$O$2:$O$268, K45, all!$G$2:$G$268,C45)</f>
        <v>0.45</v>
      </c>
      <c r="F45" s="66">
        <f>AVERAGEIFS(all!$K$2:$K$268,all!$O$2:$O$268, K45, all!$G$2:$G$268,C45)</f>
        <v>0.45</v>
      </c>
      <c r="G45">
        <f>_xlfn.MAXIFS(all!$K$2:$K$268,all!$O$2:$O$268, K45, all!$G$2:$G$268,C45)</f>
        <v>0.45</v>
      </c>
      <c r="H45">
        <f>_xlfn.MINIFS(all!$L$2:$L$268,all!$O$2:$O$268, K45, all!$G$2:$G$268,C45)</f>
        <v>0.94</v>
      </c>
      <c r="I45" s="66">
        <f>AVERAGEIFS(all!$L$2:$L$268,all!$O$2:$O$268, K45, all!$G$2:$G$268,C45)</f>
        <v>0.94</v>
      </c>
      <c r="J45">
        <f>_xlfn.MAXIFS(all!$L$2:$L$268,all!$O$2:$O$268, K45, all!$G$2:$G$268,C45)</f>
        <v>0.94</v>
      </c>
      <c r="K45" t="s">
        <v>722</v>
      </c>
    </row>
    <row r="46" spans="1:11">
      <c r="A46" t="s">
        <v>580</v>
      </c>
      <c r="B46" t="s">
        <v>558</v>
      </c>
      <c r="C46" t="s">
        <v>761</v>
      </c>
      <c r="D46" s="48">
        <f>COUNTIFS(all!$O$2:$O$268, K46, all!$G$2:$G$268,C46)</f>
        <v>2</v>
      </c>
      <c r="E46" s="48">
        <f>_xlfn.MINIFS(all!$K$2:$K$268,all!$O$2:$O$268, K46, all!$G$2:$G$268,C46)</f>
        <v>0.05</v>
      </c>
      <c r="F46" s="71">
        <f>AVERAGEIFS(all!$K$2:$K$268,all!$O$2:$O$268, K46, all!$G$2:$G$268,C46)</f>
        <v>5.5E-2</v>
      </c>
      <c r="G46" s="48">
        <f>_xlfn.MAXIFS(all!$K$2:$K$268,all!$O$2:$O$268, K46, all!$G$2:$G$268,C46)</f>
        <v>0.06</v>
      </c>
      <c r="H46" s="48">
        <f>_xlfn.MINIFS(all!$L$2:$L$268,all!$O$2:$O$268, K46, all!$G$2:$G$268,C46)</f>
        <v>0.94</v>
      </c>
      <c r="I46" s="71">
        <f>AVERAGEIFS(all!$L$2:$L$268,all!$O$2:$O$268, K46, all!$G$2:$G$268,C46)</f>
        <v>0.94499999999999995</v>
      </c>
      <c r="J46" s="48">
        <f>_xlfn.MAXIFS(all!$L$2:$L$268,all!$O$2:$O$268, K46, all!$G$2:$G$268,C46)</f>
        <v>0.95</v>
      </c>
      <c r="K46" s="48" t="s">
        <v>722</v>
      </c>
    </row>
    <row r="47" spans="1:11">
      <c r="A47" t="s">
        <v>582</v>
      </c>
      <c r="B47" t="s">
        <v>201</v>
      </c>
      <c r="C47" t="s">
        <v>762</v>
      </c>
      <c r="D47" s="48">
        <f>COUNTIFS(all!$O$2:$O$268, K47, all!$G$2:$G$268,C47)</f>
        <v>4</v>
      </c>
      <c r="E47" s="48">
        <f>_xlfn.MINIFS(all!$K$2:$K$268,all!$O$2:$O$268, K47, all!$G$2:$G$268,C47)</f>
        <v>0.12</v>
      </c>
      <c r="F47" s="71">
        <f>AVERAGEIFS(all!$K$2:$K$268,all!$O$2:$O$268, K47, all!$G$2:$G$268,C47)</f>
        <v>0.1875</v>
      </c>
      <c r="G47" s="48">
        <f>_xlfn.MAXIFS(all!$K$2:$K$268,all!$O$2:$O$268, K47, all!$G$2:$G$268,C47)</f>
        <v>0.31</v>
      </c>
      <c r="H47" s="48">
        <f>_xlfn.MINIFS(all!$L$2:$L$268,all!$O$2:$O$268, K47, all!$G$2:$G$268,C47)</f>
        <v>0.93</v>
      </c>
      <c r="I47" s="71">
        <f>AVERAGEIFS(all!$L$2:$L$268,all!$O$2:$O$268, K47, all!$G$2:$G$268,C47)</f>
        <v>0.94500000000000006</v>
      </c>
      <c r="J47" s="48">
        <f>_xlfn.MAXIFS(all!$L$2:$L$268,all!$O$2:$O$268, K47, all!$G$2:$G$268,C47)</f>
        <v>0.95</v>
      </c>
      <c r="K47" s="48" t="s">
        <v>722</v>
      </c>
    </row>
    <row r="48" spans="1:11">
      <c r="A48" t="s">
        <v>563</v>
      </c>
      <c r="B48" t="s">
        <v>558</v>
      </c>
      <c r="C48" t="s">
        <v>748</v>
      </c>
      <c r="D48">
        <f>COUNTIFS(all!$O$2:$O$268, K48, all!$G$2:$G$268,C48)</f>
        <v>1</v>
      </c>
      <c r="E48">
        <f>_xlfn.MINIFS(all!$K$2:$K$268,all!$O$2:$O$268, K48, all!$G$2:$G$268,C48)</f>
        <v>0.09</v>
      </c>
      <c r="F48" s="66">
        <f>AVERAGEIFS(all!$K$2:$K$268,all!$O$2:$O$268, K48, all!$G$2:$G$268,C48)</f>
        <v>0.09</v>
      </c>
      <c r="G48">
        <f>_xlfn.MAXIFS(all!$K$2:$K$268,all!$O$2:$O$268, K48, all!$G$2:$G$268,C48)</f>
        <v>0.09</v>
      </c>
      <c r="H48">
        <f>_xlfn.MINIFS(all!$L$2:$L$268,all!$O$2:$O$268, K48, all!$G$2:$G$268,C48)</f>
        <v>0.95</v>
      </c>
      <c r="I48" s="66">
        <f>AVERAGEIFS(all!$L$2:$L$268,all!$O$2:$O$268, K48, all!$G$2:$G$268,C48)</f>
        <v>0.95</v>
      </c>
      <c r="J48">
        <f>_xlfn.MAXIFS(all!$L$2:$L$268,all!$O$2:$O$268, K48, all!$G$2:$G$268,C48)</f>
        <v>0.95</v>
      </c>
      <c r="K48" t="s">
        <v>722</v>
      </c>
    </row>
    <row r="49" spans="1:11">
      <c r="A49" t="s">
        <v>559</v>
      </c>
      <c r="B49" t="s">
        <v>201</v>
      </c>
      <c r="C49" t="s">
        <v>754</v>
      </c>
      <c r="D49">
        <f>COUNTIFS(all!$O$2:$O$268, K49, all!$G$2:$G$268,C49)</f>
        <v>1</v>
      </c>
      <c r="E49">
        <f>_xlfn.MINIFS(all!$K$2:$K$268,all!$O$2:$O$268, K49, all!$G$2:$G$268,C49)</f>
        <v>0.27</v>
      </c>
      <c r="F49" s="66">
        <f>AVERAGEIFS(all!$K$2:$K$268,all!$O$2:$O$268, K49, all!$G$2:$G$268,C49)</f>
        <v>0.27</v>
      </c>
      <c r="G49">
        <f>_xlfn.MAXIFS(all!$K$2:$K$268,all!$O$2:$O$268, K49, all!$G$2:$G$268,C49)</f>
        <v>0.27</v>
      </c>
      <c r="H49">
        <f>_xlfn.MINIFS(all!$L$2:$L$268,all!$O$2:$O$268, K49, all!$G$2:$G$268,C49)</f>
        <v>0.95</v>
      </c>
      <c r="I49" s="66">
        <f>AVERAGEIFS(all!$L$2:$L$268,all!$O$2:$O$268, K49, all!$G$2:$G$268,C49)</f>
        <v>0.95</v>
      </c>
      <c r="J49">
        <f>_xlfn.MAXIFS(all!$L$2:$L$268,all!$O$2:$O$268, K49, all!$G$2:$G$268,C49)</f>
        <v>0.95</v>
      </c>
      <c r="K49" t="s">
        <v>722</v>
      </c>
    </row>
    <row r="50" spans="1:11">
      <c r="A50" t="s">
        <v>332</v>
      </c>
      <c r="B50" t="s">
        <v>540</v>
      </c>
      <c r="C50" t="s">
        <v>744</v>
      </c>
      <c r="D50" s="48">
        <f>COUNTIFS(all!$O$2:$O$268, K50, all!$G$2:$G$268,C50)</f>
        <v>2</v>
      </c>
      <c r="E50" s="48">
        <f>_xlfn.MINIFS(all!$K$2:$K$268,all!$O$2:$O$268, K50, all!$G$2:$G$268,C50)</f>
        <v>0.25</v>
      </c>
      <c r="F50" s="71">
        <f>AVERAGEIFS(all!$K$2:$K$268,all!$O$2:$O$268, K50, all!$G$2:$G$268,C50)</f>
        <v>0.31</v>
      </c>
      <c r="G50" s="48">
        <f>_xlfn.MAXIFS(all!$K$2:$K$268,all!$O$2:$O$268, K50, all!$G$2:$G$268,C50)</f>
        <v>0.37</v>
      </c>
      <c r="H50" s="48">
        <f>_xlfn.MINIFS(all!$L$2:$L$268,all!$O$2:$O$268, K50, all!$G$2:$G$268,C50)</f>
        <v>0.95</v>
      </c>
      <c r="I50" s="71">
        <f>AVERAGEIFS(all!$L$2:$L$268,all!$O$2:$O$268, K50, all!$G$2:$G$268,C50)</f>
        <v>0.95</v>
      </c>
      <c r="J50" s="48">
        <f>_xlfn.MAXIFS(all!$L$2:$L$268,all!$O$2:$O$268, K50, all!$G$2:$G$268,C50)</f>
        <v>0.95</v>
      </c>
      <c r="K50" s="48" t="s">
        <v>722</v>
      </c>
    </row>
    <row r="51" spans="1:11">
      <c r="A51" t="s">
        <v>569</v>
      </c>
      <c r="B51" t="s">
        <v>201</v>
      </c>
      <c r="C51" t="s">
        <v>758</v>
      </c>
      <c r="D51">
        <f>COUNTIFS(all!$O$2:$O$268, K51, all!$G$2:$G$268,C51)</f>
        <v>1</v>
      </c>
      <c r="E51">
        <f>_xlfn.MINIFS(all!$K$2:$K$268,all!$O$2:$O$268, K51, all!$G$2:$G$268,C51)</f>
        <v>0.32</v>
      </c>
      <c r="F51" s="66">
        <f>AVERAGEIFS(all!$K$2:$K$268,all!$O$2:$O$268, K51, all!$G$2:$G$268,C51)</f>
        <v>0.32</v>
      </c>
      <c r="G51">
        <f>_xlfn.MAXIFS(all!$K$2:$K$268,all!$O$2:$O$268, K51, all!$G$2:$G$268,C51)</f>
        <v>0.32</v>
      </c>
      <c r="H51">
        <f>_xlfn.MINIFS(all!$L$2:$L$268,all!$O$2:$O$268, K51, all!$G$2:$G$268,C51)</f>
        <v>0.95</v>
      </c>
      <c r="I51" s="66">
        <f>AVERAGEIFS(all!$L$2:$L$268,all!$O$2:$O$268, K51, all!$G$2:$G$268,C51)</f>
        <v>0.95</v>
      </c>
      <c r="J51">
        <f>_xlfn.MAXIFS(all!$L$2:$L$268,all!$O$2:$O$268, K51, all!$G$2:$G$268,C51)</f>
        <v>0.95</v>
      </c>
      <c r="K51" t="s">
        <v>722</v>
      </c>
    </row>
    <row r="52" spans="1:11">
      <c r="A52" t="s">
        <v>567</v>
      </c>
      <c r="B52" t="s">
        <v>573</v>
      </c>
      <c r="C52" t="s">
        <v>756</v>
      </c>
      <c r="D52">
        <f>COUNTIFS(all!$O$2:$O$268, K52, all!$G$2:$G$268,C52)</f>
        <v>1</v>
      </c>
      <c r="E52">
        <f>_xlfn.MINIFS(all!$K$2:$K$268,all!$O$2:$O$268, K52, all!$G$2:$G$268,C52)</f>
        <v>0.35</v>
      </c>
      <c r="F52" s="66">
        <f>AVERAGEIFS(all!$K$2:$K$268,all!$O$2:$O$268, K52, all!$G$2:$G$268,C52)</f>
        <v>0.35</v>
      </c>
      <c r="G52">
        <f>_xlfn.MAXIFS(all!$K$2:$K$268,all!$O$2:$O$268, K52, all!$G$2:$G$268,C52)</f>
        <v>0.35</v>
      </c>
      <c r="H52">
        <f>_xlfn.MINIFS(all!$L$2:$L$268,all!$O$2:$O$268, K52, all!$G$2:$G$268,C52)</f>
        <v>0.95</v>
      </c>
      <c r="I52" s="66">
        <f>AVERAGEIFS(all!$L$2:$L$268,all!$O$2:$O$268, K52, all!$G$2:$G$268,C52)</f>
        <v>0.95</v>
      </c>
      <c r="J52">
        <f>_xlfn.MAXIFS(all!$L$2:$L$268,all!$O$2:$O$268, K52, all!$G$2:$G$268,C52)</f>
        <v>0.95</v>
      </c>
      <c r="K52" t="s">
        <v>722</v>
      </c>
    </row>
    <row r="53" spans="1:11">
      <c r="A53" t="s">
        <v>332</v>
      </c>
      <c r="B53" t="s">
        <v>151</v>
      </c>
      <c r="C53" t="s">
        <v>745</v>
      </c>
      <c r="D53">
        <f>COUNTIFS(all!$O$2:$O$268, K53, all!$G$2:$G$268,C53)</f>
        <v>1</v>
      </c>
      <c r="E53">
        <f>_xlfn.MINIFS(all!$K$2:$K$268,all!$O$2:$O$268, K53, all!$G$2:$G$268,C53)</f>
        <v>0.42</v>
      </c>
      <c r="F53" s="66">
        <f>AVERAGEIFS(all!$K$2:$K$268,all!$O$2:$O$268, K53, all!$G$2:$G$268,C53)</f>
        <v>0.42</v>
      </c>
      <c r="G53">
        <f>_xlfn.MAXIFS(all!$K$2:$K$268,all!$O$2:$O$268, K53, all!$G$2:$G$268,C53)</f>
        <v>0.42</v>
      </c>
      <c r="H53">
        <f>_xlfn.MINIFS(all!$L$2:$L$268,all!$O$2:$O$268, K53, all!$G$2:$G$268,C53)</f>
        <v>0.95</v>
      </c>
      <c r="I53" s="66">
        <f>AVERAGEIFS(all!$L$2:$L$268,all!$O$2:$O$268, K53, all!$G$2:$G$268,C53)</f>
        <v>0.95</v>
      </c>
      <c r="J53">
        <f>_xlfn.MAXIFS(all!$L$2:$L$268,all!$O$2:$O$268, K53, all!$G$2:$G$268,C53)</f>
        <v>0.95</v>
      </c>
      <c r="K53" t="s">
        <v>722</v>
      </c>
    </row>
    <row r="54" spans="1:11">
      <c r="A54" t="s">
        <v>571</v>
      </c>
      <c r="B54" t="s">
        <v>574</v>
      </c>
      <c r="C54" t="s">
        <v>757</v>
      </c>
      <c r="D54">
        <f>COUNTIFS(all!$O$2:$O$268, K54, all!$G$2:$G$268,C54)</f>
        <v>1</v>
      </c>
      <c r="E54">
        <f>_xlfn.MINIFS(all!$K$2:$K$268,all!$O$2:$O$268, K54, all!$G$2:$G$268,C54)</f>
        <v>0.56000000000000005</v>
      </c>
      <c r="F54" s="66">
        <f>AVERAGEIFS(all!$K$2:$K$268,all!$O$2:$O$268, K54, all!$G$2:$G$268,C54)</f>
        <v>0.56000000000000005</v>
      </c>
      <c r="G54">
        <f>_xlfn.MAXIFS(all!$K$2:$K$268,all!$O$2:$O$268, K54, all!$G$2:$G$268,C54)</f>
        <v>0.56000000000000005</v>
      </c>
      <c r="H54">
        <f>_xlfn.MINIFS(all!$L$2:$L$268,all!$O$2:$O$268, K54, all!$G$2:$G$268,C54)</f>
        <v>0.95</v>
      </c>
      <c r="I54" s="66">
        <f>AVERAGEIFS(all!$L$2:$L$268,all!$O$2:$O$268, K54, all!$G$2:$G$268,C54)</f>
        <v>0.95</v>
      </c>
      <c r="J54">
        <f>_xlfn.MAXIFS(all!$L$2:$L$268,all!$O$2:$O$268, K54, all!$G$2:$G$268,C54)</f>
        <v>0.95</v>
      </c>
      <c r="K54" t="s">
        <v>722</v>
      </c>
    </row>
    <row r="55" spans="1:11">
      <c r="A55" t="s">
        <v>557</v>
      </c>
      <c r="B55" t="s">
        <v>558</v>
      </c>
      <c r="C55" t="s">
        <v>740</v>
      </c>
      <c r="D55" s="48">
        <f>COUNTIFS(all!$O$2:$O$268, K55, all!$G$2:$G$268,C55)</f>
        <v>3</v>
      </c>
      <c r="E55" s="48">
        <f>_xlfn.MINIFS(all!$K$2:$K$268,all!$O$2:$O$268, K55, all!$G$2:$G$268,C55)</f>
        <v>0.08</v>
      </c>
      <c r="F55" s="71">
        <f>AVERAGEIFS(all!$K$2:$K$268,all!$O$2:$O$268, K55, all!$G$2:$G$268,C55)</f>
        <v>0.10333333333333335</v>
      </c>
      <c r="G55" s="48">
        <f>_xlfn.MAXIFS(all!$K$2:$K$268,all!$O$2:$O$268, K55, all!$G$2:$G$268,C55)</f>
        <v>0.13</v>
      </c>
      <c r="H55" s="48">
        <f>_xlfn.MINIFS(all!$L$2:$L$268,all!$O$2:$O$268, K55, all!$G$2:$G$268,C55)</f>
        <v>0.95</v>
      </c>
      <c r="I55" s="71">
        <f>AVERAGEIFS(all!$L$2:$L$268,all!$O$2:$O$268, K55, all!$G$2:$G$268,C55)</f>
        <v>0.95333333333333325</v>
      </c>
      <c r="J55" s="48">
        <f>_xlfn.MAXIFS(all!$L$2:$L$268,all!$O$2:$O$268, K55, all!$G$2:$G$268,C55)</f>
        <v>0.96</v>
      </c>
      <c r="K55" s="48" t="s">
        <v>722</v>
      </c>
    </row>
    <row r="56" spans="1:11">
      <c r="A56" t="s">
        <v>559</v>
      </c>
      <c r="B56" t="s">
        <v>586</v>
      </c>
      <c r="C56" t="s">
        <v>766</v>
      </c>
      <c r="D56">
        <f>COUNTIFS(all!$O$2:$O$268, K56, all!$G$2:$G$268,C56)</f>
        <v>1</v>
      </c>
      <c r="E56">
        <f>_xlfn.MINIFS(all!$K$2:$K$268,all!$O$2:$O$268, K56, all!$G$2:$G$268,C56)</f>
        <v>0.17</v>
      </c>
      <c r="F56" s="66">
        <f>AVERAGEIFS(all!$K$2:$K$268,all!$O$2:$O$268, K56, all!$G$2:$G$268,C56)</f>
        <v>0.17</v>
      </c>
      <c r="G56">
        <f>_xlfn.MAXIFS(all!$K$2:$K$268,all!$O$2:$O$268, K56, all!$G$2:$G$268,C56)</f>
        <v>0.17</v>
      </c>
      <c r="H56">
        <f>_xlfn.MINIFS(all!$L$2:$L$268,all!$O$2:$O$268, K56, all!$G$2:$G$268,C56)</f>
        <v>0.96</v>
      </c>
      <c r="I56" s="66">
        <f>AVERAGEIFS(all!$L$2:$L$268,all!$O$2:$O$268, K56, all!$G$2:$G$268,C56)</f>
        <v>0.96</v>
      </c>
      <c r="J56">
        <f>_xlfn.MAXIFS(all!$L$2:$L$268,all!$O$2:$O$268, K56, all!$G$2:$G$268,C56)</f>
        <v>0.96</v>
      </c>
      <c r="K56" t="s">
        <v>722</v>
      </c>
    </row>
    <row r="57" spans="1:11">
      <c r="A57" t="s">
        <v>569</v>
      </c>
      <c r="B57" t="s">
        <v>575</v>
      </c>
      <c r="C57" t="s">
        <v>759</v>
      </c>
      <c r="D57">
        <f>COUNTIFS(all!$O$2:$O$268, K57, all!$G$2:$G$268,C57)</f>
        <v>1</v>
      </c>
      <c r="E57">
        <f>_xlfn.MINIFS(all!$K$2:$K$268,all!$O$2:$O$268, K57, all!$G$2:$G$268,C57)</f>
        <v>0.43</v>
      </c>
      <c r="F57" s="66">
        <f>AVERAGEIFS(all!$K$2:$K$268,all!$O$2:$O$268, K57, all!$G$2:$G$268,C57)</f>
        <v>0.43</v>
      </c>
      <c r="G57">
        <f>_xlfn.MAXIFS(all!$K$2:$K$268,all!$O$2:$O$268, K57, all!$G$2:$G$268,C57)</f>
        <v>0.43</v>
      </c>
      <c r="H57">
        <f>_xlfn.MINIFS(all!$L$2:$L$268,all!$O$2:$O$268, K57, all!$G$2:$G$268,C57)</f>
        <v>0.96</v>
      </c>
      <c r="I57" s="66">
        <f>AVERAGEIFS(all!$L$2:$L$268,all!$O$2:$O$268, K57, all!$G$2:$G$268,C57)</f>
        <v>0.96</v>
      </c>
      <c r="J57">
        <f>_xlfn.MAXIFS(all!$L$2:$L$268,all!$O$2:$O$268, K57, all!$G$2:$G$268,C57)</f>
        <v>0.96</v>
      </c>
      <c r="K57" t="s">
        <v>722</v>
      </c>
    </row>
    <row r="58" spans="1:11">
      <c r="A58" t="s">
        <v>602</v>
      </c>
      <c r="B58" t="s">
        <v>558</v>
      </c>
      <c r="C58" t="s">
        <v>777</v>
      </c>
      <c r="D58">
        <f>COUNTIFS(all!$O$2:$O$268, K58, all!$G$2:$G$268,C58)</f>
        <v>1</v>
      </c>
      <c r="E58">
        <f>_xlfn.MINIFS(all!$K$2:$K$268,all!$O$2:$O$268, K58, all!$G$2:$G$268,C58)</f>
        <v>0.05</v>
      </c>
      <c r="F58" s="66">
        <f>AVERAGEIFS(all!$K$2:$K$268,all!$O$2:$O$268, K58, all!$G$2:$G$268,C58)</f>
        <v>0.05</v>
      </c>
      <c r="G58">
        <f>_xlfn.MAXIFS(all!$K$2:$K$268,all!$O$2:$O$268, K58, all!$G$2:$G$268,C58)</f>
        <v>0.05</v>
      </c>
      <c r="H58">
        <f>_xlfn.MINIFS(all!$L$2:$L$268,all!$O$2:$O$268, K58, all!$G$2:$G$268,C58)</f>
        <v>0.97</v>
      </c>
      <c r="I58" s="66">
        <f>AVERAGEIFS(all!$L$2:$L$268,all!$O$2:$O$268, K58, all!$G$2:$G$268,C58)</f>
        <v>0.97</v>
      </c>
      <c r="J58">
        <f>_xlfn.MAXIFS(all!$L$2:$L$268,all!$O$2:$O$268, K58, all!$G$2:$G$268,C58)</f>
        <v>0.97</v>
      </c>
      <c r="K58" t="s">
        <v>722</v>
      </c>
    </row>
    <row r="59" spans="1:11">
      <c r="A59" t="s">
        <v>533</v>
      </c>
      <c r="B59" t="s">
        <v>142</v>
      </c>
      <c r="C59" t="s">
        <v>727</v>
      </c>
      <c r="D59">
        <f>COUNTIFS(all!$O$2:$O$268, K59, all!$G$2:$G$268,C59)</f>
        <v>1</v>
      </c>
      <c r="E59">
        <f>_xlfn.MINIFS(all!$K$2:$K$268,all!$O$2:$O$268, K59, all!$G$2:$G$268,C59)</f>
        <v>0.25</v>
      </c>
      <c r="F59" s="66">
        <f>AVERAGEIFS(all!$K$2:$K$268,all!$O$2:$O$268, K59, all!$G$2:$G$268,C59)</f>
        <v>0.25</v>
      </c>
      <c r="G59">
        <f>_xlfn.MAXIFS(all!$K$2:$K$268,all!$O$2:$O$268, K59, all!$G$2:$G$268,C59)</f>
        <v>0.25</v>
      </c>
      <c r="H59">
        <f>_xlfn.MINIFS(all!$L$2:$L$268,all!$O$2:$O$268, K59, all!$G$2:$G$268,C59)</f>
        <v>0.97</v>
      </c>
      <c r="I59" s="66">
        <f>AVERAGEIFS(all!$L$2:$L$268,all!$O$2:$O$268, K59, all!$G$2:$G$268,C59)</f>
        <v>0.97</v>
      </c>
      <c r="J59">
        <f>_xlfn.MAXIFS(all!$L$2:$L$268,all!$O$2:$O$268, K59, all!$G$2:$G$268,C59)</f>
        <v>0.97</v>
      </c>
      <c r="K59" t="s">
        <v>722</v>
      </c>
    </row>
  </sheetData>
  <autoFilter ref="A2:K2">
    <sortState ref="A3:K59">
      <sortCondition ref="I2"/>
    </sortState>
  </autoFilter>
  <mergeCells count="1"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topLeftCell="A220" zoomScale="38" zoomScaleNormal="100" workbookViewId="0">
      <selection activeCell="A268" sqref="A268"/>
    </sheetView>
  </sheetViews>
  <sheetFormatPr baseColWidth="10" defaultColWidth="8.88671875" defaultRowHeight="14.4"/>
  <cols>
    <col min="2" max="2" width="11.88671875" customWidth="1"/>
    <col min="3" max="3" width="17.109375" bestFit="1" customWidth="1"/>
    <col min="4" max="4" width="20.21875" customWidth="1"/>
    <col min="5" max="5" width="22.6640625" customWidth="1"/>
    <col min="6" max="6" width="22.109375" customWidth="1"/>
    <col min="7" max="7" width="47.109375" bestFit="1" customWidth="1"/>
    <col min="8" max="8" width="8.109375" customWidth="1"/>
    <col min="9" max="9" width="16.6640625" customWidth="1"/>
    <col min="10" max="10" width="26.77734375" bestFit="1" customWidth="1"/>
    <col min="12" max="12" width="9.6640625" bestFit="1" customWidth="1"/>
    <col min="14" max="14" width="14.88671875" bestFit="1" customWidth="1"/>
    <col min="16" max="16" width="31.21875" bestFit="1" customWidth="1"/>
  </cols>
  <sheetData>
    <row r="1" spans="1:17">
      <c r="A1" t="s">
        <v>724</v>
      </c>
      <c r="B1" s="2" t="s">
        <v>11</v>
      </c>
      <c r="C1" s="2" t="s">
        <v>784</v>
      </c>
      <c r="D1" s="2" t="s">
        <v>682</v>
      </c>
      <c r="E1" s="2" t="s">
        <v>683</v>
      </c>
      <c r="F1" s="2" t="s">
        <v>15</v>
      </c>
      <c r="G1" s="2" t="s">
        <v>725</v>
      </c>
      <c r="H1" s="2" t="s">
        <v>0</v>
      </c>
      <c r="I1" s="2" t="s">
        <v>685</v>
      </c>
      <c r="J1" s="2" t="s">
        <v>684</v>
      </c>
      <c r="K1" s="2" t="s">
        <v>10</v>
      </c>
      <c r="L1" s="2" t="s">
        <v>371</v>
      </c>
      <c r="M1" s="2" t="s">
        <v>372</v>
      </c>
      <c r="N1" s="2" t="s">
        <v>716</v>
      </c>
      <c r="O1" s="2"/>
      <c r="P1" s="2" t="s">
        <v>923</v>
      </c>
      <c r="Q1" s="2" t="s">
        <v>717</v>
      </c>
    </row>
    <row r="2" spans="1:17">
      <c r="A2">
        <v>1</v>
      </c>
      <c r="C2" t="s">
        <v>689</v>
      </c>
      <c r="D2" s="36"/>
      <c r="E2" s="36" t="s">
        <v>13</v>
      </c>
      <c r="F2" s="36" t="s">
        <v>16</v>
      </c>
      <c r="G2" s="36" t="s">
        <v>786</v>
      </c>
      <c r="H2" s="37" t="s">
        <v>6</v>
      </c>
      <c r="I2" s="36" t="s">
        <v>316</v>
      </c>
      <c r="J2" s="36"/>
      <c r="K2" s="39" t="s">
        <v>9</v>
      </c>
      <c r="L2" s="39"/>
      <c r="M2" s="39"/>
      <c r="N2" s="36"/>
      <c r="O2" s="36"/>
      <c r="P2" s="36" t="s">
        <v>924</v>
      </c>
      <c r="Q2" s="70" t="s">
        <v>4</v>
      </c>
    </row>
    <row r="3" spans="1:17">
      <c r="A3">
        <v>2</v>
      </c>
      <c r="C3" t="s">
        <v>689</v>
      </c>
      <c r="D3" s="36"/>
      <c r="E3" s="36" t="s">
        <v>13</v>
      </c>
      <c r="F3" s="36" t="s">
        <v>16</v>
      </c>
      <c r="G3" s="36" t="s">
        <v>786</v>
      </c>
      <c r="H3" s="37" t="s">
        <v>6</v>
      </c>
      <c r="I3" s="36" t="s">
        <v>316</v>
      </c>
      <c r="J3" s="36"/>
      <c r="K3" s="39" t="s">
        <v>20</v>
      </c>
      <c r="L3" s="39"/>
      <c r="M3" s="39"/>
      <c r="N3" s="36"/>
      <c r="O3" s="36"/>
      <c r="P3" s="36" t="s">
        <v>924</v>
      </c>
      <c r="Q3" s="36" t="s">
        <v>4</v>
      </c>
    </row>
    <row r="4" spans="1:17">
      <c r="A4">
        <v>3</v>
      </c>
      <c r="C4" t="s">
        <v>689</v>
      </c>
      <c r="D4" s="36"/>
      <c r="E4" s="36" t="s">
        <v>13</v>
      </c>
      <c r="F4" s="36" t="s">
        <v>16</v>
      </c>
      <c r="G4" s="36" t="s">
        <v>786</v>
      </c>
      <c r="H4" s="37" t="s">
        <v>21</v>
      </c>
      <c r="I4" s="36" t="s">
        <v>316</v>
      </c>
      <c r="J4" s="36"/>
      <c r="K4" s="39" t="s">
        <v>23</v>
      </c>
      <c r="L4" s="39"/>
      <c r="M4" s="39"/>
      <c r="N4" s="36"/>
      <c r="O4" s="36"/>
      <c r="P4" s="36" t="s">
        <v>924</v>
      </c>
      <c r="Q4" s="36" t="s">
        <v>4</v>
      </c>
    </row>
    <row r="5" spans="1:17">
      <c r="A5">
        <v>4</v>
      </c>
      <c r="C5" t="s">
        <v>689</v>
      </c>
      <c r="D5" s="36"/>
      <c r="E5" s="36" t="s">
        <v>13</v>
      </c>
      <c r="F5" s="36" t="s">
        <v>16</v>
      </c>
      <c r="G5" s="36" t="s">
        <v>786</v>
      </c>
      <c r="H5" s="37" t="s">
        <v>21</v>
      </c>
      <c r="I5" s="36" t="s">
        <v>316</v>
      </c>
      <c r="J5" s="36"/>
      <c r="K5" s="39" t="s">
        <v>24</v>
      </c>
      <c r="L5" s="39"/>
      <c r="M5" s="39"/>
      <c r="N5" s="36"/>
      <c r="O5" s="36"/>
      <c r="P5" s="36" t="s">
        <v>924</v>
      </c>
      <c r="Q5" s="36" t="s">
        <v>4</v>
      </c>
    </row>
    <row r="6" spans="1:17">
      <c r="A6">
        <v>5</v>
      </c>
      <c r="C6" t="s">
        <v>689</v>
      </c>
      <c r="D6" s="36"/>
      <c r="E6" s="36" t="s">
        <v>26</v>
      </c>
      <c r="F6" s="36" t="s">
        <v>27</v>
      </c>
      <c r="G6" s="36" t="s">
        <v>787</v>
      </c>
      <c r="H6" s="37" t="s">
        <v>25</v>
      </c>
      <c r="I6" s="36" t="s">
        <v>316</v>
      </c>
      <c r="J6" s="36"/>
      <c r="K6" s="39" t="s">
        <v>28</v>
      </c>
      <c r="L6" s="39"/>
      <c r="M6" s="39"/>
      <c r="N6" s="36"/>
      <c r="O6" s="36"/>
      <c r="P6" s="36" t="s">
        <v>924</v>
      </c>
      <c r="Q6" s="36" t="s">
        <v>4</v>
      </c>
    </row>
    <row r="7" spans="1:17">
      <c r="A7">
        <v>6</v>
      </c>
      <c r="C7" t="s">
        <v>689</v>
      </c>
      <c r="D7" s="36"/>
      <c r="E7" s="36" t="s">
        <v>34</v>
      </c>
      <c r="F7" s="36" t="s">
        <v>35</v>
      </c>
      <c r="G7" s="36" t="s">
        <v>788</v>
      </c>
      <c r="H7" s="36" t="s">
        <v>324</v>
      </c>
      <c r="I7" s="36" t="s">
        <v>316</v>
      </c>
      <c r="J7" s="36"/>
      <c r="K7" s="39" t="s">
        <v>40</v>
      </c>
      <c r="L7" s="39"/>
      <c r="M7" s="39"/>
      <c r="N7" s="36"/>
      <c r="O7" s="36"/>
      <c r="P7" s="36" t="s">
        <v>924</v>
      </c>
      <c r="Q7" s="36" t="s">
        <v>4</v>
      </c>
    </row>
    <row r="8" spans="1:17">
      <c r="A8">
        <v>7</v>
      </c>
      <c r="C8" t="s">
        <v>689</v>
      </c>
      <c r="D8" s="36"/>
      <c r="E8" s="36" t="s">
        <v>33</v>
      </c>
      <c r="F8" s="36" t="s">
        <v>35</v>
      </c>
      <c r="G8" s="36" t="s">
        <v>789</v>
      </c>
      <c r="H8" s="37" t="s">
        <v>41</v>
      </c>
      <c r="I8" s="36" t="s">
        <v>316</v>
      </c>
      <c r="J8" s="36"/>
      <c r="K8" s="39" t="s">
        <v>45</v>
      </c>
      <c r="L8" s="39"/>
      <c r="M8" s="39"/>
      <c r="N8" s="36"/>
      <c r="O8" s="36"/>
      <c r="P8" s="36" t="s">
        <v>924</v>
      </c>
      <c r="Q8" s="36" t="s">
        <v>4</v>
      </c>
    </row>
    <row r="9" spans="1:17">
      <c r="A9">
        <v>8</v>
      </c>
      <c r="C9" t="s">
        <v>689</v>
      </c>
      <c r="D9" s="36"/>
      <c r="E9" s="36" t="s">
        <v>33</v>
      </c>
      <c r="F9" s="36" t="s">
        <v>35</v>
      </c>
      <c r="G9" s="36" t="s">
        <v>789</v>
      </c>
      <c r="H9" s="37" t="s">
        <v>41</v>
      </c>
      <c r="I9" s="36" t="s">
        <v>316</v>
      </c>
      <c r="J9" s="36"/>
      <c r="K9" s="39" t="s">
        <v>28</v>
      </c>
      <c r="L9" s="39"/>
      <c r="M9" s="39"/>
      <c r="N9" s="36"/>
      <c r="O9" s="36"/>
      <c r="P9" s="36" t="s">
        <v>924</v>
      </c>
      <c r="Q9" s="36" t="s">
        <v>4</v>
      </c>
    </row>
    <row r="10" spans="1:17">
      <c r="A10">
        <v>9</v>
      </c>
      <c r="C10" t="s">
        <v>689</v>
      </c>
      <c r="D10" s="36"/>
      <c r="E10" s="36" t="s">
        <v>33</v>
      </c>
      <c r="F10" s="36" t="s">
        <v>36</v>
      </c>
      <c r="G10" s="36" t="s">
        <v>790</v>
      </c>
      <c r="H10" s="36" t="s">
        <v>42</v>
      </c>
      <c r="I10" s="36" t="s">
        <v>316</v>
      </c>
      <c r="J10" s="36"/>
      <c r="K10" s="39" t="s">
        <v>24</v>
      </c>
      <c r="L10" s="39"/>
      <c r="M10" s="39"/>
      <c r="N10" s="36"/>
      <c r="O10" s="36"/>
      <c r="P10" s="36" t="s">
        <v>924</v>
      </c>
      <c r="Q10" s="36" t="s">
        <v>4</v>
      </c>
    </row>
    <row r="11" spans="1:17">
      <c r="A11">
        <v>10</v>
      </c>
      <c r="C11" t="s">
        <v>689</v>
      </c>
      <c r="D11" s="36"/>
      <c r="E11" s="36" t="s">
        <v>33</v>
      </c>
      <c r="F11" s="36" t="s">
        <v>37</v>
      </c>
      <c r="G11" s="36" t="s">
        <v>791</v>
      </c>
      <c r="H11" s="36" t="s">
        <v>39</v>
      </c>
      <c r="I11" s="36" t="s">
        <v>316</v>
      </c>
      <c r="J11" s="36"/>
      <c r="K11" s="39" t="s">
        <v>46</v>
      </c>
      <c r="L11" s="39"/>
      <c r="M11" s="39"/>
      <c r="N11" s="36"/>
      <c r="O11" s="36"/>
      <c r="P11" s="36" t="s">
        <v>924</v>
      </c>
      <c r="Q11" s="36" t="s">
        <v>4</v>
      </c>
    </row>
    <row r="12" spans="1:17">
      <c r="A12">
        <v>11</v>
      </c>
      <c r="C12" t="s">
        <v>689</v>
      </c>
      <c r="D12" s="36"/>
      <c r="E12" s="36" t="s">
        <v>33</v>
      </c>
      <c r="F12" s="36" t="s">
        <v>38</v>
      </c>
      <c r="G12" s="36" t="s">
        <v>792</v>
      </c>
      <c r="H12" s="36" t="s">
        <v>39</v>
      </c>
      <c r="I12" s="36" t="s">
        <v>316</v>
      </c>
      <c r="J12" s="36"/>
      <c r="K12" s="39" t="s">
        <v>24</v>
      </c>
      <c r="L12" s="39"/>
      <c r="M12" s="39"/>
      <c r="N12" s="36"/>
      <c r="O12" s="36"/>
      <c r="P12" s="36" t="s">
        <v>924</v>
      </c>
      <c r="Q12" s="36" t="s">
        <v>4</v>
      </c>
    </row>
    <row r="13" spans="1:17">
      <c r="A13">
        <v>12</v>
      </c>
      <c r="C13" t="s">
        <v>689</v>
      </c>
      <c r="D13" s="36"/>
      <c r="E13" s="36" t="s">
        <v>33</v>
      </c>
      <c r="F13" s="36" t="s">
        <v>43</v>
      </c>
      <c r="G13" s="36" t="s">
        <v>793</v>
      </c>
      <c r="H13" s="36" t="s">
        <v>39</v>
      </c>
      <c r="I13" s="36" t="s">
        <v>316</v>
      </c>
      <c r="J13" s="36"/>
      <c r="K13" s="39" t="s">
        <v>40</v>
      </c>
      <c r="L13" s="39"/>
      <c r="M13" s="39"/>
      <c r="N13" s="36"/>
      <c r="O13" s="36"/>
      <c r="P13" s="36" t="s">
        <v>924</v>
      </c>
      <c r="Q13" s="36" t="s">
        <v>4</v>
      </c>
    </row>
    <row r="14" spans="1:17">
      <c r="A14">
        <v>13</v>
      </c>
      <c r="C14" t="s">
        <v>689</v>
      </c>
      <c r="D14" s="36"/>
      <c r="E14" s="36" t="s">
        <v>33</v>
      </c>
      <c r="F14" s="36" t="s">
        <v>35</v>
      </c>
      <c r="G14" s="36" t="s">
        <v>789</v>
      </c>
      <c r="H14" s="36" t="s">
        <v>39</v>
      </c>
      <c r="I14" s="36" t="s">
        <v>316</v>
      </c>
      <c r="J14" s="36"/>
      <c r="K14" s="39" t="s">
        <v>46</v>
      </c>
      <c r="L14" s="39"/>
      <c r="M14" s="39"/>
      <c r="N14" s="36"/>
      <c r="O14" s="36"/>
      <c r="P14" s="36" t="s">
        <v>924</v>
      </c>
      <c r="Q14" s="36" t="s">
        <v>4</v>
      </c>
    </row>
    <row r="15" spans="1:17">
      <c r="A15">
        <v>14</v>
      </c>
      <c r="C15" t="s">
        <v>689</v>
      </c>
      <c r="D15" s="36"/>
      <c r="E15" s="36" t="s">
        <v>33</v>
      </c>
      <c r="F15" s="36" t="s">
        <v>35</v>
      </c>
      <c r="G15" s="36" t="s">
        <v>789</v>
      </c>
      <c r="H15" s="36" t="s">
        <v>39</v>
      </c>
      <c r="I15" s="36" t="s">
        <v>316</v>
      </c>
      <c r="J15" s="36" t="s">
        <v>311</v>
      </c>
      <c r="K15" s="39" t="s">
        <v>194</v>
      </c>
      <c r="L15" s="39"/>
      <c r="M15" s="39"/>
      <c r="N15" s="36"/>
      <c r="O15" s="36"/>
      <c r="P15" s="36" t="s">
        <v>924</v>
      </c>
      <c r="Q15" s="36" t="s">
        <v>4</v>
      </c>
    </row>
    <row r="16" spans="1:17">
      <c r="A16">
        <v>15</v>
      </c>
      <c r="C16" t="s">
        <v>689</v>
      </c>
      <c r="D16" s="36"/>
      <c r="E16" s="36" t="s">
        <v>33</v>
      </c>
      <c r="F16" s="36" t="s">
        <v>44</v>
      </c>
      <c r="G16" s="36" t="s">
        <v>794</v>
      </c>
      <c r="H16" s="36" t="s">
        <v>39</v>
      </c>
      <c r="I16" s="36" t="s">
        <v>316</v>
      </c>
      <c r="J16" s="36"/>
      <c r="K16" s="39" t="s">
        <v>40</v>
      </c>
      <c r="L16" s="39"/>
      <c r="M16" s="39"/>
      <c r="N16" s="36"/>
      <c r="O16" s="36"/>
      <c r="P16" s="36" t="s">
        <v>924</v>
      </c>
      <c r="Q16" s="36" t="s">
        <v>4</v>
      </c>
    </row>
    <row r="17" spans="1:17">
      <c r="A17">
        <v>16</v>
      </c>
      <c r="C17" t="s">
        <v>692</v>
      </c>
      <c r="D17" s="44"/>
      <c r="E17" s="44" t="s">
        <v>301</v>
      </c>
      <c r="F17" s="44" t="s">
        <v>296</v>
      </c>
      <c r="G17" s="36" t="s">
        <v>795</v>
      </c>
      <c r="H17" s="44"/>
      <c r="I17" s="44" t="s">
        <v>317</v>
      </c>
      <c r="J17" s="44"/>
      <c r="K17" s="39" t="s">
        <v>312</v>
      </c>
      <c r="L17" s="39"/>
      <c r="M17" s="39"/>
      <c r="N17" s="44"/>
      <c r="O17" s="44"/>
      <c r="P17" s="44" t="s">
        <v>925</v>
      </c>
      <c r="Q17" s="54" t="s">
        <v>4</v>
      </c>
    </row>
    <row r="18" spans="1:17">
      <c r="A18">
        <v>17</v>
      </c>
      <c r="C18" t="s">
        <v>692</v>
      </c>
      <c r="D18" s="44"/>
      <c r="E18" s="44" t="s">
        <v>301</v>
      </c>
      <c r="F18" s="44" t="s">
        <v>297</v>
      </c>
      <c r="G18" s="36" t="s">
        <v>796</v>
      </c>
      <c r="H18" s="44"/>
      <c r="I18" s="44" t="s">
        <v>317</v>
      </c>
      <c r="J18" s="44"/>
      <c r="K18" s="39" t="s">
        <v>312</v>
      </c>
      <c r="L18" s="39"/>
      <c r="M18" s="39"/>
      <c r="N18" s="44"/>
      <c r="O18" s="44"/>
      <c r="P18" s="44" t="s">
        <v>925</v>
      </c>
      <c r="Q18" s="48" t="s">
        <v>4</v>
      </c>
    </row>
    <row r="19" spans="1:17">
      <c r="A19">
        <v>18</v>
      </c>
      <c r="C19" t="s">
        <v>692</v>
      </c>
      <c r="D19" s="44"/>
      <c r="E19" s="44" t="s">
        <v>302</v>
      </c>
      <c r="F19" s="44" t="s">
        <v>300</v>
      </c>
      <c r="G19" s="36" t="s">
        <v>797</v>
      </c>
      <c r="H19" s="44"/>
      <c r="I19" s="44" t="s">
        <v>317</v>
      </c>
      <c r="J19" s="44" t="s">
        <v>298</v>
      </c>
      <c r="K19" s="39" t="s">
        <v>313</v>
      </c>
      <c r="L19" s="39"/>
      <c r="M19" s="39"/>
      <c r="N19" s="44"/>
      <c r="O19" s="44"/>
      <c r="P19" s="44" t="s">
        <v>925</v>
      </c>
      <c r="Q19" s="48" t="s">
        <v>4</v>
      </c>
    </row>
    <row r="20" spans="1:17">
      <c r="A20">
        <v>19</v>
      </c>
      <c r="C20" t="s">
        <v>692</v>
      </c>
      <c r="D20" s="44"/>
      <c r="E20" s="44" t="s">
        <v>303</v>
      </c>
      <c r="F20" s="44" t="s">
        <v>300</v>
      </c>
      <c r="G20" s="36" t="s">
        <v>798</v>
      </c>
      <c r="H20" s="44"/>
      <c r="I20" s="44" t="s">
        <v>317</v>
      </c>
      <c r="J20" s="44"/>
      <c r="K20" s="39" t="s">
        <v>219</v>
      </c>
      <c r="L20" s="39"/>
      <c r="M20" s="39"/>
      <c r="N20" s="44"/>
      <c r="O20" s="44"/>
      <c r="P20" s="44" t="s">
        <v>925</v>
      </c>
      <c r="Q20" s="48" t="s">
        <v>4</v>
      </c>
    </row>
    <row r="21" spans="1:17">
      <c r="A21">
        <v>20</v>
      </c>
      <c r="C21" t="s">
        <v>692</v>
      </c>
      <c r="D21" s="44"/>
      <c r="E21" s="44" t="s">
        <v>302</v>
      </c>
      <c r="F21" s="44" t="s">
        <v>307</v>
      </c>
      <c r="G21" s="36" t="s">
        <v>799</v>
      </c>
      <c r="H21" s="44"/>
      <c r="I21" s="44" t="s">
        <v>317</v>
      </c>
      <c r="J21" s="44"/>
      <c r="K21" s="39" t="s">
        <v>168</v>
      </c>
      <c r="L21" s="39"/>
      <c r="M21" s="39"/>
      <c r="N21" s="44"/>
      <c r="O21" s="44"/>
      <c r="P21" s="44" t="s">
        <v>925</v>
      </c>
      <c r="Q21" s="48" t="s">
        <v>4</v>
      </c>
    </row>
    <row r="22" spans="1:17">
      <c r="A22">
        <v>21</v>
      </c>
      <c r="C22" t="s">
        <v>692</v>
      </c>
      <c r="D22" s="44"/>
      <c r="E22" s="44" t="s">
        <v>304</v>
      </c>
      <c r="F22" s="44" t="s">
        <v>300</v>
      </c>
      <c r="G22" s="36" t="s">
        <v>800</v>
      </c>
      <c r="H22" s="44"/>
      <c r="I22" s="44" t="s">
        <v>317</v>
      </c>
      <c r="J22" s="44"/>
      <c r="K22" s="39" t="s">
        <v>193</v>
      </c>
      <c r="L22" s="39"/>
      <c r="M22" s="39"/>
      <c r="N22" s="44"/>
      <c r="O22" s="44"/>
      <c r="P22" s="44" t="s">
        <v>925</v>
      </c>
      <c r="Q22" s="48" t="s">
        <v>4</v>
      </c>
    </row>
    <row r="23" spans="1:17">
      <c r="A23">
        <v>22</v>
      </c>
      <c r="C23" t="s">
        <v>692</v>
      </c>
      <c r="D23" s="44"/>
      <c r="E23" s="44" t="s">
        <v>305</v>
      </c>
      <c r="F23" s="44" t="s">
        <v>300</v>
      </c>
      <c r="G23" s="36" t="s">
        <v>801</v>
      </c>
      <c r="H23" s="44"/>
      <c r="I23" s="44" t="s">
        <v>317</v>
      </c>
      <c r="J23" s="44" t="s">
        <v>308</v>
      </c>
      <c r="K23" s="39" t="s">
        <v>314</v>
      </c>
      <c r="L23" s="39"/>
      <c r="M23" s="39"/>
      <c r="N23" s="44"/>
      <c r="O23" s="44"/>
      <c r="P23" s="44" t="s">
        <v>925</v>
      </c>
      <c r="Q23" s="48" t="s">
        <v>4</v>
      </c>
    </row>
    <row r="24" spans="1:17">
      <c r="A24">
        <v>23</v>
      </c>
      <c r="C24" t="s">
        <v>692</v>
      </c>
      <c r="D24" s="44"/>
      <c r="E24" s="44" t="s">
        <v>302</v>
      </c>
      <c r="F24" s="44" t="s">
        <v>297</v>
      </c>
      <c r="G24" s="36" t="s">
        <v>802</v>
      </c>
      <c r="H24" s="44" t="s">
        <v>310</v>
      </c>
      <c r="I24" s="44" t="s">
        <v>317</v>
      </c>
      <c r="J24" s="48"/>
      <c r="K24" s="39" t="s">
        <v>313</v>
      </c>
      <c r="L24" s="39"/>
      <c r="M24" s="39"/>
      <c r="N24" s="44"/>
      <c r="O24" s="44"/>
      <c r="P24" s="44" t="s">
        <v>925</v>
      </c>
      <c r="Q24" s="48" t="s">
        <v>4</v>
      </c>
    </row>
    <row r="25" spans="1:17">
      <c r="A25">
        <v>24</v>
      </c>
      <c r="C25" t="s">
        <v>692</v>
      </c>
      <c r="D25" s="44"/>
      <c r="E25" s="44" t="s">
        <v>302</v>
      </c>
      <c r="F25" s="44" t="s">
        <v>297</v>
      </c>
      <c r="G25" s="36" t="s">
        <v>802</v>
      </c>
      <c r="H25" s="44"/>
      <c r="I25" s="44" t="s">
        <v>317</v>
      </c>
      <c r="J25" s="44" t="s">
        <v>298</v>
      </c>
      <c r="K25" s="39" t="s">
        <v>219</v>
      </c>
      <c r="L25" s="39"/>
      <c r="M25" s="39"/>
      <c r="N25" s="44"/>
      <c r="O25" s="44"/>
      <c r="P25" s="44" t="s">
        <v>925</v>
      </c>
      <c r="Q25" s="48" t="s">
        <v>4</v>
      </c>
    </row>
    <row r="26" spans="1:17">
      <c r="A26">
        <v>25</v>
      </c>
      <c r="C26" t="s">
        <v>692</v>
      </c>
      <c r="D26" s="44"/>
      <c r="E26" s="44" t="s">
        <v>306</v>
      </c>
      <c r="F26" s="44" t="s">
        <v>297</v>
      </c>
      <c r="G26" s="36" t="s">
        <v>803</v>
      </c>
      <c r="H26" s="44"/>
      <c r="I26" s="44" t="s">
        <v>317</v>
      </c>
      <c r="J26" s="44" t="s">
        <v>309</v>
      </c>
      <c r="K26" s="39" t="s">
        <v>193</v>
      </c>
      <c r="L26" s="39"/>
      <c r="M26" s="39"/>
      <c r="N26" s="44"/>
      <c r="O26" s="44"/>
      <c r="P26" s="44" t="s">
        <v>925</v>
      </c>
      <c r="Q26" s="48" t="s">
        <v>4</v>
      </c>
    </row>
    <row r="27" spans="1:17">
      <c r="A27">
        <v>26</v>
      </c>
      <c r="C27" t="s">
        <v>692</v>
      </c>
      <c r="D27" s="44"/>
      <c r="E27" s="44" t="s">
        <v>304</v>
      </c>
      <c r="F27" s="44" t="s">
        <v>296</v>
      </c>
      <c r="G27" s="36" t="s">
        <v>804</v>
      </c>
      <c r="H27" s="44"/>
      <c r="I27" s="44" t="s">
        <v>317</v>
      </c>
      <c r="J27" s="44" t="s">
        <v>308</v>
      </c>
      <c r="K27" s="39" t="s">
        <v>195</v>
      </c>
      <c r="L27" s="39"/>
      <c r="M27" s="39"/>
      <c r="N27" s="44"/>
      <c r="O27" s="44"/>
      <c r="P27" s="44" t="s">
        <v>925</v>
      </c>
      <c r="Q27" s="54" t="s">
        <v>4</v>
      </c>
    </row>
    <row r="28" spans="1:17">
      <c r="A28">
        <v>27</v>
      </c>
      <c r="C28" t="s">
        <v>689</v>
      </c>
      <c r="D28" s="50"/>
      <c r="E28" s="53" t="s">
        <v>319</v>
      </c>
      <c r="F28" s="50"/>
      <c r="G28" s="36" t="s">
        <v>805</v>
      </c>
      <c r="H28" s="50"/>
      <c r="I28" s="50" t="s">
        <v>318</v>
      </c>
      <c r="J28" s="50" t="s">
        <v>322</v>
      </c>
      <c r="K28" s="39" t="s">
        <v>45</v>
      </c>
      <c r="L28" s="39"/>
      <c r="M28" s="39"/>
      <c r="N28" s="50"/>
      <c r="O28" s="50"/>
      <c r="P28" s="50" t="s">
        <v>932</v>
      </c>
      <c r="Q28" s="53" t="s">
        <v>4</v>
      </c>
    </row>
    <row r="29" spans="1:17">
      <c r="A29">
        <v>28</v>
      </c>
      <c r="C29" t="s">
        <v>689</v>
      </c>
      <c r="D29" s="50"/>
      <c r="E29" s="53" t="s">
        <v>320</v>
      </c>
      <c r="F29" s="50"/>
      <c r="G29" s="36" t="s">
        <v>806</v>
      </c>
      <c r="H29" s="50"/>
      <c r="I29" s="50" t="s">
        <v>318</v>
      </c>
      <c r="J29" s="50" t="s">
        <v>322</v>
      </c>
      <c r="K29" s="39" t="s">
        <v>40</v>
      </c>
      <c r="L29" s="39"/>
      <c r="M29" s="39"/>
      <c r="N29" s="50"/>
      <c r="O29" s="50"/>
      <c r="P29" s="50" t="s">
        <v>932</v>
      </c>
      <c r="Q29" s="53" t="s">
        <v>4</v>
      </c>
    </row>
    <row r="30" spans="1:17">
      <c r="A30">
        <v>29</v>
      </c>
      <c r="C30" t="s">
        <v>689</v>
      </c>
      <c r="D30" s="50"/>
      <c r="E30" s="53" t="s">
        <v>321</v>
      </c>
      <c r="F30" s="50"/>
      <c r="G30" s="36" t="s">
        <v>807</v>
      </c>
      <c r="H30" s="50"/>
      <c r="I30" s="50" t="s">
        <v>318</v>
      </c>
      <c r="J30" s="50" t="s">
        <v>323</v>
      </c>
      <c r="K30" s="39" t="s">
        <v>197</v>
      </c>
      <c r="L30" s="39"/>
      <c r="M30" s="39"/>
      <c r="N30" s="50"/>
      <c r="O30" s="50"/>
      <c r="P30" s="50" t="s">
        <v>932</v>
      </c>
      <c r="Q30" s="53" t="s">
        <v>4</v>
      </c>
    </row>
    <row r="31" spans="1:17">
      <c r="A31">
        <v>30</v>
      </c>
      <c r="C31" t="s">
        <v>689</v>
      </c>
      <c r="D31" s="39"/>
      <c r="E31" s="39" t="s">
        <v>227</v>
      </c>
      <c r="F31" s="39"/>
      <c r="G31" s="36" t="s">
        <v>696</v>
      </c>
      <c r="H31" s="40"/>
      <c r="I31" s="39" t="s">
        <v>315</v>
      </c>
      <c r="J31" s="39"/>
      <c r="K31" s="39" t="s">
        <v>249</v>
      </c>
      <c r="L31" s="39" t="s">
        <v>229</v>
      </c>
      <c r="M31" s="39"/>
      <c r="N31" s="39"/>
      <c r="O31" s="39" t="s">
        <v>228</v>
      </c>
      <c r="P31" s="39" t="s">
        <v>933</v>
      </c>
      <c r="Q31" s="39" t="s">
        <v>4</v>
      </c>
    </row>
    <row r="32" spans="1:17">
      <c r="A32">
        <v>31</v>
      </c>
      <c r="C32" t="s">
        <v>689</v>
      </c>
      <c r="D32" s="39"/>
      <c r="E32" s="39" t="s">
        <v>230</v>
      </c>
      <c r="F32" s="39"/>
      <c r="G32" s="36" t="s">
        <v>808</v>
      </c>
      <c r="H32" s="40"/>
      <c r="I32" s="39" t="s">
        <v>315</v>
      </c>
      <c r="J32" s="39"/>
      <c r="K32" s="39" t="s">
        <v>249</v>
      </c>
      <c r="L32" s="39" t="s">
        <v>250</v>
      </c>
      <c r="M32" s="39"/>
      <c r="N32" s="39"/>
      <c r="O32" s="39" t="s">
        <v>228</v>
      </c>
      <c r="P32" s="39" t="s">
        <v>933</v>
      </c>
      <c r="Q32" s="39" t="s">
        <v>4</v>
      </c>
    </row>
    <row r="33" spans="1:17">
      <c r="A33">
        <v>32</v>
      </c>
      <c r="C33" t="s">
        <v>689</v>
      </c>
      <c r="D33" s="39"/>
      <c r="E33" s="39" t="s">
        <v>231</v>
      </c>
      <c r="F33" s="39"/>
      <c r="G33" s="36" t="s">
        <v>809</v>
      </c>
      <c r="H33" s="40"/>
      <c r="I33" s="39" t="s">
        <v>315</v>
      </c>
      <c r="J33" s="39" t="s">
        <v>232</v>
      </c>
      <c r="K33" s="39" t="s">
        <v>251</v>
      </c>
      <c r="L33" s="39" t="s">
        <v>250</v>
      </c>
      <c r="M33" s="39"/>
      <c r="N33" s="39"/>
      <c r="O33" s="39" t="s">
        <v>228</v>
      </c>
      <c r="P33" s="39" t="s">
        <v>933</v>
      </c>
      <c r="Q33" s="39" t="s">
        <v>4</v>
      </c>
    </row>
    <row r="34" spans="1:17">
      <c r="A34">
        <v>33</v>
      </c>
      <c r="C34" t="s">
        <v>689</v>
      </c>
      <c r="D34" s="39"/>
      <c r="E34" s="39" t="s">
        <v>233</v>
      </c>
      <c r="F34" s="39" t="s">
        <v>151</v>
      </c>
      <c r="G34" s="36" t="s">
        <v>810</v>
      </c>
      <c r="H34" s="40"/>
      <c r="I34" s="39" t="s">
        <v>315</v>
      </c>
      <c r="J34" s="39"/>
      <c r="K34" s="39" t="s">
        <v>253</v>
      </c>
      <c r="L34" s="39" t="s">
        <v>256</v>
      </c>
      <c r="M34" s="39"/>
      <c r="N34" s="39"/>
      <c r="O34" s="39" t="s">
        <v>228</v>
      </c>
      <c r="P34" s="39" t="s">
        <v>933</v>
      </c>
      <c r="Q34" s="39" t="s">
        <v>4</v>
      </c>
    </row>
    <row r="35" spans="1:17">
      <c r="A35">
        <v>34</v>
      </c>
      <c r="C35" t="s">
        <v>689</v>
      </c>
      <c r="D35" s="39"/>
      <c r="E35" s="39" t="s">
        <v>234</v>
      </c>
      <c r="F35" s="39" t="s">
        <v>247</v>
      </c>
      <c r="G35" s="36" t="s">
        <v>811</v>
      </c>
      <c r="H35" s="40"/>
      <c r="I35" s="39" t="s">
        <v>315</v>
      </c>
      <c r="J35" s="39"/>
      <c r="K35" s="39" t="s">
        <v>254</v>
      </c>
      <c r="L35" s="39" t="s">
        <v>40</v>
      </c>
      <c r="M35" s="39"/>
      <c r="N35" s="39"/>
      <c r="O35" s="39" t="s">
        <v>228</v>
      </c>
      <c r="P35" s="39" t="s">
        <v>933</v>
      </c>
      <c r="Q35" s="39" t="s">
        <v>4</v>
      </c>
    </row>
    <row r="36" spans="1:17">
      <c r="A36">
        <v>35</v>
      </c>
      <c r="C36" t="s">
        <v>689</v>
      </c>
      <c r="D36" s="39"/>
      <c r="E36" s="39" t="s">
        <v>235</v>
      </c>
      <c r="F36" s="39" t="s">
        <v>247</v>
      </c>
      <c r="G36" s="36" t="s">
        <v>812</v>
      </c>
      <c r="H36" s="40"/>
      <c r="I36" s="39" t="s">
        <v>315</v>
      </c>
      <c r="J36" s="39"/>
      <c r="K36" s="39" t="s">
        <v>255</v>
      </c>
      <c r="L36" s="39" t="s">
        <v>257</v>
      </c>
      <c r="M36" s="39"/>
      <c r="N36" s="39"/>
      <c r="O36" s="39" t="s">
        <v>228</v>
      </c>
      <c r="P36" s="39" t="s">
        <v>933</v>
      </c>
      <c r="Q36" s="39" t="s">
        <v>4</v>
      </c>
    </row>
    <row r="37" spans="1:17">
      <c r="A37">
        <v>36</v>
      </c>
      <c r="C37" t="s">
        <v>689</v>
      </c>
      <c r="D37" s="39"/>
      <c r="E37" s="39" t="s">
        <v>236</v>
      </c>
      <c r="F37" s="39" t="s">
        <v>218</v>
      </c>
      <c r="G37" s="36" t="s">
        <v>813</v>
      </c>
      <c r="H37" s="40"/>
      <c r="I37" s="39" t="s">
        <v>315</v>
      </c>
      <c r="J37" s="39"/>
      <c r="K37" s="39" t="s">
        <v>255</v>
      </c>
      <c r="L37" s="39" t="s">
        <v>258</v>
      </c>
      <c r="M37" s="39"/>
      <c r="N37" s="39"/>
      <c r="O37" s="39" t="s">
        <v>228</v>
      </c>
      <c r="P37" s="39" t="s">
        <v>933</v>
      </c>
      <c r="Q37" s="39" t="s">
        <v>4</v>
      </c>
    </row>
    <row r="38" spans="1:17">
      <c r="A38">
        <v>37</v>
      </c>
      <c r="C38" t="s">
        <v>689</v>
      </c>
      <c r="D38" s="39"/>
      <c r="E38" s="39" t="s">
        <v>237</v>
      </c>
      <c r="F38" s="39" t="s">
        <v>248</v>
      </c>
      <c r="G38" s="36" t="s">
        <v>814</v>
      </c>
      <c r="H38" s="40"/>
      <c r="I38" s="39" t="s">
        <v>315</v>
      </c>
      <c r="J38" s="39"/>
      <c r="K38" s="39" t="s">
        <v>259</v>
      </c>
      <c r="L38" s="39" t="s">
        <v>260</v>
      </c>
      <c r="M38" s="39"/>
      <c r="N38" s="39"/>
      <c r="O38" s="39" t="s">
        <v>228</v>
      </c>
      <c r="P38" s="39" t="s">
        <v>933</v>
      </c>
      <c r="Q38" s="39" t="s">
        <v>4</v>
      </c>
    </row>
    <row r="39" spans="1:17">
      <c r="A39">
        <v>38</v>
      </c>
      <c r="C39" t="s">
        <v>689</v>
      </c>
      <c r="D39" s="39"/>
      <c r="E39" s="39" t="s">
        <v>264</v>
      </c>
      <c r="F39" s="39" t="s">
        <v>265</v>
      </c>
      <c r="G39" s="36" t="s">
        <v>815</v>
      </c>
      <c r="H39" s="40"/>
      <c r="I39" s="39" t="s">
        <v>315</v>
      </c>
      <c r="J39" s="39"/>
      <c r="K39" s="39" t="s">
        <v>261</v>
      </c>
      <c r="L39" s="39" t="s">
        <v>252</v>
      </c>
      <c r="M39" s="39"/>
      <c r="N39" s="39"/>
      <c r="O39" s="39" t="s">
        <v>228</v>
      </c>
      <c r="P39" s="39" t="s">
        <v>933</v>
      </c>
      <c r="Q39" s="39" t="s">
        <v>4</v>
      </c>
    </row>
    <row r="40" spans="1:17">
      <c r="A40">
        <v>39</v>
      </c>
      <c r="C40" t="s">
        <v>689</v>
      </c>
      <c r="D40" s="39"/>
      <c r="E40" s="39" t="s">
        <v>238</v>
      </c>
      <c r="F40" s="39" t="s">
        <v>218</v>
      </c>
      <c r="G40" s="36" t="s">
        <v>816</v>
      </c>
      <c r="H40" s="40"/>
      <c r="I40" s="39" t="s">
        <v>315</v>
      </c>
      <c r="J40" s="39"/>
      <c r="K40" s="39" t="s">
        <v>262</v>
      </c>
      <c r="L40" s="39" t="s">
        <v>256</v>
      </c>
      <c r="M40" s="39"/>
      <c r="N40" s="39"/>
      <c r="O40" s="39" t="s">
        <v>228</v>
      </c>
      <c r="P40" s="39" t="s">
        <v>933</v>
      </c>
      <c r="Q40" s="39" t="s">
        <v>4</v>
      </c>
    </row>
    <row r="41" spans="1:17">
      <c r="A41">
        <v>40</v>
      </c>
      <c r="C41" t="s">
        <v>689</v>
      </c>
      <c r="D41" s="39"/>
      <c r="E41" s="39" t="s">
        <v>239</v>
      </c>
      <c r="F41" s="39" t="s">
        <v>16</v>
      </c>
      <c r="G41" s="36" t="s">
        <v>817</v>
      </c>
      <c r="H41" s="40"/>
      <c r="I41" s="39" t="s">
        <v>315</v>
      </c>
      <c r="J41" s="39"/>
      <c r="K41" s="39" t="s">
        <v>257</v>
      </c>
      <c r="L41" s="39" t="s">
        <v>263</v>
      </c>
      <c r="M41" s="39"/>
      <c r="N41" s="39"/>
      <c r="O41" s="39" t="s">
        <v>228</v>
      </c>
      <c r="P41" s="39" t="s">
        <v>933</v>
      </c>
      <c r="Q41" s="39" t="s">
        <v>4</v>
      </c>
    </row>
    <row r="42" spans="1:17">
      <c r="A42">
        <v>41</v>
      </c>
      <c r="C42" t="s">
        <v>689</v>
      </c>
      <c r="D42" s="39"/>
      <c r="E42" s="39" t="s">
        <v>240</v>
      </c>
      <c r="F42" s="39" t="s">
        <v>247</v>
      </c>
      <c r="G42" s="36" t="s">
        <v>818</v>
      </c>
      <c r="H42" s="40"/>
      <c r="I42" s="39" t="s">
        <v>315</v>
      </c>
      <c r="J42" s="39"/>
      <c r="K42" s="39" t="s">
        <v>262</v>
      </c>
      <c r="L42" s="39" t="s">
        <v>251</v>
      </c>
      <c r="M42" s="39"/>
      <c r="N42" s="39"/>
      <c r="O42" s="39" t="s">
        <v>228</v>
      </c>
      <c r="P42" s="39" t="s">
        <v>933</v>
      </c>
      <c r="Q42" s="39" t="s">
        <v>4</v>
      </c>
    </row>
    <row r="43" spans="1:17">
      <c r="A43">
        <v>42</v>
      </c>
      <c r="C43" t="s">
        <v>689</v>
      </c>
      <c r="D43" s="39"/>
      <c r="E43" s="39" t="s">
        <v>241</v>
      </c>
      <c r="F43" s="39"/>
      <c r="G43" s="36" t="s">
        <v>819</v>
      </c>
      <c r="H43" s="40"/>
      <c r="I43" s="39" t="s">
        <v>315</v>
      </c>
      <c r="J43" s="39"/>
      <c r="K43" s="39" t="s">
        <v>23</v>
      </c>
      <c r="L43" s="39" t="s">
        <v>252</v>
      </c>
      <c r="M43" s="39"/>
      <c r="N43" s="39"/>
      <c r="O43" s="39" t="s">
        <v>228</v>
      </c>
      <c r="P43" s="39" t="s">
        <v>933</v>
      </c>
      <c r="Q43" s="39" t="s">
        <v>4</v>
      </c>
    </row>
    <row r="44" spans="1:17">
      <c r="A44">
        <v>43</v>
      </c>
      <c r="C44" t="s">
        <v>689</v>
      </c>
      <c r="D44" s="39"/>
      <c r="E44" s="39" t="s">
        <v>242</v>
      </c>
      <c r="F44" s="39"/>
      <c r="G44" s="36" t="s">
        <v>820</v>
      </c>
      <c r="H44" s="40"/>
      <c r="I44" s="39" t="s">
        <v>315</v>
      </c>
      <c r="J44" s="39"/>
      <c r="K44" s="39" t="s">
        <v>181</v>
      </c>
      <c r="L44" s="39" t="s">
        <v>250</v>
      </c>
      <c r="M44" s="39"/>
      <c r="N44" s="39"/>
      <c r="O44" s="39" t="s">
        <v>228</v>
      </c>
      <c r="P44" s="39" t="s">
        <v>933</v>
      </c>
      <c r="Q44" s="39" t="s">
        <v>4</v>
      </c>
    </row>
    <row r="45" spans="1:17">
      <c r="A45">
        <v>44</v>
      </c>
      <c r="C45" t="s">
        <v>689</v>
      </c>
      <c r="D45" s="39"/>
      <c r="E45" s="39" t="s">
        <v>26</v>
      </c>
      <c r="F45" s="39"/>
      <c r="G45" s="36" t="s">
        <v>821</v>
      </c>
      <c r="H45" s="40"/>
      <c r="I45" s="39" t="s">
        <v>315</v>
      </c>
      <c r="J45" s="39"/>
      <c r="K45" s="39" t="s">
        <v>179</v>
      </c>
      <c r="L45" s="39" t="s">
        <v>171</v>
      </c>
      <c r="M45" s="39"/>
      <c r="N45" s="39"/>
      <c r="O45" s="39" t="s">
        <v>228</v>
      </c>
      <c r="P45" s="39" t="s">
        <v>933</v>
      </c>
      <c r="Q45" s="39" t="s">
        <v>4</v>
      </c>
    </row>
    <row r="46" spans="1:17">
      <c r="A46">
        <v>45</v>
      </c>
      <c r="C46" t="s">
        <v>689</v>
      </c>
      <c r="D46" s="39"/>
      <c r="E46" s="39" t="s">
        <v>243</v>
      </c>
      <c r="F46" s="39"/>
      <c r="G46" s="36" t="s">
        <v>822</v>
      </c>
      <c r="H46" s="40"/>
      <c r="I46" s="39" t="s">
        <v>315</v>
      </c>
      <c r="J46" s="39"/>
      <c r="K46" s="39" t="s">
        <v>266</v>
      </c>
      <c r="L46" s="39" t="s">
        <v>262</v>
      </c>
      <c r="M46" s="39"/>
      <c r="N46" s="39"/>
      <c r="O46" s="39" t="s">
        <v>228</v>
      </c>
      <c r="P46" s="39" t="s">
        <v>933</v>
      </c>
      <c r="Q46" s="39" t="s">
        <v>4</v>
      </c>
    </row>
    <row r="47" spans="1:17">
      <c r="A47">
        <v>46</v>
      </c>
      <c r="C47" t="s">
        <v>689</v>
      </c>
      <c r="D47" s="39"/>
      <c r="E47" s="39" t="s">
        <v>244</v>
      </c>
      <c r="F47" s="39"/>
      <c r="G47" s="36" t="s">
        <v>823</v>
      </c>
      <c r="H47" s="40"/>
      <c r="I47" s="39" t="s">
        <v>315</v>
      </c>
      <c r="J47" s="39"/>
      <c r="K47" s="39" t="s">
        <v>196</v>
      </c>
      <c r="L47" s="39" t="s">
        <v>267</v>
      </c>
      <c r="M47" s="39"/>
      <c r="N47" s="39"/>
      <c r="O47" s="39" t="s">
        <v>228</v>
      </c>
      <c r="P47" s="39" t="s">
        <v>933</v>
      </c>
      <c r="Q47" s="39" t="s">
        <v>4</v>
      </c>
    </row>
    <row r="48" spans="1:17">
      <c r="A48">
        <v>47</v>
      </c>
      <c r="C48" t="s">
        <v>689</v>
      </c>
      <c r="D48" s="39"/>
      <c r="E48" s="39" t="s">
        <v>245</v>
      </c>
      <c r="F48" s="39"/>
      <c r="G48" s="36" t="s">
        <v>824</v>
      </c>
      <c r="H48" s="40"/>
      <c r="I48" s="39" t="s">
        <v>315</v>
      </c>
      <c r="J48" s="39"/>
      <c r="K48" s="39" t="s">
        <v>268</v>
      </c>
      <c r="L48" s="39" t="s">
        <v>267</v>
      </c>
      <c r="M48" s="39"/>
      <c r="N48" s="39"/>
      <c r="O48" s="39" t="s">
        <v>228</v>
      </c>
      <c r="P48" s="39" t="s">
        <v>933</v>
      </c>
      <c r="Q48" s="39" t="s">
        <v>4</v>
      </c>
    </row>
    <row r="49" spans="1:18">
      <c r="A49">
        <v>48</v>
      </c>
      <c r="C49" t="s">
        <v>689</v>
      </c>
      <c r="D49" s="39"/>
      <c r="E49" s="39" t="s">
        <v>246</v>
      </c>
      <c r="F49" s="39"/>
      <c r="G49" s="36" t="s">
        <v>825</v>
      </c>
      <c r="H49" s="40"/>
      <c r="I49" s="39" t="s">
        <v>315</v>
      </c>
      <c r="J49" s="39"/>
      <c r="K49" s="39" t="s">
        <v>268</v>
      </c>
      <c r="L49" s="39" t="s">
        <v>255</v>
      </c>
      <c r="M49" s="39"/>
      <c r="N49" s="39"/>
      <c r="O49" s="39" t="s">
        <v>228</v>
      </c>
      <c r="P49" s="39" t="s">
        <v>933</v>
      </c>
      <c r="Q49" s="39" t="s">
        <v>4</v>
      </c>
    </row>
    <row r="50" spans="1:18">
      <c r="A50">
        <v>49</v>
      </c>
      <c r="C50" t="s">
        <v>689</v>
      </c>
      <c r="D50" s="41"/>
      <c r="E50" s="41" t="s">
        <v>270</v>
      </c>
      <c r="F50" s="41" t="s">
        <v>16</v>
      </c>
      <c r="G50" s="36" t="s">
        <v>826</v>
      </c>
      <c r="H50" s="42" t="s">
        <v>269</v>
      </c>
      <c r="I50" s="41" t="s">
        <v>275</v>
      </c>
      <c r="J50" s="41"/>
      <c r="K50" s="39" t="s">
        <v>271</v>
      </c>
      <c r="L50" s="39"/>
      <c r="M50" s="39"/>
      <c r="N50" s="41"/>
      <c r="O50" s="60" t="s">
        <v>611</v>
      </c>
      <c r="P50" s="60" t="s">
        <v>721</v>
      </c>
      <c r="Q50" t="s">
        <v>325</v>
      </c>
    </row>
    <row r="51" spans="1:18">
      <c r="A51">
        <v>50</v>
      </c>
      <c r="C51" t="s">
        <v>689</v>
      </c>
      <c r="D51" s="41"/>
      <c r="E51" s="41" t="s">
        <v>270</v>
      </c>
      <c r="F51" s="41" t="s">
        <v>16</v>
      </c>
      <c r="G51" s="36" t="s">
        <v>826</v>
      </c>
      <c r="H51" s="42" t="s">
        <v>272</v>
      </c>
      <c r="I51" s="41" t="s">
        <v>275</v>
      </c>
      <c r="J51" s="41"/>
      <c r="K51" s="39" t="s">
        <v>273</v>
      </c>
      <c r="L51" s="39"/>
      <c r="M51" s="39"/>
      <c r="N51" s="41"/>
      <c r="O51" s="60" t="s">
        <v>612</v>
      </c>
      <c r="P51" s="60" t="s">
        <v>721</v>
      </c>
      <c r="Q51" t="s">
        <v>326</v>
      </c>
    </row>
    <row r="52" spans="1:18">
      <c r="A52">
        <v>51</v>
      </c>
      <c r="C52" t="s">
        <v>689</v>
      </c>
      <c r="D52" s="41"/>
      <c r="E52" s="41" t="s">
        <v>274</v>
      </c>
      <c r="F52" s="41" t="s">
        <v>248</v>
      </c>
      <c r="G52" s="36" t="s">
        <v>827</v>
      </c>
      <c r="H52" s="42" t="s">
        <v>269</v>
      </c>
      <c r="I52" s="41" t="s">
        <v>275</v>
      </c>
      <c r="J52" s="41"/>
      <c r="K52" s="39" t="s">
        <v>277</v>
      </c>
      <c r="L52" s="39"/>
      <c r="M52" s="39"/>
      <c r="N52" s="41"/>
      <c r="O52" s="60" t="s">
        <v>613</v>
      </c>
      <c r="P52" s="60" t="s">
        <v>932</v>
      </c>
      <c r="Q52" t="s">
        <v>327</v>
      </c>
    </row>
    <row r="53" spans="1:18">
      <c r="A53">
        <v>52</v>
      </c>
      <c r="C53" t="s">
        <v>689</v>
      </c>
      <c r="D53" s="41"/>
      <c r="E53" s="41" t="s">
        <v>274</v>
      </c>
      <c r="F53" s="41" t="s">
        <v>248</v>
      </c>
      <c r="G53" s="36" t="s">
        <v>827</v>
      </c>
      <c r="H53" s="42" t="s">
        <v>272</v>
      </c>
      <c r="I53" s="41" t="s">
        <v>275</v>
      </c>
      <c r="J53" s="41"/>
      <c r="K53" s="39" t="s">
        <v>276</v>
      </c>
      <c r="L53" s="39"/>
      <c r="M53" s="39"/>
      <c r="N53" s="41"/>
      <c r="O53" s="60" t="s">
        <v>938</v>
      </c>
      <c r="P53" s="60" t="s">
        <v>932</v>
      </c>
      <c r="Q53" t="s">
        <v>328</v>
      </c>
    </row>
    <row r="54" spans="1:18">
      <c r="A54">
        <v>53</v>
      </c>
      <c r="C54" t="s">
        <v>689</v>
      </c>
      <c r="D54" s="41"/>
      <c r="E54" s="41" t="s">
        <v>278</v>
      </c>
      <c r="F54" s="41" t="s">
        <v>218</v>
      </c>
      <c r="G54" s="36" t="s">
        <v>828</v>
      </c>
      <c r="H54" s="42"/>
      <c r="I54" s="41" t="s">
        <v>284</v>
      </c>
      <c r="J54" s="41"/>
      <c r="K54" s="39" t="s">
        <v>283</v>
      </c>
      <c r="L54" s="39"/>
      <c r="M54" s="39"/>
      <c r="N54" s="41"/>
      <c r="O54" s="60" t="s">
        <v>615</v>
      </c>
      <c r="P54" s="60" t="s">
        <v>721</v>
      </c>
      <c r="Q54" t="s">
        <v>329</v>
      </c>
    </row>
    <row r="55" spans="1:18">
      <c r="A55">
        <v>54</v>
      </c>
      <c r="C55" t="s">
        <v>689</v>
      </c>
      <c r="D55" s="41"/>
      <c r="E55" s="41" t="s">
        <v>279</v>
      </c>
      <c r="F55" s="41" t="s">
        <v>285</v>
      </c>
      <c r="G55" s="36" t="s">
        <v>829</v>
      </c>
      <c r="H55" s="42"/>
      <c r="I55" s="41" t="s">
        <v>284</v>
      </c>
      <c r="J55" s="41"/>
      <c r="K55" s="39" t="s">
        <v>282</v>
      </c>
      <c r="L55" s="39"/>
      <c r="M55" s="39"/>
      <c r="N55" s="41"/>
      <c r="O55" s="60" t="s">
        <v>616</v>
      </c>
      <c r="P55" s="60" t="s">
        <v>721</v>
      </c>
      <c r="Q55" t="s">
        <v>330</v>
      </c>
    </row>
    <row r="56" spans="1:18">
      <c r="A56">
        <v>55</v>
      </c>
      <c r="C56" t="s">
        <v>689</v>
      </c>
      <c r="D56" s="41"/>
      <c r="E56" s="41" t="s">
        <v>280</v>
      </c>
      <c r="F56" s="41"/>
      <c r="G56" s="36" t="s">
        <v>830</v>
      </c>
      <c r="H56" s="42"/>
      <c r="I56" s="41" t="s">
        <v>284</v>
      </c>
      <c r="J56" s="41"/>
      <c r="K56" s="39" t="s">
        <v>281</v>
      </c>
      <c r="L56" s="39"/>
      <c r="M56" s="39"/>
      <c r="N56" s="41"/>
      <c r="O56" s="60" t="s">
        <v>617</v>
      </c>
      <c r="P56" s="60" t="s">
        <v>721</v>
      </c>
      <c r="Q56" t="s">
        <v>331</v>
      </c>
    </row>
    <row r="57" spans="1:18">
      <c r="A57">
        <v>56</v>
      </c>
      <c r="C57" t="s">
        <v>689</v>
      </c>
      <c r="D57" s="48"/>
      <c r="E57" s="48" t="s">
        <v>336</v>
      </c>
      <c r="F57" s="48" t="s">
        <v>337</v>
      </c>
      <c r="G57" s="36" t="s">
        <v>336</v>
      </c>
      <c r="H57" s="55"/>
      <c r="I57" s="48" t="s">
        <v>335</v>
      </c>
      <c r="J57" s="48" t="s">
        <v>333</v>
      </c>
      <c r="K57" s="39">
        <v>0.28000000000000003</v>
      </c>
      <c r="L57" s="39"/>
      <c r="M57" s="39"/>
      <c r="N57" s="39" t="s">
        <v>342</v>
      </c>
      <c r="O57" t="s">
        <v>351</v>
      </c>
      <c r="P57" s="60" t="s">
        <v>935</v>
      </c>
      <c r="Q57" t="s">
        <v>352</v>
      </c>
      <c r="R57" s="73" t="s">
        <v>909</v>
      </c>
    </row>
    <row r="58" spans="1:18">
      <c r="A58">
        <v>57</v>
      </c>
      <c r="C58" t="s">
        <v>689</v>
      </c>
      <c r="D58" s="48"/>
      <c r="E58" s="48" t="s">
        <v>336</v>
      </c>
      <c r="F58" s="48" t="s">
        <v>338</v>
      </c>
      <c r="G58" s="36" t="s">
        <v>336</v>
      </c>
      <c r="H58" s="55"/>
      <c r="I58" s="48" t="s">
        <v>335</v>
      </c>
      <c r="J58" s="48" t="s">
        <v>334</v>
      </c>
      <c r="K58" s="39">
        <v>0.25</v>
      </c>
      <c r="L58" s="39"/>
      <c r="M58" s="39"/>
      <c r="N58" s="39" t="s">
        <v>344</v>
      </c>
      <c r="O58" t="s">
        <v>351</v>
      </c>
      <c r="P58" s="60" t="s">
        <v>935</v>
      </c>
      <c r="Q58" t="s">
        <v>352</v>
      </c>
    </row>
    <row r="59" spans="1:18">
      <c r="A59">
        <v>58</v>
      </c>
      <c r="C59" t="s">
        <v>689</v>
      </c>
      <c r="D59" s="48"/>
      <c r="E59" s="48" t="s">
        <v>336</v>
      </c>
      <c r="F59" s="48" t="s">
        <v>337</v>
      </c>
      <c r="G59" s="36" t="s">
        <v>336</v>
      </c>
      <c r="H59" s="55"/>
      <c r="I59" s="48" t="s">
        <v>335</v>
      </c>
      <c r="J59" s="48" t="s">
        <v>334</v>
      </c>
      <c r="K59" s="39">
        <v>0.28000000000000003</v>
      </c>
      <c r="L59" s="39"/>
      <c r="M59" s="39"/>
      <c r="N59" s="39" t="s">
        <v>343</v>
      </c>
      <c r="O59" t="s">
        <v>351</v>
      </c>
      <c r="P59" s="60" t="s">
        <v>935</v>
      </c>
      <c r="Q59" t="s">
        <v>352</v>
      </c>
    </row>
    <row r="60" spans="1:18">
      <c r="A60">
        <v>59</v>
      </c>
      <c r="C60" t="s">
        <v>689</v>
      </c>
      <c r="D60" s="48"/>
      <c r="E60" s="48" t="s">
        <v>33</v>
      </c>
      <c r="F60" s="48" t="s">
        <v>911</v>
      </c>
      <c r="G60" s="36" t="s">
        <v>831</v>
      </c>
      <c r="H60" s="55"/>
      <c r="I60" s="48" t="s">
        <v>335</v>
      </c>
      <c r="J60" s="48" t="s">
        <v>333</v>
      </c>
      <c r="K60" s="39">
        <v>0.09</v>
      </c>
      <c r="L60" s="39"/>
      <c r="M60" s="39"/>
      <c r="N60" s="39" t="s">
        <v>347</v>
      </c>
      <c r="O60" t="s">
        <v>351</v>
      </c>
      <c r="P60" s="60" t="s">
        <v>935</v>
      </c>
      <c r="Q60" t="s">
        <v>352</v>
      </c>
    </row>
    <row r="61" spans="1:18">
      <c r="A61">
        <v>60</v>
      </c>
      <c r="C61" t="s">
        <v>689</v>
      </c>
      <c r="D61" s="48"/>
      <c r="E61" s="48" t="s">
        <v>33</v>
      </c>
      <c r="F61" s="48" t="s">
        <v>340</v>
      </c>
      <c r="G61" s="36" t="s">
        <v>832</v>
      </c>
      <c r="H61" s="55"/>
      <c r="I61" s="48" t="s">
        <v>335</v>
      </c>
      <c r="J61" s="48" t="s">
        <v>334</v>
      </c>
      <c r="K61" s="39">
        <v>0.08</v>
      </c>
      <c r="L61" s="39"/>
      <c r="M61" s="39"/>
      <c r="N61" s="39" t="s">
        <v>346</v>
      </c>
      <c r="O61" t="s">
        <v>351</v>
      </c>
      <c r="P61" s="60" t="s">
        <v>935</v>
      </c>
      <c r="Q61" t="s">
        <v>352</v>
      </c>
    </row>
    <row r="62" spans="1:18">
      <c r="A62">
        <v>61</v>
      </c>
      <c r="C62" t="s">
        <v>689</v>
      </c>
      <c r="D62" s="48"/>
      <c r="E62" s="48" t="s">
        <v>33</v>
      </c>
      <c r="F62" s="48" t="s">
        <v>340</v>
      </c>
      <c r="G62" s="36" t="s">
        <v>832</v>
      </c>
      <c r="H62" s="55"/>
      <c r="I62" s="48" t="s">
        <v>335</v>
      </c>
      <c r="J62" s="48" t="s">
        <v>334</v>
      </c>
      <c r="K62" s="39">
        <v>0.08</v>
      </c>
      <c r="L62" s="39"/>
      <c r="M62" s="39"/>
      <c r="N62" s="39" t="s">
        <v>345</v>
      </c>
      <c r="O62" t="s">
        <v>351</v>
      </c>
      <c r="P62" s="60" t="s">
        <v>935</v>
      </c>
      <c r="Q62" s="64" t="s">
        <v>352</v>
      </c>
    </row>
    <row r="63" spans="1:18">
      <c r="A63">
        <v>62</v>
      </c>
      <c r="C63" t="s">
        <v>689</v>
      </c>
      <c r="D63" s="48"/>
      <c r="E63" s="48" t="s">
        <v>332</v>
      </c>
      <c r="F63" s="48" t="s">
        <v>910</v>
      </c>
      <c r="G63" s="36" t="s">
        <v>833</v>
      </c>
      <c r="H63" s="55"/>
      <c r="I63" s="48" t="s">
        <v>335</v>
      </c>
      <c r="J63" s="48" t="s">
        <v>333</v>
      </c>
      <c r="K63" s="39">
        <v>0.28999999999999998</v>
      </c>
      <c r="L63" s="39"/>
      <c r="M63" s="39"/>
      <c r="N63" s="39" t="s">
        <v>348</v>
      </c>
      <c r="O63" t="s">
        <v>351</v>
      </c>
      <c r="P63" s="60" t="s">
        <v>935</v>
      </c>
      <c r="Q63" t="s">
        <v>352</v>
      </c>
    </row>
    <row r="64" spans="1:18">
      <c r="A64">
        <v>63</v>
      </c>
      <c r="C64" t="s">
        <v>689</v>
      </c>
      <c r="D64" s="48"/>
      <c r="E64" s="48" t="s">
        <v>332</v>
      </c>
      <c r="F64" s="48" t="s">
        <v>912</v>
      </c>
      <c r="G64" s="36" t="s">
        <v>834</v>
      </c>
      <c r="H64" s="55"/>
      <c r="I64" s="48" t="s">
        <v>335</v>
      </c>
      <c r="J64" s="48" t="s">
        <v>334</v>
      </c>
      <c r="K64" s="39">
        <v>0.18</v>
      </c>
      <c r="L64" s="39"/>
      <c r="M64" s="39"/>
      <c r="N64" s="39" t="s">
        <v>349</v>
      </c>
      <c r="O64" t="s">
        <v>351</v>
      </c>
      <c r="P64" s="60" t="s">
        <v>935</v>
      </c>
      <c r="Q64" t="s">
        <v>352</v>
      </c>
    </row>
    <row r="65" spans="1:17">
      <c r="A65">
        <v>64</v>
      </c>
      <c r="C65" t="s">
        <v>689</v>
      </c>
      <c r="D65" s="48"/>
      <c r="E65" s="48" t="s">
        <v>227</v>
      </c>
      <c r="F65" s="48" t="s">
        <v>218</v>
      </c>
      <c r="G65" s="36" t="s">
        <v>835</v>
      </c>
      <c r="H65" s="55"/>
      <c r="I65" s="48" t="s">
        <v>335</v>
      </c>
      <c r="J65" s="48" t="s">
        <v>334</v>
      </c>
      <c r="K65" s="39">
        <v>0.26</v>
      </c>
      <c r="L65" s="39"/>
      <c r="M65" s="39"/>
      <c r="N65" s="39" t="s">
        <v>350</v>
      </c>
      <c r="O65" t="s">
        <v>351</v>
      </c>
      <c r="P65" s="60" t="s">
        <v>935</v>
      </c>
      <c r="Q65" t="s">
        <v>352</v>
      </c>
    </row>
    <row r="66" spans="1:17">
      <c r="A66">
        <v>65</v>
      </c>
      <c r="C66" t="s">
        <v>689</v>
      </c>
      <c r="D66" s="56"/>
      <c r="E66" s="56" t="s">
        <v>227</v>
      </c>
      <c r="F66" s="56" t="s">
        <v>248</v>
      </c>
      <c r="G66" s="36" t="s">
        <v>836</v>
      </c>
      <c r="H66" s="57" t="s">
        <v>269</v>
      </c>
      <c r="I66" s="56" t="s">
        <v>355</v>
      </c>
      <c r="J66" s="56" t="s">
        <v>356</v>
      </c>
      <c r="K66" s="39" t="s">
        <v>373</v>
      </c>
      <c r="L66" s="39" t="s">
        <v>375</v>
      </c>
      <c r="M66" s="39">
        <v>71</v>
      </c>
      <c r="N66" s="56"/>
      <c r="O66" t="s">
        <v>353</v>
      </c>
      <c r="Q66" t="s">
        <v>354</v>
      </c>
    </row>
    <row r="67" spans="1:17">
      <c r="A67">
        <v>66</v>
      </c>
      <c r="C67" t="s">
        <v>689</v>
      </c>
      <c r="D67" s="56"/>
      <c r="E67" s="56" t="s">
        <v>227</v>
      </c>
      <c r="F67" s="56" t="s">
        <v>248</v>
      </c>
      <c r="G67" s="36" t="s">
        <v>836</v>
      </c>
      <c r="H67" s="57" t="s">
        <v>42</v>
      </c>
      <c r="I67" s="56" t="s">
        <v>355</v>
      </c>
      <c r="J67" s="56" t="s">
        <v>356</v>
      </c>
      <c r="K67" s="39" t="s">
        <v>376</v>
      </c>
      <c r="L67" s="39" t="s">
        <v>375</v>
      </c>
      <c r="M67" s="39">
        <v>60</v>
      </c>
      <c r="N67" s="56"/>
      <c r="O67" t="s">
        <v>353</v>
      </c>
      <c r="Q67" t="s">
        <v>389</v>
      </c>
    </row>
    <row r="68" spans="1:17">
      <c r="A68">
        <v>67</v>
      </c>
      <c r="C68" t="s">
        <v>689</v>
      </c>
      <c r="D68" s="56"/>
      <c r="E68" s="56" t="s">
        <v>227</v>
      </c>
      <c r="F68" s="56" t="s">
        <v>16</v>
      </c>
      <c r="G68" s="36" t="s">
        <v>837</v>
      </c>
      <c r="H68" s="57" t="s">
        <v>269</v>
      </c>
      <c r="I68" s="56" t="s">
        <v>355</v>
      </c>
      <c r="J68" s="56" t="s">
        <v>358</v>
      </c>
      <c r="K68" s="39" t="s">
        <v>182</v>
      </c>
      <c r="L68" s="39" t="s">
        <v>252</v>
      </c>
      <c r="M68" s="39">
        <v>59</v>
      </c>
      <c r="N68" s="56"/>
      <c r="O68" t="s">
        <v>353</v>
      </c>
      <c r="Q68" t="s">
        <v>390</v>
      </c>
    </row>
    <row r="69" spans="1:17">
      <c r="A69">
        <v>68</v>
      </c>
      <c r="C69" t="s">
        <v>689</v>
      </c>
      <c r="D69" s="56"/>
      <c r="E69" s="56" t="s">
        <v>227</v>
      </c>
      <c r="F69" s="56" t="s">
        <v>16</v>
      </c>
      <c r="G69" s="36" t="s">
        <v>837</v>
      </c>
      <c r="H69" s="57" t="s">
        <v>42</v>
      </c>
      <c r="I69" s="56" t="s">
        <v>355</v>
      </c>
      <c r="J69" s="56" t="s">
        <v>358</v>
      </c>
      <c r="K69" s="39" t="s">
        <v>377</v>
      </c>
      <c r="L69" s="39" t="s">
        <v>252</v>
      </c>
      <c r="M69" s="39">
        <v>59</v>
      </c>
      <c r="N69" s="56"/>
      <c r="O69" t="s">
        <v>353</v>
      </c>
      <c r="Q69" t="s">
        <v>391</v>
      </c>
    </row>
    <row r="70" spans="1:17">
      <c r="A70">
        <v>69</v>
      </c>
      <c r="C70" t="s">
        <v>689</v>
      </c>
      <c r="D70" s="56"/>
      <c r="E70" s="56" t="s">
        <v>227</v>
      </c>
      <c r="F70" s="56" t="s">
        <v>291</v>
      </c>
      <c r="G70" s="36" t="s">
        <v>838</v>
      </c>
      <c r="H70" s="57" t="s">
        <v>269</v>
      </c>
      <c r="I70" s="56" t="s">
        <v>355</v>
      </c>
      <c r="J70" s="56" t="s">
        <v>359</v>
      </c>
      <c r="K70" s="39" t="s">
        <v>378</v>
      </c>
      <c r="L70" s="39" t="s">
        <v>252</v>
      </c>
      <c r="M70" s="39">
        <v>77</v>
      </c>
      <c r="N70" s="56"/>
      <c r="O70" t="s">
        <v>353</v>
      </c>
      <c r="Q70" t="s">
        <v>392</v>
      </c>
    </row>
    <row r="71" spans="1:17">
      <c r="A71">
        <v>70</v>
      </c>
      <c r="C71" t="s">
        <v>689</v>
      </c>
      <c r="D71" s="56"/>
      <c r="E71" s="56" t="s">
        <v>227</v>
      </c>
      <c r="F71" s="56" t="s">
        <v>291</v>
      </c>
      <c r="G71" s="36" t="s">
        <v>838</v>
      </c>
      <c r="H71" s="57" t="s">
        <v>42</v>
      </c>
      <c r="I71" s="56" t="s">
        <v>355</v>
      </c>
      <c r="J71" s="56" t="s">
        <v>359</v>
      </c>
      <c r="K71" s="39" t="s">
        <v>377</v>
      </c>
      <c r="L71" s="39" t="s">
        <v>252</v>
      </c>
      <c r="M71" s="39">
        <v>59</v>
      </c>
      <c r="N71" s="56"/>
      <c r="O71" t="s">
        <v>353</v>
      </c>
      <c r="Q71" t="s">
        <v>393</v>
      </c>
    </row>
    <row r="72" spans="1:17">
      <c r="A72">
        <v>71</v>
      </c>
      <c r="C72" t="s">
        <v>689</v>
      </c>
      <c r="D72" s="56"/>
      <c r="E72" s="56" t="s">
        <v>227</v>
      </c>
      <c r="F72" s="56" t="s">
        <v>291</v>
      </c>
      <c r="G72" s="36" t="s">
        <v>838</v>
      </c>
      <c r="H72" s="57" t="s">
        <v>269</v>
      </c>
      <c r="I72" s="56" t="s">
        <v>355</v>
      </c>
      <c r="J72" s="56" t="s">
        <v>356</v>
      </c>
      <c r="K72" s="39" t="s">
        <v>180</v>
      </c>
      <c r="L72" s="39" t="s">
        <v>375</v>
      </c>
      <c r="M72" s="39">
        <v>71</v>
      </c>
      <c r="N72" s="56"/>
      <c r="O72" t="s">
        <v>353</v>
      </c>
      <c r="Q72" t="s">
        <v>394</v>
      </c>
    </row>
    <row r="73" spans="1:17">
      <c r="A73">
        <v>72</v>
      </c>
      <c r="C73" t="s">
        <v>689</v>
      </c>
      <c r="D73" s="56"/>
      <c r="E73" s="56" t="s">
        <v>227</v>
      </c>
      <c r="F73" s="56" t="s">
        <v>291</v>
      </c>
      <c r="G73" s="36" t="s">
        <v>838</v>
      </c>
      <c r="H73" s="57" t="s">
        <v>42</v>
      </c>
      <c r="I73" s="56" t="s">
        <v>355</v>
      </c>
      <c r="J73" s="56" t="s">
        <v>356</v>
      </c>
      <c r="K73" s="39" t="s">
        <v>173</v>
      </c>
      <c r="L73" s="39" t="s">
        <v>252</v>
      </c>
      <c r="M73" s="39">
        <v>54</v>
      </c>
      <c r="N73" s="56"/>
      <c r="O73" t="s">
        <v>353</v>
      </c>
      <c r="Q73" t="s">
        <v>395</v>
      </c>
    </row>
    <row r="74" spans="1:17">
      <c r="A74">
        <v>73</v>
      </c>
      <c r="C74" t="s">
        <v>689</v>
      </c>
      <c r="D74" s="56"/>
      <c r="E74" s="56" t="s">
        <v>227</v>
      </c>
      <c r="F74" s="56" t="s">
        <v>16</v>
      </c>
      <c r="G74" s="36" t="s">
        <v>837</v>
      </c>
      <c r="H74" s="57" t="s">
        <v>269</v>
      </c>
      <c r="I74" s="56" t="s">
        <v>355</v>
      </c>
      <c r="J74" s="56" t="s">
        <v>356</v>
      </c>
      <c r="K74" s="39" t="s">
        <v>254</v>
      </c>
      <c r="L74" s="39" t="s">
        <v>252</v>
      </c>
      <c r="M74" s="39">
        <v>52</v>
      </c>
      <c r="N74" s="56"/>
      <c r="O74" t="s">
        <v>353</v>
      </c>
      <c r="Q74" t="s">
        <v>396</v>
      </c>
    </row>
    <row r="75" spans="1:17">
      <c r="A75">
        <v>74</v>
      </c>
      <c r="C75" t="s">
        <v>689</v>
      </c>
      <c r="D75" s="56"/>
      <c r="E75" s="56" t="s">
        <v>227</v>
      </c>
      <c r="F75" s="56" t="s">
        <v>16</v>
      </c>
      <c r="G75" s="36" t="s">
        <v>837</v>
      </c>
      <c r="H75" s="57" t="s">
        <v>42</v>
      </c>
      <c r="I75" s="56" t="s">
        <v>355</v>
      </c>
      <c r="J75" s="56" t="s">
        <v>356</v>
      </c>
      <c r="K75" s="39" t="s">
        <v>172</v>
      </c>
      <c r="L75" s="39" t="s">
        <v>252</v>
      </c>
      <c r="M75" s="39">
        <v>51</v>
      </c>
      <c r="N75" s="56"/>
      <c r="O75" t="s">
        <v>353</v>
      </c>
      <c r="Q75" t="s">
        <v>397</v>
      </c>
    </row>
    <row r="76" spans="1:17">
      <c r="A76">
        <v>75</v>
      </c>
      <c r="C76" t="s">
        <v>689</v>
      </c>
      <c r="D76" s="56"/>
      <c r="E76" s="56" t="s">
        <v>227</v>
      </c>
      <c r="F76" s="56" t="s">
        <v>357</v>
      </c>
      <c r="G76" s="36" t="s">
        <v>839</v>
      </c>
      <c r="H76" s="57" t="s">
        <v>269</v>
      </c>
      <c r="I76" s="56" t="s">
        <v>355</v>
      </c>
      <c r="J76" s="56" t="s">
        <v>360</v>
      </c>
      <c r="K76" s="39" t="s">
        <v>379</v>
      </c>
      <c r="L76" s="39" t="s">
        <v>250</v>
      </c>
      <c r="M76" s="39">
        <v>73</v>
      </c>
      <c r="N76" s="56"/>
      <c r="O76" t="s">
        <v>353</v>
      </c>
      <c r="Q76" t="s">
        <v>398</v>
      </c>
    </row>
    <row r="77" spans="1:17">
      <c r="A77">
        <v>76</v>
      </c>
      <c r="C77" t="s">
        <v>689</v>
      </c>
      <c r="D77" s="56"/>
      <c r="E77" s="56" t="s">
        <v>227</v>
      </c>
      <c r="F77" s="56" t="s">
        <v>357</v>
      </c>
      <c r="G77" s="36" t="s">
        <v>839</v>
      </c>
      <c r="H77" s="57" t="s">
        <v>42</v>
      </c>
      <c r="I77" s="56" t="s">
        <v>355</v>
      </c>
      <c r="J77" s="56" t="s">
        <v>360</v>
      </c>
      <c r="K77" s="39" t="s">
        <v>164</v>
      </c>
      <c r="L77" s="39" t="s">
        <v>252</v>
      </c>
      <c r="M77" s="39">
        <v>56</v>
      </c>
      <c r="N77" s="56"/>
      <c r="O77" t="s">
        <v>353</v>
      </c>
      <c r="Q77" t="s">
        <v>399</v>
      </c>
    </row>
    <row r="78" spans="1:17">
      <c r="A78">
        <v>77</v>
      </c>
      <c r="C78" t="s">
        <v>689</v>
      </c>
      <c r="D78" s="56"/>
      <c r="E78" s="56" t="s">
        <v>227</v>
      </c>
      <c r="F78" s="56" t="s">
        <v>16</v>
      </c>
      <c r="G78" s="36" t="s">
        <v>837</v>
      </c>
      <c r="H78" s="57" t="s">
        <v>269</v>
      </c>
      <c r="I78" s="56" t="s">
        <v>355</v>
      </c>
      <c r="J78" s="56" t="s">
        <v>452</v>
      </c>
      <c r="K78" s="39" t="s">
        <v>166</v>
      </c>
      <c r="L78" s="39" t="s">
        <v>252</v>
      </c>
      <c r="M78" s="39">
        <v>55</v>
      </c>
      <c r="N78" s="56"/>
      <c r="O78" t="s">
        <v>353</v>
      </c>
      <c r="Q78" t="s">
        <v>400</v>
      </c>
    </row>
    <row r="79" spans="1:17">
      <c r="A79">
        <v>78</v>
      </c>
      <c r="C79" t="s">
        <v>689</v>
      </c>
      <c r="D79" s="56"/>
      <c r="E79" s="56" t="s">
        <v>227</v>
      </c>
      <c r="F79" s="56" t="s">
        <v>16</v>
      </c>
      <c r="G79" s="36" t="s">
        <v>837</v>
      </c>
      <c r="H79" s="57" t="s">
        <v>269</v>
      </c>
      <c r="I79" s="56" t="s">
        <v>355</v>
      </c>
      <c r="J79" s="56" t="s">
        <v>452</v>
      </c>
      <c r="K79" s="39" t="s">
        <v>172</v>
      </c>
      <c r="L79" s="39" t="s">
        <v>252</v>
      </c>
      <c r="M79" s="39">
        <v>51</v>
      </c>
      <c r="N79" s="56"/>
      <c r="O79" t="s">
        <v>353</v>
      </c>
      <c r="Q79" t="s">
        <v>401</v>
      </c>
    </row>
    <row r="80" spans="1:17">
      <c r="A80">
        <v>79</v>
      </c>
      <c r="C80" t="s">
        <v>689</v>
      </c>
      <c r="D80" s="56"/>
      <c r="E80" s="56" t="s">
        <v>227</v>
      </c>
      <c r="F80" s="56" t="s">
        <v>374</v>
      </c>
      <c r="G80" s="36" t="s">
        <v>840</v>
      </c>
      <c r="H80" s="57" t="s">
        <v>269</v>
      </c>
      <c r="I80" s="56" t="s">
        <v>355</v>
      </c>
      <c r="J80" s="56" t="s">
        <v>358</v>
      </c>
      <c r="K80" s="39" t="s">
        <v>380</v>
      </c>
      <c r="L80" s="39" t="s">
        <v>250</v>
      </c>
      <c r="M80" s="39">
        <v>79</v>
      </c>
      <c r="N80" s="56"/>
      <c r="O80" t="s">
        <v>353</v>
      </c>
      <c r="Q80" t="s">
        <v>402</v>
      </c>
    </row>
    <row r="81" spans="1:17">
      <c r="A81">
        <v>80</v>
      </c>
      <c r="C81" t="s">
        <v>689</v>
      </c>
      <c r="D81" s="56"/>
      <c r="E81" s="56" t="s">
        <v>227</v>
      </c>
      <c r="F81" s="56" t="s">
        <v>374</v>
      </c>
      <c r="G81" s="36" t="s">
        <v>840</v>
      </c>
      <c r="H81" s="57" t="s">
        <v>42</v>
      </c>
      <c r="I81" s="56" t="s">
        <v>355</v>
      </c>
      <c r="J81" s="56" t="s">
        <v>358</v>
      </c>
      <c r="K81" s="39" t="s">
        <v>381</v>
      </c>
      <c r="L81" s="39" t="s">
        <v>252</v>
      </c>
      <c r="M81" s="39">
        <v>61</v>
      </c>
      <c r="N81" s="56"/>
      <c r="O81" t="s">
        <v>353</v>
      </c>
      <c r="Q81" t="s">
        <v>403</v>
      </c>
    </row>
    <row r="82" spans="1:17">
      <c r="A82">
        <v>81</v>
      </c>
      <c r="C82" t="s">
        <v>689</v>
      </c>
      <c r="D82" s="56"/>
      <c r="E82" s="56" t="s">
        <v>227</v>
      </c>
      <c r="F82" s="56" t="s">
        <v>291</v>
      </c>
      <c r="G82" s="36" t="s">
        <v>838</v>
      </c>
      <c r="H82" s="57" t="s">
        <v>269</v>
      </c>
      <c r="I82" s="56" t="s">
        <v>355</v>
      </c>
      <c r="J82" s="56" t="s">
        <v>358</v>
      </c>
      <c r="K82" s="39" t="s">
        <v>379</v>
      </c>
      <c r="L82" s="39" t="s">
        <v>250</v>
      </c>
      <c r="M82" s="39">
        <v>74</v>
      </c>
      <c r="N82" s="56"/>
      <c r="O82" t="s">
        <v>353</v>
      </c>
      <c r="Q82" t="s">
        <v>404</v>
      </c>
    </row>
    <row r="83" spans="1:17">
      <c r="A83">
        <v>82</v>
      </c>
      <c r="C83" t="s">
        <v>689</v>
      </c>
      <c r="D83" s="56"/>
      <c r="E83" s="56" t="s">
        <v>227</v>
      </c>
      <c r="F83" s="56" t="s">
        <v>291</v>
      </c>
      <c r="G83" s="36" t="s">
        <v>838</v>
      </c>
      <c r="H83" s="57" t="s">
        <v>42</v>
      </c>
      <c r="I83" s="56" t="s">
        <v>355</v>
      </c>
      <c r="J83" s="56" t="s">
        <v>358</v>
      </c>
      <c r="K83" s="39" t="s">
        <v>165</v>
      </c>
      <c r="L83" s="39" t="s">
        <v>252</v>
      </c>
      <c r="M83" s="39">
        <v>58</v>
      </c>
      <c r="N83" s="56"/>
      <c r="O83" t="s">
        <v>353</v>
      </c>
      <c r="Q83" t="s">
        <v>405</v>
      </c>
    </row>
    <row r="84" spans="1:17">
      <c r="A84">
        <v>83</v>
      </c>
      <c r="C84" t="s">
        <v>689</v>
      </c>
      <c r="D84" s="56"/>
      <c r="E84" s="56" t="s">
        <v>456</v>
      </c>
      <c r="F84" s="56" t="s">
        <v>453</v>
      </c>
      <c r="G84" s="36" t="s">
        <v>841</v>
      </c>
      <c r="H84" s="57" t="s">
        <v>269</v>
      </c>
      <c r="I84" s="56" t="s">
        <v>355</v>
      </c>
      <c r="J84" s="56" t="s">
        <v>454</v>
      </c>
      <c r="K84" s="39" t="s">
        <v>48</v>
      </c>
      <c r="L84" s="39" t="s">
        <v>252</v>
      </c>
      <c r="M84" s="39">
        <v>53</v>
      </c>
      <c r="N84" s="56"/>
      <c r="O84" t="s">
        <v>353</v>
      </c>
      <c r="Q84" t="s">
        <v>474</v>
      </c>
    </row>
    <row r="85" spans="1:17">
      <c r="A85">
        <v>84</v>
      </c>
      <c r="C85" t="s">
        <v>689</v>
      </c>
      <c r="D85" s="56"/>
      <c r="E85" s="56" t="s">
        <v>456</v>
      </c>
      <c r="F85" s="56" t="s">
        <v>453</v>
      </c>
      <c r="G85" s="36" t="s">
        <v>841</v>
      </c>
      <c r="H85" s="57" t="s">
        <v>269</v>
      </c>
      <c r="I85" s="56" t="s">
        <v>355</v>
      </c>
      <c r="J85" s="56" t="s">
        <v>454</v>
      </c>
      <c r="K85" s="39" t="s">
        <v>254</v>
      </c>
      <c r="L85" s="39" t="s">
        <v>252</v>
      </c>
      <c r="M85" s="39">
        <v>48</v>
      </c>
      <c r="N85" s="56"/>
      <c r="O85" t="s">
        <v>353</v>
      </c>
      <c r="Q85" t="s">
        <v>475</v>
      </c>
    </row>
    <row r="86" spans="1:17">
      <c r="A86">
        <v>85</v>
      </c>
      <c r="C86" t="s">
        <v>689</v>
      </c>
      <c r="D86" s="56"/>
      <c r="E86" s="56" t="s">
        <v>456</v>
      </c>
      <c r="F86" s="56" t="s">
        <v>382</v>
      </c>
      <c r="G86" s="36" t="s">
        <v>842</v>
      </c>
      <c r="H86" s="57" t="s">
        <v>42</v>
      </c>
      <c r="I86" s="56" t="s">
        <v>355</v>
      </c>
      <c r="J86" s="56" t="s">
        <v>455</v>
      </c>
      <c r="K86" s="39" t="s">
        <v>383</v>
      </c>
      <c r="L86" s="39" t="s">
        <v>375</v>
      </c>
      <c r="M86" s="39">
        <v>72</v>
      </c>
      <c r="N86" s="56"/>
      <c r="O86" t="s">
        <v>353</v>
      </c>
      <c r="Q86" t="s">
        <v>476</v>
      </c>
    </row>
    <row r="87" spans="1:17">
      <c r="A87">
        <v>86</v>
      </c>
      <c r="C87" t="s">
        <v>689</v>
      </c>
      <c r="D87" s="56"/>
      <c r="E87" s="56" t="s">
        <v>456</v>
      </c>
      <c r="F87" s="56" t="s">
        <v>382</v>
      </c>
      <c r="G87" s="36" t="s">
        <v>842</v>
      </c>
      <c r="H87" s="57" t="s">
        <v>386</v>
      </c>
      <c r="I87" s="56" t="s">
        <v>355</v>
      </c>
      <c r="J87" s="56" t="s">
        <v>455</v>
      </c>
      <c r="K87" s="39" t="s">
        <v>164</v>
      </c>
      <c r="L87" s="39" t="s">
        <v>252</v>
      </c>
      <c r="M87" s="39">
        <v>57</v>
      </c>
      <c r="N87" s="56"/>
      <c r="O87" t="s">
        <v>353</v>
      </c>
      <c r="Q87" t="s">
        <v>477</v>
      </c>
    </row>
    <row r="88" spans="1:17">
      <c r="A88">
        <v>87</v>
      </c>
      <c r="C88" t="s">
        <v>689</v>
      </c>
      <c r="D88" s="56"/>
      <c r="E88" s="56" t="s">
        <v>456</v>
      </c>
      <c r="F88" s="56" t="s">
        <v>453</v>
      </c>
      <c r="G88" s="36" t="s">
        <v>841</v>
      </c>
      <c r="H88" s="57" t="s">
        <v>269</v>
      </c>
      <c r="I88" s="56" t="s">
        <v>355</v>
      </c>
      <c r="J88" s="56" t="s">
        <v>457</v>
      </c>
      <c r="K88" s="39" t="s">
        <v>172</v>
      </c>
      <c r="L88" s="39" t="s">
        <v>252</v>
      </c>
      <c r="M88" s="39">
        <v>54</v>
      </c>
      <c r="N88" s="56"/>
      <c r="O88" t="s">
        <v>353</v>
      </c>
      <c r="Q88" t="s">
        <v>478</v>
      </c>
    </row>
    <row r="89" spans="1:17">
      <c r="A89">
        <v>88</v>
      </c>
      <c r="C89" t="s">
        <v>689</v>
      </c>
      <c r="D89" s="56"/>
      <c r="E89" s="56" t="s">
        <v>456</v>
      </c>
      <c r="F89" s="56" t="s">
        <v>453</v>
      </c>
      <c r="G89" s="36" t="s">
        <v>841</v>
      </c>
      <c r="H89" s="57" t="s">
        <v>269</v>
      </c>
      <c r="I89" s="56" t="s">
        <v>355</v>
      </c>
      <c r="J89" s="56" t="s">
        <v>457</v>
      </c>
      <c r="K89" s="39" t="s">
        <v>182</v>
      </c>
      <c r="L89" s="39" t="s">
        <v>252</v>
      </c>
      <c r="M89" s="39">
        <v>56</v>
      </c>
      <c r="N89" s="56"/>
      <c r="O89" t="s">
        <v>353</v>
      </c>
      <c r="Q89" t="s">
        <v>479</v>
      </c>
    </row>
    <row r="90" spans="1:17">
      <c r="A90">
        <v>89</v>
      </c>
      <c r="C90" t="s">
        <v>689</v>
      </c>
      <c r="D90" s="56"/>
      <c r="E90" s="56" t="s">
        <v>456</v>
      </c>
      <c r="F90" s="56" t="s">
        <v>458</v>
      </c>
      <c r="G90" s="36" t="s">
        <v>843</v>
      </c>
      <c r="H90" s="57" t="s">
        <v>269</v>
      </c>
      <c r="I90" s="56" t="s">
        <v>355</v>
      </c>
      <c r="J90" s="56" t="s">
        <v>455</v>
      </c>
      <c r="K90" s="39" t="s">
        <v>384</v>
      </c>
      <c r="L90" s="39" t="s">
        <v>255</v>
      </c>
      <c r="M90" s="39">
        <v>80</v>
      </c>
      <c r="N90" s="56"/>
      <c r="O90" t="s">
        <v>353</v>
      </c>
      <c r="Q90" t="s">
        <v>480</v>
      </c>
    </row>
    <row r="91" spans="1:17">
      <c r="A91">
        <v>90</v>
      </c>
      <c r="C91" t="s">
        <v>689</v>
      </c>
      <c r="D91" s="56"/>
      <c r="E91" s="56" t="s">
        <v>456</v>
      </c>
      <c r="F91" s="56" t="s">
        <v>458</v>
      </c>
      <c r="G91" s="36" t="s">
        <v>843</v>
      </c>
      <c r="H91" s="57" t="s">
        <v>269</v>
      </c>
      <c r="I91" s="56" t="s">
        <v>355</v>
      </c>
      <c r="J91" s="56" t="s">
        <v>455</v>
      </c>
      <c r="K91" s="39" t="s">
        <v>385</v>
      </c>
      <c r="L91" s="39" t="s">
        <v>252</v>
      </c>
      <c r="M91" s="39">
        <v>64</v>
      </c>
      <c r="N91" s="56"/>
      <c r="O91" t="s">
        <v>353</v>
      </c>
      <c r="Q91" t="s">
        <v>481</v>
      </c>
    </row>
    <row r="92" spans="1:17">
      <c r="A92">
        <v>91</v>
      </c>
      <c r="C92" t="s">
        <v>689</v>
      </c>
      <c r="D92" s="56"/>
      <c r="E92" s="56" t="s">
        <v>227</v>
      </c>
      <c r="F92" s="56" t="s">
        <v>285</v>
      </c>
      <c r="G92" s="36" t="s">
        <v>844</v>
      </c>
      <c r="H92" s="57" t="s">
        <v>42</v>
      </c>
      <c r="I92" s="56" t="s">
        <v>355</v>
      </c>
      <c r="J92" s="56" t="s">
        <v>459</v>
      </c>
      <c r="K92" s="39" t="s">
        <v>180</v>
      </c>
      <c r="L92" s="39" t="s">
        <v>375</v>
      </c>
      <c r="M92" s="39">
        <v>71</v>
      </c>
      <c r="N92" s="56"/>
      <c r="O92" t="s">
        <v>353</v>
      </c>
      <c r="Q92" t="s">
        <v>482</v>
      </c>
    </row>
    <row r="93" spans="1:17">
      <c r="A93">
        <v>92</v>
      </c>
      <c r="C93" t="s">
        <v>689</v>
      </c>
      <c r="D93" s="56"/>
      <c r="E93" s="56" t="s">
        <v>227</v>
      </c>
      <c r="F93" s="56" t="s">
        <v>285</v>
      </c>
      <c r="G93" s="36" t="s">
        <v>844</v>
      </c>
      <c r="H93" s="57" t="s">
        <v>386</v>
      </c>
      <c r="I93" s="56" t="s">
        <v>355</v>
      </c>
      <c r="J93" s="56" t="s">
        <v>459</v>
      </c>
      <c r="K93" s="39" t="s">
        <v>381</v>
      </c>
      <c r="L93" s="39" t="s">
        <v>252</v>
      </c>
      <c r="M93" s="39">
        <v>61</v>
      </c>
      <c r="N93" s="56"/>
      <c r="O93" t="s">
        <v>353</v>
      </c>
      <c r="Q93" t="s">
        <v>483</v>
      </c>
    </row>
    <row r="94" spans="1:17">
      <c r="A94">
        <v>93</v>
      </c>
      <c r="C94" t="s">
        <v>689</v>
      </c>
      <c r="D94" s="56"/>
      <c r="E94" s="56" t="s">
        <v>227</v>
      </c>
      <c r="F94" s="56" t="s">
        <v>291</v>
      </c>
      <c r="G94" s="36" t="s">
        <v>838</v>
      </c>
      <c r="H94" s="57" t="s">
        <v>269</v>
      </c>
      <c r="I94" s="56" t="s">
        <v>355</v>
      </c>
      <c r="J94" s="56" t="s">
        <v>460</v>
      </c>
      <c r="K94" s="39" t="s">
        <v>165</v>
      </c>
      <c r="L94" s="39" t="s">
        <v>252</v>
      </c>
      <c r="M94" s="39">
        <v>61</v>
      </c>
      <c r="N94" s="56"/>
      <c r="O94" t="s">
        <v>353</v>
      </c>
      <c r="Q94" t="s">
        <v>484</v>
      </c>
    </row>
    <row r="95" spans="1:17">
      <c r="A95">
        <v>94</v>
      </c>
      <c r="C95" t="s">
        <v>689</v>
      </c>
      <c r="D95" s="56"/>
      <c r="E95" s="56" t="s">
        <v>227</v>
      </c>
      <c r="F95" s="56" t="s">
        <v>291</v>
      </c>
      <c r="G95" s="36" t="s">
        <v>838</v>
      </c>
      <c r="H95" s="57" t="s">
        <v>269</v>
      </c>
      <c r="I95" s="56" t="s">
        <v>355</v>
      </c>
      <c r="J95" s="56" t="s">
        <v>460</v>
      </c>
      <c r="K95" s="39" t="s">
        <v>165</v>
      </c>
      <c r="L95" s="39" t="s">
        <v>252</v>
      </c>
      <c r="M95" s="39">
        <v>58</v>
      </c>
      <c r="N95" s="56"/>
      <c r="O95" t="s">
        <v>353</v>
      </c>
      <c r="Q95" t="s">
        <v>485</v>
      </c>
    </row>
    <row r="96" spans="1:17">
      <c r="A96">
        <v>95</v>
      </c>
      <c r="C96" t="s">
        <v>689</v>
      </c>
      <c r="D96" s="56"/>
      <c r="E96" s="56" t="s">
        <v>227</v>
      </c>
      <c r="F96" s="56" t="s">
        <v>461</v>
      </c>
      <c r="G96" s="36" t="s">
        <v>845</v>
      </c>
      <c r="H96" s="57" t="s">
        <v>269</v>
      </c>
      <c r="I96" s="56" t="s">
        <v>355</v>
      </c>
      <c r="J96" s="56" t="s">
        <v>360</v>
      </c>
      <c r="K96" s="39" t="s">
        <v>165</v>
      </c>
      <c r="L96" s="39" t="s">
        <v>252</v>
      </c>
      <c r="M96" s="39">
        <v>61</v>
      </c>
      <c r="N96" s="56"/>
      <c r="O96" t="s">
        <v>353</v>
      </c>
      <c r="Q96" t="s">
        <v>486</v>
      </c>
    </row>
    <row r="97" spans="1:17">
      <c r="A97">
        <v>96</v>
      </c>
      <c r="C97" t="s">
        <v>689</v>
      </c>
      <c r="D97" s="56"/>
      <c r="E97" s="56" t="s">
        <v>227</v>
      </c>
      <c r="F97" s="56" t="s">
        <v>461</v>
      </c>
      <c r="G97" s="36" t="s">
        <v>845</v>
      </c>
      <c r="H97" s="57" t="s">
        <v>269</v>
      </c>
      <c r="I97" s="56" t="s">
        <v>355</v>
      </c>
      <c r="J97" s="56" t="s">
        <v>360</v>
      </c>
      <c r="K97" s="39" t="s">
        <v>165</v>
      </c>
      <c r="L97" s="39" t="s">
        <v>252</v>
      </c>
      <c r="M97" s="39">
        <v>58</v>
      </c>
      <c r="N97" s="56"/>
      <c r="O97" t="s">
        <v>353</v>
      </c>
      <c r="Q97" t="s">
        <v>487</v>
      </c>
    </row>
    <row r="98" spans="1:17">
      <c r="A98">
        <v>97</v>
      </c>
      <c r="C98" t="s">
        <v>689</v>
      </c>
      <c r="D98" s="56"/>
      <c r="E98" s="56" t="s">
        <v>227</v>
      </c>
      <c r="F98" s="56" t="s">
        <v>285</v>
      </c>
      <c r="G98" s="36" t="s">
        <v>844</v>
      </c>
      <c r="H98" s="57" t="s">
        <v>42</v>
      </c>
      <c r="I98" s="56" t="s">
        <v>355</v>
      </c>
      <c r="J98" s="56" t="s">
        <v>462</v>
      </c>
      <c r="K98" s="39" t="s">
        <v>445</v>
      </c>
      <c r="L98" s="39" t="s">
        <v>375</v>
      </c>
      <c r="M98" s="39">
        <v>75</v>
      </c>
      <c r="N98" s="56"/>
      <c r="O98" t="s">
        <v>353</v>
      </c>
      <c r="Q98" t="s">
        <v>488</v>
      </c>
    </row>
    <row r="99" spans="1:17">
      <c r="A99">
        <v>98</v>
      </c>
      <c r="C99" t="s">
        <v>689</v>
      </c>
      <c r="D99" s="56"/>
      <c r="E99" s="56" t="s">
        <v>227</v>
      </c>
      <c r="F99" s="56" t="s">
        <v>285</v>
      </c>
      <c r="G99" s="36" t="s">
        <v>844</v>
      </c>
      <c r="H99" s="57" t="s">
        <v>386</v>
      </c>
      <c r="I99" s="56" t="s">
        <v>355</v>
      </c>
      <c r="J99" s="56" t="s">
        <v>462</v>
      </c>
      <c r="K99" s="39" t="s">
        <v>165</v>
      </c>
      <c r="L99" s="39" t="s">
        <v>252</v>
      </c>
      <c r="M99" s="39">
        <v>58</v>
      </c>
      <c r="N99" s="56"/>
      <c r="O99" t="s">
        <v>353</v>
      </c>
      <c r="Q99" t="s">
        <v>489</v>
      </c>
    </row>
    <row r="100" spans="1:17">
      <c r="A100">
        <v>99</v>
      </c>
      <c r="C100" t="s">
        <v>689</v>
      </c>
      <c r="D100" s="56"/>
      <c r="E100" s="56" t="s">
        <v>227</v>
      </c>
      <c r="F100" s="56" t="s">
        <v>374</v>
      </c>
      <c r="G100" s="36" t="s">
        <v>840</v>
      </c>
      <c r="H100" s="57" t="s">
        <v>387</v>
      </c>
      <c r="I100" s="56" t="s">
        <v>355</v>
      </c>
      <c r="J100" s="56" t="s">
        <v>462</v>
      </c>
      <c r="K100" s="39" t="s">
        <v>383</v>
      </c>
      <c r="L100" s="39" t="s">
        <v>375</v>
      </c>
      <c r="M100" s="39">
        <v>73</v>
      </c>
      <c r="N100" s="56"/>
      <c r="O100" t="s">
        <v>353</v>
      </c>
      <c r="Q100" t="s">
        <v>490</v>
      </c>
    </row>
    <row r="101" spans="1:17">
      <c r="A101">
        <v>100</v>
      </c>
      <c r="C101" t="s">
        <v>689</v>
      </c>
      <c r="D101" s="56"/>
      <c r="E101" s="56" t="s">
        <v>227</v>
      </c>
      <c r="F101" s="56" t="s">
        <v>374</v>
      </c>
      <c r="G101" s="36" t="s">
        <v>840</v>
      </c>
      <c r="H101" s="57" t="s">
        <v>388</v>
      </c>
      <c r="I101" s="56" t="s">
        <v>355</v>
      </c>
      <c r="J101" s="56" t="s">
        <v>462</v>
      </c>
      <c r="K101" s="39" t="s">
        <v>173</v>
      </c>
      <c r="L101" s="39" t="s">
        <v>252</v>
      </c>
      <c r="M101" s="39">
        <v>55</v>
      </c>
      <c r="N101" s="56"/>
      <c r="O101" t="s">
        <v>353</v>
      </c>
      <c r="Q101" t="s">
        <v>491</v>
      </c>
    </row>
    <row r="102" spans="1:17">
      <c r="A102">
        <v>101</v>
      </c>
      <c r="C102" t="s">
        <v>689</v>
      </c>
      <c r="D102" s="56"/>
      <c r="E102" s="56" t="s">
        <v>227</v>
      </c>
      <c r="F102" s="56" t="s">
        <v>16</v>
      </c>
      <c r="G102" s="36" t="s">
        <v>837</v>
      </c>
      <c r="H102" s="57" t="s">
        <v>269</v>
      </c>
      <c r="I102" s="56" t="s">
        <v>355</v>
      </c>
      <c r="J102" s="56" t="s">
        <v>460</v>
      </c>
      <c r="K102" s="39" t="s">
        <v>182</v>
      </c>
      <c r="L102" s="39" t="s">
        <v>252</v>
      </c>
      <c r="M102" s="39">
        <v>59</v>
      </c>
      <c r="N102" s="56"/>
      <c r="O102" t="s">
        <v>353</v>
      </c>
      <c r="Q102" t="s">
        <v>492</v>
      </c>
    </row>
    <row r="103" spans="1:17">
      <c r="A103">
        <v>102</v>
      </c>
      <c r="C103" t="s">
        <v>689</v>
      </c>
      <c r="D103" s="56"/>
      <c r="E103" s="56" t="s">
        <v>227</v>
      </c>
      <c r="F103" s="56" t="s">
        <v>16</v>
      </c>
      <c r="G103" s="36" t="s">
        <v>837</v>
      </c>
      <c r="H103" s="57" t="s">
        <v>269</v>
      </c>
      <c r="I103" s="56" t="s">
        <v>355</v>
      </c>
      <c r="J103" s="56" t="s">
        <v>460</v>
      </c>
      <c r="K103" s="39" t="s">
        <v>166</v>
      </c>
      <c r="L103" s="39" t="s">
        <v>252</v>
      </c>
      <c r="M103" s="39">
        <v>52</v>
      </c>
      <c r="N103" s="56"/>
      <c r="O103" t="s">
        <v>353</v>
      </c>
      <c r="Q103" t="s">
        <v>493</v>
      </c>
    </row>
    <row r="104" spans="1:17">
      <c r="A104">
        <v>103</v>
      </c>
      <c r="C104" t="s">
        <v>689</v>
      </c>
      <c r="D104" s="56"/>
      <c r="E104" s="56" t="s">
        <v>227</v>
      </c>
      <c r="F104" s="56" t="s">
        <v>374</v>
      </c>
      <c r="G104" s="36" t="s">
        <v>840</v>
      </c>
      <c r="H104" s="57" t="s">
        <v>42</v>
      </c>
      <c r="I104" s="56" t="s">
        <v>355</v>
      </c>
      <c r="J104" s="56" t="s">
        <v>463</v>
      </c>
      <c r="K104" s="39" t="s">
        <v>446</v>
      </c>
      <c r="L104" s="39" t="s">
        <v>375</v>
      </c>
      <c r="M104" s="39">
        <v>77</v>
      </c>
      <c r="N104" s="56"/>
      <c r="O104" t="s">
        <v>353</v>
      </c>
      <c r="Q104" t="s">
        <v>494</v>
      </c>
    </row>
    <row r="105" spans="1:17">
      <c r="A105">
        <v>104</v>
      </c>
      <c r="C105" t="s">
        <v>689</v>
      </c>
      <c r="D105" s="56"/>
      <c r="E105" s="56" t="s">
        <v>227</v>
      </c>
      <c r="F105" s="56" t="s">
        <v>374</v>
      </c>
      <c r="G105" s="36" t="s">
        <v>840</v>
      </c>
      <c r="H105" s="57" t="s">
        <v>386</v>
      </c>
      <c r="I105" s="56" t="s">
        <v>355</v>
      </c>
      <c r="J105" s="56" t="s">
        <v>463</v>
      </c>
      <c r="K105" s="39" t="s">
        <v>447</v>
      </c>
      <c r="L105" s="39" t="s">
        <v>252</v>
      </c>
      <c r="M105" s="39">
        <v>60</v>
      </c>
      <c r="N105" s="56"/>
      <c r="O105" t="s">
        <v>353</v>
      </c>
      <c r="Q105" t="s">
        <v>495</v>
      </c>
    </row>
    <row r="106" spans="1:17">
      <c r="A106">
        <v>105</v>
      </c>
      <c r="C106" t="s">
        <v>689</v>
      </c>
      <c r="D106" s="56"/>
      <c r="E106" s="56" t="s">
        <v>456</v>
      </c>
      <c r="F106" s="56" t="s">
        <v>464</v>
      </c>
      <c r="G106" s="36" t="s">
        <v>846</v>
      </c>
      <c r="H106" s="57" t="s">
        <v>269</v>
      </c>
      <c r="I106" s="56" t="s">
        <v>355</v>
      </c>
      <c r="J106" s="56" t="s">
        <v>455</v>
      </c>
      <c r="K106" s="39" t="s">
        <v>376</v>
      </c>
      <c r="L106" s="39" t="s">
        <v>252</v>
      </c>
      <c r="M106" s="39">
        <v>65</v>
      </c>
      <c r="N106" s="56"/>
      <c r="O106" t="s">
        <v>353</v>
      </c>
      <c r="Q106" t="s">
        <v>496</v>
      </c>
    </row>
    <row r="107" spans="1:17">
      <c r="A107">
        <v>106</v>
      </c>
      <c r="C107" t="s">
        <v>689</v>
      </c>
      <c r="D107" s="56"/>
      <c r="E107" s="56" t="s">
        <v>456</v>
      </c>
      <c r="F107" s="56" t="s">
        <v>464</v>
      </c>
      <c r="G107" s="36" t="s">
        <v>846</v>
      </c>
      <c r="H107" s="57" t="s">
        <v>269</v>
      </c>
      <c r="I107" s="56" t="s">
        <v>355</v>
      </c>
      <c r="J107" s="56" t="s">
        <v>455</v>
      </c>
      <c r="K107" s="39" t="s">
        <v>184</v>
      </c>
      <c r="L107" s="39" t="s">
        <v>252</v>
      </c>
      <c r="M107" s="39">
        <v>53</v>
      </c>
      <c r="N107" s="56"/>
      <c r="O107" t="s">
        <v>353</v>
      </c>
      <c r="Q107" t="s">
        <v>497</v>
      </c>
    </row>
    <row r="108" spans="1:17">
      <c r="A108">
        <v>107</v>
      </c>
      <c r="C108" t="s">
        <v>689</v>
      </c>
      <c r="D108" s="56"/>
      <c r="E108" s="56" t="s">
        <v>456</v>
      </c>
      <c r="F108" s="56" t="s">
        <v>382</v>
      </c>
      <c r="G108" s="36" t="s">
        <v>842</v>
      </c>
      <c r="H108" s="57" t="s">
        <v>269</v>
      </c>
      <c r="I108" s="56" t="s">
        <v>355</v>
      </c>
      <c r="J108" s="56" t="s">
        <v>457</v>
      </c>
      <c r="K108" s="39" t="s">
        <v>172</v>
      </c>
      <c r="L108" s="39" t="s">
        <v>252</v>
      </c>
      <c r="M108" s="39">
        <v>55</v>
      </c>
      <c r="N108" s="56"/>
      <c r="O108" t="s">
        <v>353</v>
      </c>
      <c r="Q108" t="s">
        <v>498</v>
      </c>
    </row>
    <row r="109" spans="1:17">
      <c r="A109">
        <v>108</v>
      </c>
      <c r="C109" t="s">
        <v>689</v>
      </c>
      <c r="D109" s="56"/>
      <c r="E109" s="56" t="s">
        <v>456</v>
      </c>
      <c r="F109" s="56" t="s">
        <v>382</v>
      </c>
      <c r="G109" s="36" t="s">
        <v>842</v>
      </c>
      <c r="H109" s="57" t="s">
        <v>42</v>
      </c>
      <c r="I109" s="56" t="s">
        <v>355</v>
      </c>
      <c r="J109" s="56" t="s">
        <v>457</v>
      </c>
      <c r="K109" s="39" t="s">
        <v>172</v>
      </c>
      <c r="L109" s="39" t="s">
        <v>252</v>
      </c>
      <c r="M109" s="39">
        <v>51</v>
      </c>
      <c r="N109" s="56"/>
      <c r="O109" t="s">
        <v>353</v>
      </c>
      <c r="Q109" t="s">
        <v>499</v>
      </c>
    </row>
    <row r="110" spans="1:17">
      <c r="A110">
        <v>109</v>
      </c>
      <c r="C110" t="s">
        <v>689</v>
      </c>
      <c r="D110" s="56"/>
      <c r="E110" s="56" t="s">
        <v>456</v>
      </c>
      <c r="F110" s="56" t="s">
        <v>453</v>
      </c>
      <c r="G110" s="36" t="s">
        <v>841</v>
      </c>
      <c r="H110" s="57" t="s">
        <v>269</v>
      </c>
      <c r="I110" s="56" t="s">
        <v>355</v>
      </c>
      <c r="J110" s="56" t="s">
        <v>455</v>
      </c>
      <c r="K110" s="39" t="s">
        <v>215</v>
      </c>
      <c r="L110" s="39" t="s">
        <v>375</v>
      </c>
      <c r="M110" s="39">
        <v>64</v>
      </c>
      <c r="N110" s="56"/>
      <c r="O110" t="s">
        <v>353</v>
      </c>
      <c r="Q110" t="s">
        <v>500</v>
      </c>
    </row>
    <row r="111" spans="1:17">
      <c r="A111">
        <v>110</v>
      </c>
      <c r="C111" t="s">
        <v>689</v>
      </c>
      <c r="D111" s="56"/>
      <c r="E111" s="56" t="s">
        <v>456</v>
      </c>
      <c r="F111" s="56" t="s">
        <v>453</v>
      </c>
      <c r="G111" s="36" t="s">
        <v>841</v>
      </c>
      <c r="H111" s="57" t="s">
        <v>42</v>
      </c>
      <c r="I111" s="56" t="s">
        <v>355</v>
      </c>
      <c r="J111" s="56" t="s">
        <v>455</v>
      </c>
      <c r="K111" s="39" t="s">
        <v>173</v>
      </c>
      <c r="L111" s="39" t="s">
        <v>375</v>
      </c>
      <c r="M111" s="39">
        <v>52</v>
      </c>
      <c r="N111" s="56"/>
      <c r="O111" t="s">
        <v>353</v>
      </c>
      <c r="Q111" t="s">
        <v>501</v>
      </c>
    </row>
    <row r="112" spans="1:17">
      <c r="A112">
        <v>111</v>
      </c>
      <c r="C112" t="s">
        <v>689</v>
      </c>
      <c r="D112" s="56"/>
      <c r="E112" s="56" t="s">
        <v>456</v>
      </c>
      <c r="F112" s="56" t="s">
        <v>465</v>
      </c>
      <c r="G112" s="36" t="s">
        <v>847</v>
      </c>
      <c r="H112" s="57" t="s">
        <v>269</v>
      </c>
      <c r="I112" s="56" t="s">
        <v>355</v>
      </c>
      <c r="J112" s="56" t="s">
        <v>457</v>
      </c>
      <c r="K112" s="39" t="s">
        <v>383</v>
      </c>
      <c r="L112" s="39" t="s">
        <v>375</v>
      </c>
      <c r="M112" s="39">
        <v>72</v>
      </c>
      <c r="N112" s="56"/>
      <c r="O112" t="s">
        <v>353</v>
      </c>
      <c r="Q112" t="s">
        <v>502</v>
      </c>
    </row>
    <row r="113" spans="1:17">
      <c r="A113">
        <v>112</v>
      </c>
      <c r="C113" t="s">
        <v>689</v>
      </c>
      <c r="D113" s="56"/>
      <c r="E113" s="56" t="s">
        <v>456</v>
      </c>
      <c r="F113" s="56" t="s">
        <v>465</v>
      </c>
      <c r="G113" s="36" t="s">
        <v>847</v>
      </c>
      <c r="H113" s="57" t="s">
        <v>42</v>
      </c>
      <c r="I113" s="56" t="s">
        <v>355</v>
      </c>
      <c r="J113" s="56" t="s">
        <v>457</v>
      </c>
      <c r="K113" s="39" t="s">
        <v>173</v>
      </c>
      <c r="L113" s="39" t="s">
        <v>252</v>
      </c>
      <c r="M113" s="39">
        <v>55</v>
      </c>
      <c r="N113" s="56"/>
      <c r="O113" t="s">
        <v>353</v>
      </c>
      <c r="Q113" t="s">
        <v>503</v>
      </c>
    </row>
    <row r="114" spans="1:17">
      <c r="A114">
        <v>113</v>
      </c>
      <c r="C114" t="s">
        <v>689</v>
      </c>
      <c r="D114" s="56"/>
      <c r="E114" s="56" t="s">
        <v>456</v>
      </c>
      <c r="F114" s="56" t="s">
        <v>374</v>
      </c>
      <c r="G114" s="36" t="s">
        <v>848</v>
      </c>
      <c r="H114" s="57" t="s">
        <v>269</v>
      </c>
      <c r="I114" s="56" t="s">
        <v>355</v>
      </c>
      <c r="J114" s="56" t="s">
        <v>469</v>
      </c>
      <c r="K114" s="39" t="s">
        <v>177</v>
      </c>
      <c r="L114" s="39" t="s">
        <v>255</v>
      </c>
      <c r="M114" s="39">
        <v>85</v>
      </c>
      <c r="N114" s="56"/>
      <c r="O114" t="s">
        <v>353</v>
      </c>
      <c r="Q114" t="s">
        <v>504</v>
      </c>
    </row>
    <row r="115" spans="1:17">
      <c r="A115">
        <v>114</v>
      </c>
      <c r="C115" t="s">
        <v>689</v>
      </c>
      <c r="D115" s="56"/>
      <c r="E115" s="56" t="s">
        <v>456</v>
      </c>
      <c r="F115" s="56" t="s">
        <v>374</v>
      </c>
      <c r="G115" s="36" t="s">
        <v>848</v>
      </c>
      <c r="H115" s="57" t="s">
        <v>42</v>
      </c>
      <c r="I115" s="56" t="s">
        <v>355</v>
      </c>
      <c r="J115" s="56" t="s">
        <v>469</v>
      </c>
      <c r="K115" s="39" t="s">
        <v>448</v>
      </c>
      <c r="L115" s="39" t="s">
        <v>375</v>
      </c>
      <c r="M115" s="39">
        <v>66</v>
      </c>
      <c r="N115" s="56"/>
      <c r="O115" t="s">
        <v>353</v>
      </c>
      <c r="Q115" t="s">
        <v>505</v>
      </c>
    </row>
    <row r="116" spans="1:17">
      <c r="A116">
        <v>115</v>
      </c>
      <c r="C116" t="s">
        <v>689</v>
      </c>
      <c r="D116" s="56"/>
      <c r="E116" s="56" t="s">
        <v>456</v>
      </c>
      <c r="F116" s="56" t="s">
        <v>466</v>
      </c>
      <c r="G116" s="36" t="s">
        <v>849</v>
      </c>
      <c r="H116" s="57" t="s">
        <v>269</v>
      </c>
      <c r="I116" s="56" t="s">
        <v>355</v>
      </c>
      <c r="J116" s="56" t="s">
        <v>455</v>
      </c>
      <c r="K116" s="39" t="s">
        <v>449</v>
      </c>
      <c r="L116" s="39" t="s">
        <v>375</v>
      </c>
      <c r="M116" s="39">
        <v>85</v>
      </c>
      <c r="N116" s="56"/>
      <c r="O116" t="s">
        <v>353</v>
      </c>
      <c r="Q116" t="s">
        <v>506</v>
      </c>
    </row>
    <row r="117" spans="1:17">
      <c r="A117">
        <v>116</v>
      </c>
      <c r="C117" t="s">
        <v>689</v>
      </c>
      <c r="D117" s="56"/>
      <c r="E117" s="56" t="s">
        <v>456</v>
      </c>
      <c r="F117" s="56" t="s">
        <v>466</v>
      </c>
      <c r="G117" s="36" t="s">
        <v>849</v>
      </c>
      <c r="H117" s="57" t="s">
        <v>42</v>
      </c>
      <c r="I117" s="56" t="s">
        <v>355</v>
      </c>
      <c r="J117" s="56" t="s">
        <v>455</v>
      </c>
      <c r="K117" s="39" t="s">
        <v>377</v>
      </c>
      <c r="L117" s="39" t="s">
        <v>252</v>
      </c>
      <c r="M117" s="39">
        <v>59</v>
      </c>
      <c r="N117" s="56"/>
      <c r="O117" t="s">
        <v>353</v>
      </c>
      <c r="Q117" t="s">
        <v>507</v>
      </c>
    </row>
    <row r="118" spans="1:17">
      <c r="A118">
        <v>117</v>
      </c>
      <c r="C118" t="s">
        <v>689</v>
      </c>
      <c r="D118" s="56"/>
      <c r="E118" s="56" t="s">
        <v>227</v>
      </c>
      <c r="F118" s="56" t="s">
        <v>16</v>
      </c>
      <c r="G118" s="36" t="s">
        <v>837</v>
      </c>
      <c r="H118" s="57" t="s">
        <v>269</v>
      </c>
      <c r="I118" s="56" t="s">
        <v>355</v>
      </c>
      <c r="J118" s="56" t="s">
        <v>359</v>
      </c>
      <c r="K118" s="39" t="s">
        <v>254</v>
      </c>
      <c r="L118" s="39" t="s">
        <v>419</v>
      </c>
      <c r="M118" s="39">
        <v>52</v>
      </c>
      <c r="N118" s="56"/>
      <c r="O118" t="s">
        <v>353</v>
      </c>
      <c r="Q118" t="s">
        <v>508</v>
      </c>
    </row>
    <row r="119" spans="1:17">
      <c r="A119">
        <v>118</v>
      </c>
      <c r="C119" t="s">
        <v>689</v>
      </c>
      <c r="D119" s="56"/>
      <c r="E119" s="56" t="s">
        <v>227</v>
      </c>
      <c r="F119" s="56" t="s">
        <v>16</v>
      </c>
      <c r="G119" s="36" t="s">
        <v>837</v>
      </c>
      <c r="H119" s="57" t="s">
        <v>42</v>
      </c>
      <c r="I119" s="56" t="s">
        <v>355</v>
      </c>
      <c r="J119" s="56" t="s">
        <v>359</v>
      </c>
      <c r="K119" s="39" t="s">
        <v>376</v>
      </c>
      <c r="L119" s="39" t="s">
        <v>419</v>
      </c>
      <c r="M119" s="39">
        <v>63</v>
      </c>
      <c r="N119" s="56"/>
      <c r="O119" t="s">
        <v>353</v>
      </c>
      <c r="Q119" t="s">
        <v>509</v>
      </c>
    </row>
    <row r="120" spans="1:17">
      <c r="A120">
        <v>119</v>
      </c>
      <c r="C120" t="s">
        <v>689</v>
      </c>
      <c r="D120" s="56"/>
      <c r="E120" s="56" t="s">
        <v>456</v>
      </c>
      <c r="F120" s="56" t="s">
        <v>291</v>
      </c>
      <c r="G120" s="36" t="s">
        <v>850</v>
      </c>
      <c r="H120" s="57" t="s">
        <v>269</v>
      </c>
      <c r="I120" s="56" t="s">
        <v>355</v>
      </c>
      <c r="J120" s="56" t="s">
        <v>457</v>
      </c>
      <c r="K120" s="39" t="s">
        <v>378</v>
      </c>
      <c r="L120" s="39" t="s">
        <v>375</v>
      </c>
      <c r="M120" s="39">
        <v>75</v>
      </c>
      <c r="N120" s="56"/>
      <c r="O120" t="s">
        <v>353</v>
      </c>
      <c r="Q120" t="s">
        <v>510</v>
      </c>
    </row>
    <row r="121" spans="1:17">
      <c r="A121">
        <v>120</v>
      </c>
      <c r="C121" t="s">
        <v>689</v>
      </c>
      <c r="D121" s="56"/>
      <c r="E121" s="56" t="s">
        <v>456</v>
      </c>
      <c r="F121" s="56" t="s">
        <v>291</v>
      </c>
      <c r="G121" s="36" t="s">
        <v>850</v>
      </c>
      <c r="H121" s="57" t="s">
        <v>42</v>
      </c>
      <c r="I121" s="56" t="s">
        <v>355</v>
      </c>
      <c r="J121" s="56" t="s">
        <v>457</v>
      </c>
      <c r="K121" s="39" t="s">
        <v>381</v>
      </c>
      <c r="L121" s="39" t="s">
        <v>252</v>
      </c>
      <c r="M121" s="39">
        <v>61</v>
      </c>
      <c r="N121" s="56"/>
      <c r="O121" t="s">
        <v>353</v>
      </c>
      <c r="Q121" t="s">
        <v>511</v>
      </c>
    </row>
    <row r="122" spans="1:17">
      <c r="A122">
        <v>121</v>
      </c>
      <c r="C122" t="s">
        <v>689</v>
      </c>
      <c r="D122" s="56"/>
      <c r="E122" s="56" t="s">
        <v>467</v>
      </c>
      <c r="F122" s="56" t="s">
        <v>453</v>
      </c>
      <c r="G122" s="36" t="s">
        <v>851</v>
      </c>
      <c r="H122" s="57" t="s">
        <v>269</v>
      </c>
      <c r="I122" s="56" t="s">
        <v>355</v>
      </c>
      <c r="J122" s="56" t="s">
        <v>469</v>
      </c>
      <c r="K122" s="39" t="s">
        <v>381</v>
      </c>
      <c r="L122" s="39" t="s">
        <v>375</v>
      </c>
      <c r="M122" s="39">
        <v>62</v>
      </c>
      <c r="N122" s="56"/>
      <c r="O122" t="s">
        <v>353</v>
      </c>
      <c r="Q122" t="s">
        <v>512</v>
      </c>
    </row>
    <row r="123" spans="1:17">
      <c r="A123">
        <v>122</v>
      </c>
      <c r="C123" t="s">
        <v>689</v>
      </c>
      <c r="D123" s="56"/>
      <c r="E123" s="56" t="s">
        <v>467</v>
      </c>
      <c r="F123" s="56" t="s">
        <v>453</v>
      </c>
      <c r="G123" s="36" t="s">
        <v>851</v>
      </c>
      <c r="H123" s="57" t="s">
        <v>42</v>
      </c>
      <c r="I123" s="56" t="s">
        <v>355</v>
      </c>
      <c r="J123" s="56" t="s">
        <v>469</v>
      </c>
      <c r="K123" s="39" t="s">
        <v>182</v>
      </c>
      <c r="L123" s="39" t="s">
        <v>375</v>
      </c>
      <c r="M123" s="39">
        <v>54</v>
      </c>
      <c r="N123" s="56"/>
      <c r="O123" t="s">
        <v>353</v>
      </c>
      <c r="Q123" t="s">
        <v>513</v>
      </c>
    </row>
    <row r="124" spans="1:17">
      <c r="A124">
        <v>123</v>
      </c>
      <c r="C124" t="s">
        <v>689</v>
      </c>
      <c r="D124" s="56"/>
      <c r="E124" s="56" t="s">
        <v>456</v>
      </c>
      <c r="F124" s="56" t="s">
        <v>458</v>
      </c>
      <c r="G124" s="36" t="s">
        <v>843</v>
      </c>
      <c r="H124" s="57" t="s">
        <v>269</v>
      </c>
      <c r="I124" s="56" t="s">
        <v>355</v>
      </c>
      <c r="J124" s="56" t="s">
        <v>457</v>
      </c>
      <c r="K124" s="39" t="s">
        <v>378</v>
      </c>
      <c r="L124" s="39" t="s">
        <v>375</v>
      </c>
      <c r="M124" s="39">
        <v>76</v>
      </c>
      <c r="N124" s="56"/>
      <c r="O124" t="s">
        <v>353</v>
      </c>
      <c r="Q124" t="s">
        <v>514</v>
      </c>
    </row>
    <row r="125" spans="1:17">
      <c r="A125">
        <v>124</v>
      </c>
      <c r="C125" t="s">
        <v>689</v>
      </c>
      <c r="D125" s="56"/>
      <c r="E125" s="56" t="s">
        <v>456</v>
      </c>
      <c r="F125" s="56" t="s">
        <v>458</v>
      </c>
      <c r="G125" s="36" t="s">
        <v>843</v>
      </c>
      <c r="H125" s="57" t="s">
        <v>42</v>
      </c>
      <c r="I125" s="56" t="s">
        <v>355</v>
      </c>
      <c r="J125" s="56" t="s">
        <v>457</v>
      </c>
      <c r="K125" s="39" t="s">
        <v>448</v>
      </c>
      <c r="L125" s="39" t="s">
        <v>375</v>
      </c>
      <c r="M125" s="39">
        <v>66</v>
      </c>
      <c r="N125" s="56"/>
      <c r="O125" t="s">
        <v>353</v>
      </c>
      <c r="Q125" t="s">
        <v>515</v>
      </c>
    </row>
    <row r="126" spans="1:17">
      <c r="A126">
        <v>125</v>
      </c>
      <c r="C126" t="s">
        <v>689</v>
      </c>
      <c r="D126" s="56"/>
      <c r="E126" s="56" t="s">
        <v>467</v>
      </c>
      <c r="F126" s="56" t="s">
        <v>464</v>
      </c>
      <c r="G126" s="36" t="s">
        <v>852</v>
      </c>
      <c r="H126" s="57" t="s">
        <v>269</v>
      </c>
      <c r="I126" s="56" t="s">
        <v>355</v>
      </c>
      <c r="J126" s="56" t="s">
        <v>469</v>
      </c>
      <c r="K126" s="39" t="s">
        <v>448</v>
      </c>
      <c r="L126" s="39" t="s">
        <v>375</v>
      </c>
      <c r="M126" s="39">
        <v>69</v>
      </c>
      <c r="N126" s="56"/>
      <c r="O126" t="s">
        <v>353</v>
      </c>
      <c r="Q126" t="s">
        <v>516</v>
      </c>
    </row>
    <row r="127" spans="1:17">
      <c r="A127">
        <v>126</v>
      </c>
      <c r="C127" t="s">
        <v>689</v>
      </c>
      <c r="D127" s="56"/>
      <c r="E127" s="56" t="s">
        <v>467</v>
      </c>
      <c r="F127" s="56" t="s">
        <v>464</v>
      </c>
      <c r="G127" s="36" t="s">
        <v>852</v>
      </c>
      <c r="H127" s="57" t="s">
        <v>42</v>
      </c>
      <c r="I127" s="56" t="s">
        <v>355</v>
      </c>
      <c r="J127" s="56" t="s">
        <v>469</v>
      </c>
      <c r="K127" s="39" t="s">
        <v>164</v>
      </c>
      <c r="L127" s="39" t="s">
        <v>375</v>
      </c>
      <c r="M127" s="39">
        <v>55</v>
      </c>
      <c r="N127" s="56"/>
      <c r="O127" t="s">
        <v>353</v>
      </c>
      <c r="Q127" t="s">
        <v>517</v>
      </c>
    </row>
    <row r="128" spans="1:17">
      <c r="A128">
        <v>127</v>
      </c>
      <c r="C128" t="s">
        <v>689</v>
      </c>
      <c r="D128" s="56"/>
      <c r="E128" s="56" t="s">
        <v>456</v>
      </c>
      <c r="F128" s="56" t="s">
        <v>464</v>
      </c>
      <c r="G128" s="36" t="s">
        <v>846</v>
      </c>
      <c r="H128" s="57" t="s">
        <v>269</v>
      </c>
      <c r="I128" s="56" t="s">
        <v>355</v>
      </c>
      <c r="J128" s="56" t="s">
        <v>457</v>
      </c>
      <c r="K128" s="39" t="s">
        <v>448</v>
      </c>
      <c r="L128" s="39" t="s">
        <v>375</v>
      </c>
      <c r="M128" s="39">
        <v>69</v>
      </c>
      <c r="N128" s="56"/>
      <c r="O128" t="s">
        <v>353</v>
      </c>
      <c r="Q128" t="s">
        <v>518</v>
      </c>
    </row>
    <row r="129" spans="1:17">
      <c r="A129">
        <v>128</v>
      </c>
      <c r="C129" t="s">
        <v>689</v>
      </c>
      <c r="D129" s="56"/>
      <c r="E129" s="56" t="s">
        <v>456</v>
      </c>
      <c r="F129" s="56" t="s">
        <v>464</v>
      </c>
      <c r="G129" s="36" t="s">
        <v>846</v>
      </c>
      <c r="H129" s="57" t="s">
        <v>42</v>
      </c>
      <c r="I129" s="56" t="s">
        <v>355</v>
      </c>
      <c r="J129" s="56" t="s">
        <v>457</v>
      </c>
      <c r="K129" s="39" t="s">
        <v>184</v>
      </c>
      <c r="L129" s="39" t="s">
        <v>252</v>
      </c>
      <c r="M129" s="39">
        <v>53</v>
      </c>
      <c r="N129" s="56"/>
      <c r="O129" t="s">
        <v>353</v>
      </c>
      <c r="Q129" t="s">
        <v>519</v>
      </c>
    </row>
    <row r="130" spans="1:17">
      <c r="A130">
        <v>129</v>
      </c>
      <c r="C130" t="s">
        <v>689</v>
      </c>
      <c r="D130" s="56"/>
      <c r="E130" s="56" t="s">
        <v>227</v>
      </c>
      <c r="F130" s="56" t="s">
        <v>16</v>
      </c>
      <c r="G130" s="36" t="s">
        <v>837</v>
      </c>
      <c r="H130" s="57" t="s">
        <v>269</v>
      </c>
      <c r="I130" s="56" t="s">
        <v>355</v>
      </c>
      <c r="J130" s="56" t="s">
        <v>452</v>
      </c>
      <c r="K130" s="39" t="s">
        <v>164</v>
      </c>
      <c r="L130" s="39" t="s">
        <v>252</v>
      </c>
      <c r="M130" s="39">
        <v>59</v>
      </c>
      <c r="N130" s="56"/>
      <c r="O130" t="s">
        <v>353</v>
      </c>
      <c r="Q130" t="s">
        <v>520</v>
      </c>
    </row>
    <row r="131" spans="1:17">
      <c r="A131">
        <v>130</v>
      </c>
      <c r="C131" t="s">
        <v>689</v>
      </c>
      <c r="D131" s="56"/>
      <c r="E131" s="56" t="s">
        <v>227</v>
      </c>
      <c r="F131" s="56" t="s">
        <v>16</v>
      </c>
      <c r="G131" s="36" t="s">
        <v>837</v>
      </c>
      <c r="H131" s="57" t="s">
        <v>42</v>
      </c>
      <c r="I131" s="56" t="s">
        <v>355</v>
      </c>
      <c r="J131" s="56" t="s">
        <v>452</v>
      </c>
      <c r="K131" s="39" t="s">
        <v>182</v>
      </c>
      <c r="L131" s="39" t="s">
        <v>252</v>
      </c>
      <c r="M131" s="39">
        <v>55</v>
      </c>
      <c r="N131" s="56"/>
      <c r="O131" t="s">
        <v>353</v>
      </c>
      <c r="Q131" t="s">
        <v>521</v>
      </c>
    </row>
    <row r="132" spans="1:17">
      <c r="A132">
        <v>131</v>
      </c>
      <c r="C132" t="s">
        <v>689</v>
      </c>
      <c r="D132" s="56"/>
      <c r="E132" s="56" t="s">
        <v>467</v>
      </c>
      <c r="F132" s="56" t="s">
        <v>473</v>
      </c>
      <c r="G132" s="36" t="s">
        <v>853</v>
      </c>
      <c r="H132" s="57" t="s">
        <v>269</v>
      </c>
      <c r="I132" s="56" t="s">
        <v>355</v>
      </c>
      <c r="J132" s="56" t="s">
        <v>470</v>
      </c>
      <c r="K132" s="39" t="s">
        <v>253</v>
      </c>
      <c r="L132" s="39" t="s">
        <v>450</v>
      </c>
      <c r="M132" s="39">
        <v>100</v>
      </c>
      <c r="N132" s="56"/>
      <c r="O132" t="s">
        <v>353</v>
      </c>
      <c r="Q132" t="s">
        <v>522</v>
      </c>
    </row>
    <row r="133" spans="1:17">
      <c r="A133">
        <v>132</v>
      </c>
      <c r="C133" t="s">
        <v>689</v>
      </c>
      <c r="D133" s="56"/>
      <c r="E133" s="56" t="s">
        <v>467</v>
      </c>
      <c r="F133" s="56" t="s">
        <v>473</v>
      </c>
      <c r="G133" s="36" t="s">
        <v>853</v>
      </c>
      <c r="H133" s="57" t="s">
        <v>42</v>
      </c>
      <c r="I133" s="56" t="s">
        <v>355</v>
      </c>
      <c r="J133" s="56" t="s">
        <v>470</v>
      </c>
      <c r="K133" s="39" t="s">
        <v>451</v>
      </c>
      <c r="L133" s="39" t="s">
        <v>450</v>
      </c>
      <c r="M133" s="39">
        <v>100</v>
      </c>
      <c r="N133" s="56"/>
      <c r="O133" t="s">
        <v>353</v>
      </c>
      <c r="Q133" t="s">
        <v>523</v>
      </c>
    </row>
    <row r="134" spans="1:17">
      <c r="A134">
        <v>133</v>
      </c>
      <c r="C134" t="s">
        <v>689</v>
      </c>
      <c r="D134" s="56"/>
      <c r="E134" s="56" t="s">
        <v>468</v>
      </c>
      <c r="F134" s="56" t="s">
        <v>16</v>
      </c>
      <c r="G134" s="36" t="s">
        <v>854</v>
      </c>
      <c r="H134" s="57" t="s">
        <v>269</v>
      </c>
      <c r="I134" s="56" t="s">
        <v>355</v>
      </c>
      <c r="J134" s="56" t="s">
        <v>457</v>
      </c>
      <c r="K134" s="39" t="s">
        <v>182</v>
      </c>
      <c r="L134" s="39" t="s">
        <v>252</v>
      </c>
      <c r="M134" s="39">
        <v>58</v>
      </c>
      <c r="N134" s="56"/>
      <c r="O134" t="s">
        <v>353</v>
      </c>
      <c r="Q134" t="s">
        <v>524</v>
      </c>
    </row>
    <row r="135" spans="1:17">
      <c r="A135">
        <v>134</v>
      </c>
      <c r="C135" t="s">
        <v>689</v>
      </c>
      <c r="D135" s="56"/>
      <c r="E135" s="56" t="s">
        <v>468</v>
      </c>
      <c r="F135" s="56" t="s">
        <v>16</v>
      </c>
      <c r="G135" s="36" t="s">
        <v>854</v>
      </c>
      <c r="H135" s="57" t="s">
        <v>42</v>
      </c>
      <c r="I135" s="56" t="s">
        <v>355</v>
      </c>
      <c r="J135" s="56" t="s">
        <v>457</v>
      </c>
      <c r="K135" s="39" t="s">
        <v>385</v>
      </c>
      <c r="L135" s="39" t="s">
        <v>252</v>
      </c>
      <c r="M135" s="39">
        <v>64</v>
      </c>
      <c r="N135" s="56"/>
      <c r="O135" t="s">
        <v>353</v>
      </c>
      <c r="Q135" t="s">
        <v>525</v>
      </c>
    </row>
    <row r="136" spans="1:17">
      <c r="A136">
        <v>135</v>
      </c>
      <c r="C136" t="s">
        <v>689</v>
      </c>
      <c r="D136" s="56"/>
      <c r="E136" s="56" t="s">
        <v>468</v>
      </c>
      <c r="F136" s="56" t="s">
        <v>291</v>
      </c>
      <c r="G136" s="36" t="s">
        <v>855</v>
      </c>
      <c r="H136" s="57" t="s">
        <v>269</v>
      </c>
      <c r="I136" s="56" t="s">
        <v>355</v>
      </c>
      <c r="J136" s="56">
        <v>0</v>
      </c>
      <c r="K136" s="39" t="s">
        <v>383</v>
      </c>
      <c r="L136" s="39" t="s">
        <v>375</v>
      </c>
      <c r="M136" s="39">
        <v>72</v>
      </c>
      <c r="N136" s="56"/>
      <c r="O136" t="s">
        <v>353</v>
      </c>
      <c r="Q136" t="s">
        <v>526</v>
      </c>
    </row>
    <row r="137" spans="1:17">
      <c r="A137">
        <v>136</v>
      </c>
      <c r="C137" t="s">
        <v>689</v>
      </c>
      <c r="D137" s="56"/>
      <c r="E137" s="56" t="s">
        <v>468</v>
      </c>
      <c r="F137" s="56" t="s">
        <v>291</v>
      </c>
      <c r="G137" s="36" t="s">
        <v>855</v>
      </c>
      <c r="H137" s="57" t="s">
        <v>42</v>
      </c>
      <c r="I137" s="56" t="s">
        <v>355</v>
      </c>
      <c r="J137" s="56">
        <v>0</v>
      </c>
      <c r="K137" s="39" t="s">
        <v>182</v>
      </c>
      <c r="L137" s="39" t="s">
        <v>252</v>
      </c>
      <c r="M137" s="39">
        <v>56</v>
      </c>
      <c r="N137" s="56"/>
      <c r="O137" t="s">
        <v>353</v>
      </c>
      <c r="Q137" t="s">
        <v>527</v>
      </c>
    </row>
    <row r="138" spans="1:17">
      <c r="A138">
        <v>137</v>
      </c>
      <c r="C138" t="s">
        <v>689</v>
      </c>
      <c r="D138" s="56"/>
      <c r="E138" s="56" t="s">
        <v>468</v>
      </c>
      <c r="F138" s="56" t="s">
        <v>285</v>
      </c>
      <c r="G138" s="36" t="s">
        <v>856</v>
      </c>
      <c r="H138" s="57" t="s">
        <v>269</v>
      </c>
      <c r="I138" s="56" t="s">
        <v>355</v>
      </c>
      <c r="J138" s="56" t="s">
        <v>472</v>
      </c>
      <c r="K138" s="39" t="s">
        <v>448</v>
      </c>
      <c r="L138" s="39" t="s">
        <v>375</v>
      </c>
      <c r="M138" s="39">
        <v>69</v>
      </c>
      <c r="N138" s="56"/>
      <c r="O138" t="s">
        <v>353</v>
      </c>
      <c r="Q138" t="s">
        <v>528</v>
      </c>
    </row>
    <row r="139" spans="1:17">
      <c r="A139">
        <v>138</v>
      </c>
      <c r="C139" t="s">
        <v>689</v>
      </c>
      <c r="D139" s="56"/>
      <c r="E139" s="56" t="s">
        <v>468</v>
      </c>
      <c r="F139" s="56" t="s">
        <v>285</v>
      </c>
      <c r="G139" s="36" t="s">
        <v>856</v>
      </c>
      <c r="H139" s="57" t="s">
        <v>42</v>
      </c>
      <c r="I139" s="56" t="s">
        <v>355</v>
      </c>
      <c r="J139" s="56" t="s">
        <v>472</v>
      </c>
      <c r="K139" s="39" t="s">
        <v>182</v>
      </c>
      <c r="L139" s="39" t="s">
        <v>252</v>
      </c>
      <c r="M139" s="39">
        <v>56</v>
      </c>
      <c r="N139" s="56"/>
      <c r="O139" t="s">
        <v>353</v>
      </c>
      <c r="Q139" t="s">
        <v>529</v>
      </c>
    </row>
    <row r="140" spans="1:17">
      <c r="A140">
        <v>139</v>
      </c>
      <c r="C140" t="s">
        <v>689</v>
      </c>
      <c r="D140" s="56"/>
      <c r="E140" s="56" t="s">
        <v>468</v>
      </c>
      <c r="F140" s="56" t="s">
        <v>285</v>
      </c>
      <c r="G140" s="36" t="s">
        <v>856</v>
      </c>
      <c r="H140" s="57" t="s">
        <v>269</v>
      </c>
      <c r="I140" s="56" t="s">
        <v>355</v>
      </c>
      <c r="J140" s="56" t="s">
        <v>471</v>
      </c>
      <c r="K140" s="39" t="s">
        <v>445</v>
      </c>
      <c r="L140" s="39" t="s">
        <v>375</v>
      </c>
      <c r="M140" s="39">
        <v>74</v>
      </c>
      <c r="N140" s="56"/>
      <c r="O140" t="s">
        <v>353</v>
      </c>
      <c r="Q140" t="s">
        <v>530</v>
      </c>
    </row>
    <row r="141" spans="1:17">
      <c r="A141">
        <v>140</v>
      </c>
      <c r="C141" t="s">
        <v>689</v>
      </c>
      <c r="D141" s="56"/>
      <c r="E141" s="56" t="s">
        <v>468</v>
      </c>
      <c r="F141" s="56" t="s">
        <v>285</v>
      </c>
      <c r="G141" s="36" t="s">
        <v>856</v>
      </c>
      <c r="H141" s="57" t="s">
        <v>42</v>
      </c>
      <c r="I141" s="56" t="s">
        <v>355</v>
      </c>
      <c r="J141" s="56" t="s">
        <v>471</v>
      </c>
      <c r="K141" s="39" t="s">
        <v>182</v>
      </c>
      <c r="L141" s="39" t="s">
        <v>252</v>
      </c>
      <c r="M141" s="39">
        <v>55</v>
      </c>
      <c r="N141" s="56"/>
      <c r="O141" t="s">
        <v>353</v>
      </c>
      <c r="Q141" t="s">
        <v>531</v>
      </c>
    </row>
    <row r="142" spans="1:17">
      <c r="A142">
        <v>141</v>
      </c>
      <c r="C142" t="s">
        <v>689</v>
      </c>
      <c r="D142" s="62" t="s">
        <v>532</v>
      </c>
      <c r="E142" t="s">
        <v>533</v>
      </c>
      <c r="F142" t="s">
        <v>534</v>
      </c>
      <c r="G142" t="s">
        <v>726</v>
      </c>
      <c r="H142" t="s">
        <v>535</v>
      </c>
      <c r="I142" t="s">
        <v>686</v>
      </c>
      <c r="J142" t="s">
        <v>618</v>
      </c>
      <c r="K142">
        <v>0.26</v>
      </c>
      <c r="L142">
        <v>0.92</v>
      </c>
      <c r="M142">
        <v>0</v>
      </c>
      <c r="N142" s="61"/>
      <c r="O142" t="s">
        <v>722</v>
      </c>
      <c r="P142" t="s">
        <v>610</v>
      </c>
      <c r="Q142" t="s">
        <v>681</v>
      </c>
    </row>
    <row r="143" spans="1:17">
      <c r="A143">
        <v>142</v>
      </c>
      <c r="C143" t="s">
        <v>689</v>
      </c>
      <c r="D143" s="62" t="s">
        <v>532</v>
      </c>
      <c r="E143" t="s">
        <v>533</v>
      </c>
      <c r="F143" t="s">
        <v>534</v>
      </c>
      <c r="G143" t="s">
        <v>726</v>
      </c>
      <c r="H143" t="s">
        <v>535</v>
      </c>
      <c r="I143" t="s">
        <v>686</v>
      </c>
      <c r="J143" t="s">
        <v>619</v>
      </c>
      <c r="K143">
        <v>0.32</v>
      </c>
      <c r="L143">
        <v>0.96</v>
      </c>
      <c r="M143">
        <v>0</v>
      </c>
      <c r="N143" s="61"/>
      <c r="O143" t="s">
        <v>722</v>
      </c>
      <c r="P143" t="s">
        <v>610</v>
      </c>
      <c r="Q143" t="s">
        <v>681</v>
      </c>
    </row>
    <row r="144" spans="1:17">
      <c r="A144">
        <v>143</v>
      </c>
      <c r="C144" t="s">
        <v>689</v>
      </c>
      <c r="D144" s="62" t="s">
        <v>532</v>
      </c>
      <c r="E144" t="s">
        <v>533</v>
      </c>
      <c r="F144" t="s">
        <v>142</v>
      </c>
      <c r="G144" t="s">
        <v>727</v>
      </c>
      <c r="H144" t="s">
        <v>535</v>
      </c>
      <c r="I144" t="s">
        <v>686</v>
      </c>
      <c r="J144" t="s">
        <v>620</v>
      </c>
      <c r="K144">
        <v>0.25</v>
      </c>
      <c r="L144">
        <v>0.97</v>
      </c>
      <c r="M144">
        <v>0</v>
      </c>
      <c r="N144" s="61"/>
      <c r="O144" t="s">
        <v>722</v>
      </c>
      <c r="P144" t="s">
        <v>610</v>
      </c>
      <c r="Q144" t="s">
        <v>681</v>
      </c>
    </row>
    <row r="145" spans="1:17">
      <c r="A145">
        <v>144</v>
      </c>
      <c r="C145" t="s">
        <v>689</v>
      </c>
      <c r="D145" s="62" t="s">
        <v>536</v>
      </c>
      <c r="E145" t="s">
        <v>537</v>
      </c>
      <c r="F145" t="s">
        <v>159</v>
      </c>
      <c r="G145" t="s">
        <v>728</v>
      </c>
      <c r="H145" t="s">
        <v>538</v>
      </c>
      <c r="I145" t="s">
        <v>686</v>
      </c>
      <c r="J145" t="s">
        <v>621</v>
      </c>
      <c r="K145">
        <v>0.4</v>
      </c>
      <c r="L145">
        <v>0.9</v>
      </c>
      <c r="M145">
        <v>0</v>
      </c>
      <c r="N145" s="61"/>
      <c r="O145" t="s">
        <v>722</v>
      </c>
      <c r="P145" t="s">
        <v>610</v>
      </c>
      <c r="Q145" t="s">
        <v>681</v>
      </c>
    </row>
    <row r="146" spans="1:17">
      <c r="A146">
        <v>145</v>
      </c>
      <c r="C146" t="s">
        <v>689</v>
      </c>
      <c r="D146" s="62" t="s">
        <v>536</v>
      </c>
      <c r="E146" t="s">
        <v>539</v>
      </c>
      <c r="F146" t="s">
        <v>540</v>
      </c>
      <c r="G146" t="s">
        <v>729</v>
      </c>
      <c r="H146" t="s">
        <v>538</v>
      </c>
      <c r="I146" t="s">
        <v>686</v>
      </c>
      <c r="J146" t="s">
        <v>622</v>
      </c>
      <c r="K146">
        <v>0.2</v>
      </c>
      <c r="L146">
        <v>0.94</v>
      </c>
      <c r="M146">
        <v>0</v>
      </c>
      <c r="N146" s="61"/>
      <c r="O146" t="s">
        <v>722</v>
      </c>
      <c r="P146" t="s">
        <v>610</v>
      </c>
      <c r="Q146" t="s">
        <v>681</v>
      </c>
    </row>
    <row r="147" spans="1:17">
      <c r="A147">
        <v>146</v>
      </c>
      <c r="C147" t="s">
        <v>689</v>
      </c>
      <c r="D147" s="62" t="s">
        <v>536</v>
      </c>
      <c r="E147" t="s">
        <v>537</v>
      </c>
      <c r="F147" t="s">
        <v>541</v>
      </c>
      <c r="G147" t="s">
        <v>730</v>
      </c>
      <c r="H147" t="s">
        <v>538</v>
      </c>
      <c r="I147" t="s">
        <v>686</v>
      </c>
      <c r="J147" t="s">
        <v>623</v>
      </c>
      <c r="K147">
        <v>0.26</v>
      </c>
      <c r="L147">
        <v>0.93</v>
      </c>
      <c r="M147">
        <v>0</v>
      </c>
      <c r="N147" s="61"/>
      <c r="O147" t="s">
        <v>722</v>
      </c>
      <c r="P147" t="s">
        <v>610</v>
      </c>
      <c r="Q147" t="s">
        <v>681</v>
      </c>
    </row>
    <row r="148" spans="1:17">
      <c r="A148">
        <v>147</v>
      </c>
      <c r="C148" t="s">
        <v>689</v>
      </c>
      <c r="D148" s="62" t="s">
        <v>536</v>
      </c>
      <c r="E148" t="s">
        <v>542</v>
      </c>
      <c r="F148" t="s">
        <v>159</v>
      </c>
      <c r="G148" t="s">
        <v>731</v>
      </c>
      <c r="H148" t="s">
        <v>538</v>
      </c>
      <c r="I148" t="s">
        <v>686</v>
      </c>
      <c r="J148" t="s">
        <v>624</v>
      </c>
      <c r="K148">
        <v>0.68</v>
      </c>
      <c r="L148">
        <v>0.93</v>
      </c>
      <c r="M148">
        <v>0</v>
      </c>
      <c r="N148" s="61"/>
      <c r="O148" t="s">
        <v>722</v>
      </c>
      <c r="P148" t="s">
        <v>610</v>
      </c>
      <c r="Q148" t="s">
        <v>681</v>
      </c>
    </row>
    <row r="149" spans="1:17">
      <c r="A149">
        <v>148</v>
      </c>
      <c r="C149" t="s">
        <v>689</v>
      </c>
      <c r="D149" s="62" t="s">
        <v>536</v>
      </c>
      <c r="E149" t="s">
        <v>537</v>
      </c>
      <c r="F149" t="s">
        <v>543</v>
      </c>
      <c r="G149" t="s">
        <v>732</v>
      </c>
      <c r="H149" t="s">
        <v>544</v>
      </c>
      <c r="I149" t="s">
        <v>686</v>
      </c>
      <c r="J149" t="s">
        <v>625</v>
      </c>
      <c r="K149">
        <v>0.46</v>
      </c>
      <c r="L149">
        <v>0.92</v>
      </c>
      <c r="M149">
        <v>0</v>
      </c>
      <c r="N149" s="61"/>
      <c r="O149" t="s">
        <v>722</v>
      </c>
      <c r="P149" t="s">
        <v>610</v>
      </c>
      <c r="Q149" t="s">
        <v>681</v>
      </c>
    </row>
    <row r="150" spans="1:17">
      <c r="A150">
        <v>149</v>
      </c>
      <c r="C150" t="s">
        <v>689</v>
      </c>
      <c r="D150" s="62" t="s">
        <v>97</v>
      </c>
      <c r="E150" t="s">
        <v>97</v>
      </c>
      <c r="F150" t="s">
        <v>545</v>
      </c>
      <c r="G150" t="s">
        <v>733</v>
      </c>
      <c r="H150" t="s">
        <v>546</v>
      </c>
      <c r="I150" t="s">
        <v>686</v>
      </c>
      <c r="J150" t="s">
        <v>626</v>
      </c>
      <c r="K150">
        <v>0.48</v>
      </c>
      <c r="L150">
        <v>0.92</v>
      </c>
      <c r="M150">
        <v>0</v>
      </c>
      <c r="N150" s="61"/>
      <c r="O150" t="s">
        <v>722</v>
      </c>
      <c r="P150" t="s">
        <v>610</v>
      </c>
      <c r="Q150" t="s">
        <v>681</v>
      </c>
    </row>
    <row r="151" spans="1:17">
      <c r="A151">
        <v>150</v>
      </c>
      <c r="C151" t="s">
        <v>689</v>
      </c>
      <c r="D151" s="62" t="s">
        <v>97</v>
      </c>
      <c r="E151" t="s">
        <v>547</v>
      </c>
      <c r="F151" t="s">
        <v>548</v>
      </c>
      <c r="G151" t="s">
        <v>734</v>
      </c>
      <c r="H151" t="s">
        <v>549</v>
      </c>
      <c r="I151" t="s">
        <v>686</v>
      </c>
      <c r="J151" t="s">
        <v>627</v>
      </c>
      <c r="K151">
        <v>0.34</v>
      </c>
      <c r="L151">
        <v>0.93</v>
      </c>
      <c r="M151">
        <v>0</v>
      </c>
      <c r="N151" s="61"/>
      <c r="O151" t="s">
        <v>722</v>
      </c>
      <c r="P151" t="s">
        <v>610</v>
      </c>
      <c r="Q151" t="s">
        <v>681</v>
      </c>
    </row>
    <row r="152" spans="1:17">
      <c r="A152">
        <v>151</v>
      </c>
      <c r="C152" t="s">
        <v>689</v>
      </c>
      <c r="D152" s="62" t="s">
        <v>97</v>
      </c>
      <c r="E152" t="s">
        <v>547</v>
      </c>
      <c r="F152" t="s">
        <v>545</v>
      </c>
      <c r="G152" t="s">
        <v>735</v>
      </c>
      <c r="H152" t="s">
        <v>549</v>
      </c>
      <c r="I152" t="s">
        <v>686</v>
      </c>
      <c r="J152" t="s">
        <v>628</v>
      </c>
      <c r="K152">
        <v>0.41</v>
      </c>
      <c r="L152">
        <v>0.89</v>
      </c>
      <c r="M152">
        <v>0</v>
      </c>
      <c r="N152" s="61"/>
      <c r="O152" t="s">
        <v>722</v>
      </c>
      <c r="P152" t="s">
        <v>610</v>
      </c>
      <c r="Q152" t="s">
        <v>681</v>
      </c>
    </row>
    <row r="153" spans="1:17">
      <c r="A153">
        <v>152</v>
      </c>
      <c r="C153" t="s">
        <v>689</v>
      </c>
      <c r="D153" s="62" t="s">
        <v>97</v>
      </c>
      <c r="E153" t="s">
        <v>97</v>
      </c>
      <c r="F153" t="s">
        <v>550</v>
      </c>
      <c r="G153" t="s">
        <v>736</v>
      </c>
      <c r="H153" t="s">
        <v>549</v>
      </c>
      <c r="I153" t="s">
        <v>686</v>
      </c>
      <c r="J153" t="s">
        <v>629</v>
      </c>
      <c r="K153">
        <v>0.54</v>
      </c>
      <c r="L153">
        <v>0.93</v>
      </c>
      <c r="M153">
        <v>0</v>
      </c>
      <c r="N153" s="61"/>
      <c r="O153" t="s">
        <v>722</v>
      </c>
      <c r="P153" t="s">
        <v>610</v>
      </c>
      <c r="Q153" t="s">
        <v>681</v>
      </c>
    </row>
    <row r="154" spans="1:17">
      <c r="A154">
        <v>153</v>
      </c>
      <c r="C154" t="s">
        <v>689</v>
      </c>
      <c r="D154" s="62" t="s">
        <v>97</v>
      </c>
      <c r="E154" t="s">
        <v>97</v>
      </c>
      <c r="F154" t="s">
        <v>551</v>
      </c>
      <c r="G154" t="s">
        <v>737</v>
      </c>
      <c r="H154" t="s">
        <v>544</v>
      </c>
      <c r="I154" t="s">
        <v>686</v>
      </c>
      <c r="J154" t="s">
        <v>630</v>
      </c>
      <c r="K154">
        <v>0.22</v>
      </c>
      <c r="L154">
        <v>0.89</v>
      </c>
      <c r="M154">
        <v>0</v>
      </c>
      <c r="N154" s="61"/>
      <c r="O154" t="s">
        <v>722</v>
      </c>
      <c r="P154" t="s">
        <v>610</v>
      </c>
      <c r="Q154" t="s">
        <v>681</v>
      </c>
    </row>
    <row r="155" spans="1:17">
      <c r="A155">
        <v>154</v>
      </c>
      <c r="C155" t="s">
        <v>689</v>
      </c>
      <c r="D155" s="62" t="s">
        <v>552</v>
      </c>
      <c r="E155" t="s">
        <v>553</v>
      </c>
      <c r="F155" t="s">
        <v>554</v>
      </c>
      <c r="G155" t="s">
        <v>738</v>
      </c>
      <c r="H155" t="s">
        <v>549</v>
      </c>
      <c r="I155" t="s">
        <v>686</v>
      </c>
      <c r="J155" t="s">
        <v>631</v>
      </c>
      <c r="K155">
        <v>0.21</v>
      </c>
      <c r="L155">
        <v>0.96</v>
      </c>
      <c r="M155">
        <v>0</v>
      </c>
      <c r="N155" s="61"/>
      <c r="O155" t="s">
        <v>722</v>
      </c>
      <c r="P155" t="s">
        <v>610</v>
      </c>
      <c r="Q155" t="s">
        <v>681</v>
      </c>
    </row>
    <row r="156" spans="1:17">
      <c r="A156">
        <v>155</v>
      </c>
      <c r="C156" t="s">
        <v>689</v>
      </c>
      <c r="D156" s="62" t="s">
        <v>552</v>
      </c>
      <c r="E156" t="s">
        <v>553</v>
      </c>
      <c r="F156" t="s">
        <v>554</v>
      </c>
      <c r="G156" t="s">
        <v>738</v>
      </c>
      <c r="H156" t="s">
        <v>549</v>
      </c>
      <c r="I156" t="s">
        <v>686</v>
      </c>
      <c r="J156" t="s">
        <v>632</v>
      </c>
      <c r="K156">
        <v>0.18</v>
      </c>
      <c r="L156">
        <v>0.94</v>
      </c>
      <c r="M156">
        <v>0</v>
      </c>
      <c r="N156" s="61"/>
      <c r="O156" t="s">
        <v>722</v>
      </c>
      <c r="P156" t="s">
        <v>610</v>
      </c>
      <c r="Q156" t="s">
        <v>681</v>
      </c>
    </row>
    <row r="157" spans="1:17">
      <c r="A157">
        <v>156</v>
      </c>
      <c r="C157" t="s">
        <v>689</v>
      </c>
      <c r="D157" s="62" t="s">
        <v>552</v>
      </c>
      <c r="E157" t="s">
        <v>553</v>
      </c>
      <c r="F157" t="s">
        <v>554</v>
      </c>
      <c r="G157" t="s">
        <v>738</v>
      </c>
      <c r="H157" t="s">
        <v>549</v>
      </c>
      <c r="I157" t="s">
        <v>686</v>
      </c>
      <c r="J157" t="s">
        <v>633</v>
      </c>
      <c r="K157">
        <v>0.21</v>
      </c>
      <c r="L157">
        <v>0.94</v>
      </c>
      <c r="M157">
        <v>0</v>
      </c>
      <c r="N157" s="61"/>
      <c r="O157" t="s">
        <v>722</v>
      </c>
      <c r="P157" t="s">
        <v>610</v>
      </c>
      <c r="Q157" t="s">
        <v>681</v>
      </c>
    </row>
    <row r="158" spans="1:17">
      <c r="A158">
        <v>157</v>
      </c>
      <c r="C158" t="s">
        <v>689</v>
      </c>
      <c r="D158" s="62" t="s">
        <v>552</v>
      </c>
      <c r="E158" t="s">
        <v>553</v>
      </c>
      <c r="F158" t="s">
        <v>554</v>
      </c>
      <c r="G158" t="s">
        <v>738</v>
      </c>
      <c r="H158" t="s">
        <v>549</v>
      </c>
      <c r="I158" t="s">
        <v>686</v>
      </c>
      <c r="J158" t="s">
        <v>634</v>
      </c>
      <c r="K158">
        <v>0.18</v>
      </c>
      <c r="L158">
        <v>0.94</v>
      </c>
      <c r="M158">
        <v>0</v>
      </c>
      <c r="N158" s="61"/>
      <c r="O158" t="s">
        <v>722</v>
      </c>
      <c r="P158" t="s">
        <v>610</v>
      </c>
      <c r="Q158" t="s">
        <v>681</v>
      </c>
    </row>
    <row r="159" spans="1:17">
      <c r="A159">
        <v>158</v>
      </c>
      <c r="C159" t="s">
        <v>689</v>
      </c>
      <c r="D159" s="62" t="s">
        <v>552</v>
      </c>
      <c r="E159" t="s">
        <v>553</v>
      </c>
      <c r="F159" t="s">
        <v>554</v>
      </c>
      <c r="G159" t="s">
        <v>738</v>
      </c>
      <c r="H159" t="s">
        <v>549</v>
      </c>
      <c r="I159" t="s">
        <v>686</v>
      </c>
      <c r="J159" t="s">
        <v>635</v>
      </c>
      <c r="K159">
        <v>0.19</v>
      </c>
      <c r="L159">
        <v>0.93</v>
      </c>
      <c r="M159">
        <v>0</v>
      </c>
      <c r="N159" s="61"/>
      <c r="O159" t="s">
        <v>722</v>
      </c>
      <c r="P159" t="s">
        <v>610</v>
      </c>
      <c r="Q159" t="s">
        <v>681</v>
      </c>
    </row>
    <row r="160" spans="1:17">
      <c r="A160">
        <v>159</v>
      </c>
      <c r="C160" t="s">
        <v>689</v>
      </c>
      <c r="D160" s="62" t="s">
        <v>552</v>
      </c>
      <c r="E160" t="s">
        <v>553</v>
      </c>
      <c r="F160" t="s">
        <v>554</v>
      </c>
      <c r="G160" t="s">
        <v>738</v>
      </c>
      <c r="H160" t="s">
        <v>549</v>
      </c>
      <c r="I160" t="s">
        <v>686</v>
      </c>
      <c r="J160" t="s">
        <v>636</v>
      </c>
      <c r="K160">
        <v>0.12</v>
      </c>
      <c r="L160">
        <v>0.91</v>
      </c>
      <c r="M160">
        <v>0</v>
      </c>
      <c r="N160" s="61"/>
      <c r="O160" t="s">
        <v>722</v>
      </c>
      <c r="P160" t="s">
        <v>610</v>
      </c>
      <c r="Q160" t="s">
        <v>681</v>
      </c>
    </row>
    <row r="161" spans="1:17">
      <c r="A161">
        <v>160</v>
      </c>
      <c r="C161" t="s">
        <v>689</v>
      </c>
      <c r="D161" s="62" t="s">
        <v>555</v>
      </c>
      <c r="E161" t="s">
        <v>556</v>
      </c>
      <c r="F161" t="s">
        <v>540</v>
      </c>
      <c r="G161" t="s">
        <v>739</v>
      </c>
      <c r="H161" t="s">
        <v>535</v>
      </c>
      <c r="I161" t="s">
        <v>686</v>
      </c>
      <c r="J161" t="s">
        <v>637</v>
      </c>
      <c r="K161">
        <v>7.0000000000000007E-2</v>
      </c>
      <c r="L161">
        <v>0.93</v>
      </c>
      <c r="M161">
        <v>0</v>
      </c>
      <c r="N161" s="61"/>
      <c r="O161" t="s">
        <v>722</v>
      </c>
      <c r="P161" t="s">
        <v>610</v>
      </c>
      <c r="Q161" t="s">
        <v>681</v>
      </c>
    </row>
    <row r="162" spans="1:17">
      <c r="A162">
        <v>161</v>
      </c>
      <c r="C162" t="s">
        <v>689</v>
      </c>
      <c r="D162" s="62" t="s">
        <v>552</v>
      </c>
      <c r="E162" t="s">
        <v>557</v>
      </c>
      <c r="F162" t="s">
        <v>558</v>
      </c>
      <c r="G162" t="s">
        <v>740</v>
      </c>
      <c r="H162" t="s">
        <v>549</v>
      </c>
      <c r="I162" t="s">
        <v>686</v>
      </c>
      <c r="J162" t="s">
        <v>638</v>
      </c>
      <c r="K162">
        <v>0.13</v>
      </c>
      <c r="L162">
        <v>0.95</v>
      </c>
      <c r="M162">
        <v>0</v>
      </c>
      <c r="N162" s="61"/>
      <c r="O162" t="s">
        <v>722</v>
      </c>
      <c r="P162" t="s">
        <v>610</v>
      </c>
      <c r="Q162" t="s">
        <v>681</v>
      </c>
    </row>
    <row r="163" spans="1:17">
      <c r="A163">
        <v>162</v>
      </c>
      <c r="C163" t="s">
        <v>689</v>
      </c>
      <c r="D163" s="62" t="s">
        <v>552</v>
      </c>
      <c r="E163" t="s">
        <v>557</v>
      </c>
      <c r="F163" t="s">
        <v>558</v>
      </c>
      <c r="G163" t="s">
        <v>740</v>
      </c>
      <c r="H163" t="s">
        <v>549</v>
      </c>
      <c r="I163" t="s">
        <v>686</v>
      </c>
      <c r="J163" t="s">
        <v>639</v>
      </c>
      <c r="K163">
        <v>0.08</v>
      </c>
      <c r="L163">
        <v>0.95</v>
      </c>
      <c r="M163">
        <v>0</v>
      </c>
      <c r="N163" s="61"/>
      <c r="O163" t="s">
        <v>722</v>
      </c>
      <c r="P163" t="s">
        <v>610</v>
      </c>
      <c r="Q163" t="s">
        <v>681</v>
      </c>
    </row>
    <row r="164" spans="1:17">
      <c r="A164">
        <v>163</v>
      </c>
      <c r="C164" t="s">
        <v>689</v>
      </c>
      <c r="D164" s="62" t="s">
        <v>552</v>
      </c>
      <c r="E164" t="s">
        <v>557</v>
      </c>
      <c r="F164" t="s">
        <v>558</v>
      </c>
      <c r="G164" t="s">
        <v>740</v>
      </c>
      <c r="H164" t="s">
        <v>549</v>
      </c>
      <c r="I164" t="s">
        <v>686</v>
      </c>
      <c r="J164" t="s">
        <v>640</v>
      </c>
      <c r="K164">
        <v>0.1</v>
      </c>
      <c r="L164">
        <v>0.96</v>
      </c>
      <c r="M164">
        <v>0</v>
      </c>
      <c r="N164" s="61"/>
      <c r="O164" t="s">
        <v>722</v>
      </c>
      <c r="P164" t="s">
        <v>610</v>
      </c>
      <c r="Q164" t="s">
        <v>681</v>
      </c>
    </row>
    <row r="165" spans="1:17">
      <c r="A165">
        <v>164</v>
      </c>
      <c r="C165" t="s">
        <v>689</v>
      </c>
      <c r="D165" s="62" t="s">
        <v>559</v>
      </c>
      <c r="E165" t="s">
        <v>559</v>
      </c>
      <c r="F165" t="s">
        <v>560</v>
      </c>
      <c r="G165" t="s">
        <v>741</v>
      </c>
      <c r="H165" t="s">
        <v>549</v>
      </c>
      <c r="I165" t="s">
        <v>686</v>
      </c>
      <c r="J165" t="s">
        <v>641</v>
      </c>
      <c r="K165">
        <v>0.28999999999999998</v>
      </c>
      <c r="L165">
        <v>0.94</v>
      </c>
      <c r="M165">
        <v>0</v>
      </c>
      <c r="N165" s="61"/>
      <c r="O165" t="s">
        <v>722</v>
      </c>
      <c r="P165" t="s">
        <v>610</v>
      </c>
      <c r="Q165" t="s">
        <v>681</v>
      </c>
    </row>
    <row r="166" spans="1:17">
      <c r="A166">
        <v>165</v>
      </c>
      <c r="C166" t="s">
        <v>689</v>
      </c>
      <c r="D166" s="62" t="s">
        <v>332</v>
      </c>
      <c r="E166" t="s">
        <v>332</v>
      </c>
      <c r="F166" t="s">
        <v>561</v>
      </c>
      <c r="G166" t="s">
        <v>742</v>
      </c>
      <c r="H166" t="s">
        <v>535</v>
      </c>
      <c r="I166" t="s">
        <v>686</v>
      </c>
      <c r="J166" t="s">
        <v>642</v>
      </c>
      <c r="K166">
        <v>0.21</v>
      </c>
      <c r="L166">
        <v>0.92</v>
      </c>
      <c r="M166">
        <v>0</v>
      </c>
      <c r="N166" s="61"/>
      <c r="O166" t="s">
        <v>722</v>
      </c>
      <c r="P166" t="s">
        <v>610</v>
      </c>
      <c r="Q166" t="s">
        <v>681</v>
      </c>
    </row>
    <row r="167" spans="1:17">
      <c r="A167">
        <v>166</v>
      </c>
      <c r="C167" t="s">
        <v>689</v>
      </c>
      <c r="D167" s="62" t="s">
        <v>559</v>
      </c>
      <c r="E167" t="s">
        <v>559</v>
      </c>
      <c r="F167" t="s">
        <v>540</v>
      </c>
      <c r="G167" t="s">
        <v>743</v>
      </c>
      <c r="H167" t="s">
        <v>549</v>
      </c>
      <c r="I167" t="s">
        <v>686</v>
      </c>
      <c r="J167" t="s">
        <v>643</v>
      </c>
      <c r="K167">
        <v>0.23</v>
      </c>
      <c r="L167">
        <v>0.91</v>
      </c>
      <c r="M167">
        <v>0</v>
      </c>
      <c r="N167" s="61"/>
      <c r="O167" t="s">
        <v>722</v>
      </c>
      <c r="P167" t="s">
        <v>610</v>
      </c>
      <c r="Q167" t="s">
        <v>681</v>
      </c>
    </row>
    <row r="168" spans="1:17">
      <c r="A168">
        <v>167</v>
      </c>
      <c r="C168" t="s">
        <v>689</v>
      </c>
      <c r="D168" s="62" t="s">
        <v>332</v>
      </c>
      <c r="E168" t="s">
        <v>332</v>
      </c>
      <c r="F168" t="s">
        <v>540</v>
      </c>
      <c r="G168" t="s">
        <v>744</v>
      </c>
      <c r="H168" t="s">
        <v>549</v>
      </c>
      <c r="I168" t="s">
        <v>686</v>
      </c>
      <c r="J168" t="s">
        <v>644</v>
      </c>
      <c r="K168">
        <v>0.37</v>
      </c>
      <c r="L168">
        <v>0.95</v>
      </c>
      <c r="M168">
        <v>0</v>
      </c>
      <c r="N168" s="61"/>
      <c r="O168" t="s">
        <v>722</v>
      </c>
      <c r="P168" t="s">
        <v>610</v>
      </c>
      <c r="Q168" t="s">
        <v>681</v>
      </c>
    </row>
    <row r="169" spans="1:17">
      <c r="A169">
        <v>168</v>
      </c>
      <c r="C169" t="s">
        <v>689</v>
      </c>
      <c r="D169" s="62" t="s">
        <v>559</v>
      </c>
      <c r="E169" t="s">
        <v>559</v>
      </c>
      <c r="F169" t="s">
        <v>540</v>
      </c>
      <c r="G169" t="s">
        <v>743</v>
      </c>
      <c r="H169" t="s">
        <v>549</v>
      </c>
      <c r="I169" t="s">
        <v>686</v>
      </c>
      <c r="J169" t="s">
        <v>645</v>
      </c>
      <c r="K169">
        <v>0.41</v>
      </c>
      <c r="L169">
        <v>0.95</v>
      </c>
      <c r="M169">
        <v>0</v>
      </c>
      <c r="N169" s="61"/>
      <c r="O169" t="s">
        <v>722</v>
      </c>
      <c r="P169" t="s">
        <v>610</v>
      </c>
      <c r="Q169" t="s">
        <v>681</v>
      </c>
    </row>
    <row r="170" spans="1:17">
      <c r="A170">
        <v>169</v>
      </c>
      <c r="C170" t="s">
        <v>689</v>
      </c>
      <c r="D170" s="62" t="s">
        <v>332</v>
      </c>
      <c r="E170" t="s">
        <v>332</v>
      </c>
      <c r="F170" t="s">
        <v>151</v>
      </c>
      <c r="G170" t="s">
        <v>745</v>
      </c>
      <c r="H170" t="s">
        <v>549</v>
      </c>
      <c r="I170" t="s">
        <v>686</v>
      </c>
      <c r="J170" t="s">
        <v>646</v>
      </c>
      <c r="K170">
        <v>0.42</v>
      </c>
      <c r="L170">
        <v>0.95</v>
      </c>
      <c r="M170">
        <v>0</v>
      </c>
      <c r="N170" s="61"/>
      <c r="O170" t="s">
        <v>722</v>
      </c>
      <c r="P170" t="s">
        <v>610</v>
      </c>
      <c r="Q170" t="s">
        <v>681</v>
      </c>
    </row>
    <row r="171" spans="1:17">
      <c r="A171">
        <v>170</v>
      </c>
      <c r="C171" t="s">
        <v>689</v>
      </c>
      <c r="D171" s="62" t="s">
        <v>332</v>
      </c>
      <c r="E171" t="s">
        <v>332</v>
      </c>
      <c r="F171" t="s">
        <v>540</v>
      </c>
      <c r="G171" t="s">
        <v>744</v>
      </c>
      <c r="H171" t="s">
        <v>562</v>
      </c>
      <c r="I171" t="s">
        <v>686</v>
      </c>
      <c r="J171" t="s">
        <v>647</v>
      </c>
      <c r="K171">
        <v>0.25</v>
      </c>
      <c r="L171">
        <v>0.95</v>
      </c>
      <c r="M171">
        <v>0</v>
      </c>
      <c r="N171" s="61"/>
      <c r="O171" t="s">
        <v>722</v>
      </c>
      <c r="P171" t="s">
        <v>610</v>
      </c>
      <c r="Q171" t="s">
        <v>681</v>
      </c>
    </row>
    <row r="172" spans="1:17">
      <c r="A172">
        <v>171</v>
      </c>
      <c r="C172" t="s">
        <v>690</v>
      </c>
      <c r="D172" s="62" t="s">
        <v>563</v>
      </c>
      <c r="E172" t="s">
        <v>563</v>
      </c>
      <c r="F172" t="s">
        <v>541</v>
      </c>
      <c r="G172" t="s">
        <v>746</v>
      </c>
      <c r="H172" t="s">
        <v>535</v>
      </c>
      <c r="I172" t="s">
        <v>686</v>
      </c>
      <c r="J172" t="s">
        <v>648</v>
      </c>
      <c r="K172">
        <v>0.3</v>
      </c>
      <c r="L172">
        <v>0.94</v>
      </c>
      <c r="M172">
        <v>0</v>
      </c>
      <c r="N172" s="61"/>
      <c r="O172" t="s">
        <v>722</v>
      </c>
      <c r="P172" t="s">
        <v>610</v>
      </c>
      <c r="Q172" t="s">
        <v>681</v>
      </c>
    </row>
    <row r="173" spans="1:17">
      <c r="A173">
        <v>172</v>
      </c>
      <c r="C173" t="s">
        <v>690</v>
      </c>
      <c r="D173" s="62" t="s">
        <v>563</v>
      </c>
      <c r="E173" t="s">
        <v>564</v>
      </c>
      <c r="F173" t="s">
        <v>565</v>
      </c>
      <c r="G173" t="s">
        <v>747</v>
      </c>
      <c r="H173" t="s">
        <v>535</v>
      </c>
      <c r="I173" t="s">
        <v>686</v>
      </c>
      <c r="J173" t="s">
        <v>649</v>
      </c>
      <c r="K173">
        <v>0.11</v>
      </c>
      <c r="L173">
        <v>0.94</v>
      </c>
      <c r="M173">
        <v>0</v>
      </c>
      <c r="N173" s="61"/>
      <c r="O173" t="s">
        <v>722</v>
      </c>
      <c r="P173" t="s">
        <v>610</v>
      </c>
      <c r="Q173" t="s">
        <v>681</v>
      </c>
    </row>
    <row r="174" spans="1:17">
      <c r="A174">
        <v>173</v>
      </c>
      <c r="C174" t="s">
        <v>690</v>
      </c>
      <c r="D174" s="62" t="s">
        <v>563</v>
      </c>
      <c r="E174" t="s">
        <v>563</v>
      </c>
      <c r="F174" t="s">
        <v>558</v>
      </c>
      <c r="G174" t="s">
        <v>748</v>
      </c>
      <c r="H174" t="s">
        <v>535</v>
      </c>
      <c r="I174" t="s">
        <v>686</v>
      </c>
      <c r="J174" t="s">
        <v>650</v>
      </c>
      <c r="K174">
        <v>0.09</v>
      </c>
      <c r="L174">
        <v>0.95</v>
      </c>
      <c r="M174">
        <v>0</v>
      </c>
      <c r="N174" s="61"/>
      <c r="O174" t="s">
        <v>722</v>
      </c>
      <c r="P174" t="s">
        <v>610</v>
      </c>
      <c r="Q174" t="s">
        <v>681</v>
      </c>
    </row>
    <row r="175" spans="1:17">
      <c r="A175">
        <v>174</v>
      </c>
      <c r="C175" t="s">
        <v>690</v>
      </c>
      <c r="D175" s="62" t="s">
        <v>566</v>
      </c>
      <c r="E175" t="s">
        <v>567</v>
      </c>
      <c r="F175" t="s">
        <v>201</v>
      </c>
      <c r="G175" t="s">
        <v>749</v>
      </c>
      <c r="H175" t="s">
        <v>549</v>
      </c>
      <c r="I175" t="s">
        <v>686</v>
      </c>
      <c r="J175" t="s">
        <v>651</v>
      </c>
      <c r="K175">
        <v>0.31</v>
      </c>
      <c r="L175">
        <v>0.91</v>
      </c>
      <c r="M175">
        <v>0</v>
      </c>
      <c r="N175" s="61"/>
      <c r="O175" t="s">
        <v>722</v>
      </c>
      <c r="P175" t="s">
        <v>610</v>
      </c>
      <c r="Q175" t="s">
        <v>681</v>
      </c>
    </row>
    <row r="176" spans="1:17">
      <c r="A176">
        <v>175</v>
      </c>
      <c r="C176" t="s">
        <v>690</v>
      </c>
      <c r="D176" s="62" t="s">
        <v>563</v>
      </c>
      <c r="E176" t="s">
        <v>563</v>
      </c>
      <c r="F176" t="s">
        <v>201</v>
      </c>
      <c r="G176" t="s">
        <v>750</v>
      </c>
      <c r="H176" t="s">
        <v>549</v>
      </c>
      <c r="I176" t="s">
        <v>686</v>
      </c>
      <c r="J176" t="s">
        <v>647</v>
      </c>
      <c r="K176">
        <v>0.17</v>
      </c>
      <c r="L176">
        <v>0.94</v>
      </c>
      <c r="M176">
        <v>0</v>
      </c>
      <c r="N176" s="61"/>
      <c r="O176" t="s">
        <v>722</v>
      </c>
      <c r="P176" t="s">
        <v>610</v>
      </c>
      <c r="Q176" t="s">
        <v>681</v>
      </c>
    </row>
    <row r="177" spans="1:17">
      <c r="A177">
        <v>176</v>
      </c>
      <c r="C177" t="s">
        <v>690</v>
      </c>
      <c r="D177" s="62" t="s">
        <v>563</v>
      </c>
      <c r="E177" t="s">
        <v>564</v>
      </c>
      <c r="F177" t="s">
        <v>558</v>
      </c>
      <c r="G177" t="s">
        <v>751</v>
      </c>
      <c r="H177" t="s">
        <v>549</v>
      </c>
      <c r="I177" t="s">
        <v>686</v>
      </c>
      <c r="J177" t="s">
        <v>647</v>
      </c>
      <c r="K177">
        <v>0.2</v>
      </c>
      <c r="L177">
        <v>0.89</v>
      </c>
      <c r="M177">
        <v>0</v>
      </c>
      <c r="N177" s="61"/>
      <c r="O177" t="s">
        <v>722</v>
      </c>
      <c r="P177" t="s">
        <v>610</v>
      </c>
      <c r="Q177" t="s">
        <v>681</v>
      </c>
    </row>
    <row r="178" spans="1:17">
      <c r="A178">
        <v>177</v>
      </c>
      <c r="C178" t="s">
        <v>690</v>
      </c>
      <c r="D178" s="62" t="s">
        <v>563</v>
      </c>
      <c r="E178" t="s">
        <v>563</v>
      </c>
      <c r="F178" t="s">
        <v>568</v>
      </c>
      <c r="G178" t="s">
        <v>752</v>
      </c>
      <c r="H178" t="s">
        <v>535</v>
      </c>
      <c r="I178" t="s">
        <v>686</v>
      </c>
      <c r="J178" t="s">
        <v>652</v>
      </c>
      <c r="K178">
        <v>0.22</v>
      </c>
      <c r="L178">
        <v>0.94</v>
      </c>
      <c r="M178">
        <v>0</v>
      </c>
      <c r="N178" s="61"/>
      <c r="O178" t="s">
        <v>722</v>
      </c>
      <c r="P178" t="s">
        <v>610</v>
      </c>
      <c r="Q178" t="s">
        <v>681</v>
      </c>
    </row>
    <row r="179" spans="1:17">
      <c r="A179">
        <v>178</v>
      </c>
      <c r="C179" t="s">
        <v>690</v>
      </c>
      <c r="D179" s="62" t="s">
        <v>566</v>
      </c>
      <c r="E179" t="s">
        <v>569</v>
      </c>
      <c r="F179" t="s">
        <v>568</v>
      </c>
      <c r="G179" t="s">
        <v>753</v>
      </c>
      <c r="H179" t="s">
        <v>535</v>
      </c>
      <c r="I179" t="s">
        <v>686</v>
      </c>
      <c r="J179" t="s">
        <v>653</v>
      </c>
      <c r="K179">
        <v>0.43</v>
      </c>
      <c r="L179">
        <v>0.94</v>
      </c>
      <c r="M179">
        <v>0</v>
      </c>
      <c r="N179" s="61"/>
      <c r="O179" t="s">
        <v>722</v>
      </c>
      <c r="P179" t="s">
        <v>610</v>
      </c>
      <c r="Q179" t="s">
        <v>681</v>
      </c>
    </row>
    <row r="180" spans="1:17">
      <c r="A180">
        <v>179</v>
      </c>
      <c r="C180" t="s">
        <v>690</v>
      </c>
      <c r="D180" s="62" t="s">
        <v>563</v>
      </c>
      <c r="E180" t="s">
        <v>559</v>
      </c>
      <c r="F180" t="s">
        <v>201</v>
      </c>
      <c r="G180" t="s">
        <v>754</v>
      </c>
      <c r="H180" t="s">
        <v>570</v>
      </c>
      <c r="I180" t="s">
        <v>686</v>
      </c>
      <c r="J180" t="s">
        <v>654</v>
      </c>
      <c r="K180">
        <v>0.27</v>
      </c>
      <c r="L180">
        <v>0.95</v>
      </c>
      <c r="M180">
        <v>0</v>
      </c>
      <c r="N180" s="61"/>
      <c r="O180" t="s">
        <v>722</v>
      </c>
      <c r="P180" t="s">
        <v>610</v>
      </c>
      <c r="Q180" t="s">
        <v>681</v>
      </c>
    </row>
    <row r="181" spans="1:17">
      <c r="A181">
        <v>180</v>
      </c>
      <c r="C181" t="s">
        <v>690</v>
      </c>
      <c r="D181" s="62" t="s">
        <v>566</v>
      </c>
      <c r="E181" t="s">
        <v>571</v>
      </c>
      <c r="F181" t="s">
        <v>572</v>
      </c>
      <c r="G181" t="s">
        <v>755</v>
      </c>
      <c r="H181" t="s">
        <v>549</v>
      </c>
      <c r="I181" t="s">
        <v>686</v>
      </c>
      <c r="J181" t="s">
        <v>655</v>
      </c>
      <c r="K181">
        <v>0.53</v>
      </c>
      <c r="L181">
        <v>0.93</v>
      </c>
      <c r="M181">
        <v>0</v>
      </c>
      <c r="N181" s="61"/>
      <c r="O181" t="s">
        <v>722</v>
      </c>
      <c r="P181" t="s">
        <v>610</v>
      </c>
      <c r="Q181" t="s">
        <v>681</v>
      </c>
    </row>
    <row r="182" spans="1:17">
      <c r="A182">
        <v>181</v>
      </c>
      <c r="C182" t="s">
        <v>690</v>
      </c>
      <c r="D182" s="62" t="s">
        <v>566</v>
      </c>
      <c r="E182" t="s">
        <v>567</v>
      </c>
      <c r="F182" t="s">
        <v>573</v>
      </c>
      <c r="G182" t="s">
        <v>756</v>
      </c>
      <c r="H182" t="s">
        <v>549</v>
      </c>
      <c r="I182" t="s">
        <v>686</v>
      </c>
      <c r="J182" t="s">
        <v>656</v>
      </c>
      <c r="K182">
        <v>0.35</v>
      </c>
      <c r="L182">
        <v>0.95</v>
      </c>
      <c r="M182">
        <v>0</v>
      </c>
      <c r="N182" s="61"/>
      <c r="O182" t="s">
        <v>722</v>
      </c>
      <c r="P182" t="s">
        <v>610</v>
      </c>
      <c r="Q182" t="s">
        <v>681</v>
      </c>
    </row>
    <row r="183" spans="1:17">
      <c r="A183">
        <v>182</v>
      </c>
      <c r="C183" t="s">
        <v>690</v>
      </c>
      <c r="D183" s="62" t="s">
        <v>566</v>
      </c>
      <c r="E183" t="s">
        <v>571</v>
      </c>
      <c r="F183" t="s">
        <v>574</v>
      </c>
      <c r="G183" t="s">
        <v>757</v>
      </c>
      <c r="H183" t="s">
        <v>562</v>
      </c>
      <c r="I183" t="s">
        <v>686</v>
      </c>
      <c r="J183" t="s">
        <v>657</v>
      </c>
      <c r="K183">
        <v>0.56000000000000005</v>
      </c>
      <c r="L183">
        <v>0.95</v>
      </c>
      <c r="M183">
        <v>0</v>
      </c>
      <c r="N183" s="61"/>
      <c r="O183" t="s">
        <v>722</v>
      </c>
      <c r="P183" t="s">
        <v>610</v>
      </c>
      <c r="Q183" t="s">
        <v>681</v>
      </c>
    </row>
    <row r="184" spans="1:17">
      <c r="A184">
        <v>183</v>
      </c>
      <c r="C184" t="s">
        <v>690</v>
      </c>
      <c r="D184" s="62" t="s">
        <v>566</v>
      </c>
      <c r="E184" t="s">
        <v>569</v>
      </c>
      <c r="F184" t="s">
        <v>201</v>
      </c>
      <c r="G184" t="s">
        <v>758</v>
      </c>
      <c r="H184" t="s">
        <v>549</v>
      </c>
      <c r="I184" t="s">
        <v>686</v>
      </c>
      <c r="J184" t="s">
        <v>658</v>
      </c>
      <c r="K184">
        <v>0.32</v>
      </c>
      <c r="L184">
        <v>0.95</v>
      </c>
      <c r="M184">
        <v>0</v>
      </c>
      <c r="N184" s="61"/>
      <c r="O184" t="s">
        <v>722</v>
      </c>
      <c r="P184" t="s">
        <v>610</v>
      </c>
      <c r="Q184" t="s">
        <v>681</v>
      </c>
    </row>
    <row r="185" spans="1:17">
      <c r="A185">
        <v>184</v>
      </c>
      <c r="C185" t="s">
        <v>690</v>
      </c>
      <c r="D185" s="62" t="s">
        <v>566</v>
      </c>
      <c r="E185" t="s">
        <v>569</v>
      </c>
      <c r="F185" t="s">
        <v>575</v>
      </c>
      <c r="G185" t="s">
        <v>759</v>
      </c>
      <c r="H185" t="s">
        <v>576</v>
      </c>
      <c r="I185" t="s">
        <v>686</v>
      </c>
      <c r="J185" t="s">
        <v>659</v>
      </c>
      <c r="K185">
        <v>0.43</v>
      </c>
      <c r="L185">
        <v>0.96</v>
      </c>
      <c r="M185">
        <v>0</v>
      </c>
      <c r="N185" s="61"/>
      <c r="O185" t="s">
        <v>722</v>
      </c>
      <c r="P185" t="s">
        <v>610</v>
      </c>
      <c r="Q185" t="s">
        <v>681</v>
      </c>
    </row>
    <row r="186" spans="1:17">
      <c r="A186">
        <v>185</v>
      </c>
      <c r="C186" t="s">
        <v>690</v>
      </c>
      <c r="D186" s="62" t="s">
        <v>577</v>
      </c>
      <c r="E186" t="s">
        <v>578</v>
      </c>
      <c r="F186" t="s">
        <v>558</v>
      </c>
      <c r="G186" t="s">
        <v>760</v>
      </c>
      <c r="H186" t="s">
        <v>549</v>
      </c>
      <c r="I186" t="s">
        <v>686</v>
      </c>
      <c r="J186" t="s">
        <v>659</v>
      </c>
      <c r="K186">
        <v>0.09</v>
      </c>
      <c r="L186">
        <v>0.9</v>
      </c>
      <c r="M186">
        <v>0</v>
      </c>
      <c r="N186" s="61"/>
      <c r="O186" t="s">
        <v>722</v>
      </c>
      <c r="P186" t="s">
        <v>610</v>
      </c>
      <c r="Q186" t="s">
        <v>681</v>
      </c>
    </row>
    <row r="187" spans="1:17">
      <c r="A187">
        <v>186</v>
      </c>
      <c r="C187" t="s">
        <v>690</v>
      </c>
      <c r="D187" s="62" t="s">
        <v>577</v>
      </c>
      <c r="E187" t="s">
        <v>578</v>
      </c>
      <c r="F187" t="s">
        <v>558</v>
      </c>
      <c r="G187" t="s">
        <v>760</v>
      </c>
      <c r="H187" t="s">
        <v>579</v>
      </c>
      <c r="I187" t="s">
        <v>686</v>
      </c>
      <c r="J187" t="s">
        <v>660</v>
      </c>
      <c r="K187">
        <v>0.14000000000000001</v>
      </c>
      <c r="L187">
        <v>0.93</v>
      </c>
      <c r="M187">
        <v>0</v>
      </c>
      <c r="N187" s="61"/>
      <c r="O187" t="s">
        <v>722</v>
      </c>
      <c r="P187" t="s">
        <v>610</v>
      </c>
      <c r="Q187" t="s">
        <v>681</v>
      </c>
    </row>
    <row r="188" spans="1:17">
      <c r="A188">
        <v>187</v>
      </c>
      <c r="C188" t="s">
        <v>690</v>
      </c>
      <c r="D188" s="62" t="s">
        <v>577</v>
      </c>
      <c r="E188" t="s">
        <v>580</v>
      </c>
      <c r="F188" t="s">
        <v>558</v>
      </c>
      <c r="G188" t="s">
        <v>761</v>
      </c>
      <c r="H188" t="s">
        <v>549</v>
      </c>
      <c r="I188" t="s">
        <v>686</v>
      </c>
      <c r="J188" t="s">
        <v>661</v>
      </c>
      <c r="K188">
        <v>0.05</v>
      </c>
      <c r="L188">
        <v>0.94</v>
      </c>
      <c r="M188">
        <v>0</v>
      </c>
      <c r="N188" s="61"/>
      <c r="O188" t="s">
        <v>722</v>
      </c>
      <c r="P188" t="s">
        <v>610</v>
      </c>
      <c r="Q188" t="s">
        <v>681</v>
      </c>
    </row>
    <row r="189" spans="1:17">
      <c r="A189">
        <v>188</v>
      </c>
      <c r="C189" t="s">
        <v>690</v>
      </c>
      <c r="D189" s="62" t="s">
        <v>577</v>
      </c>
      <c r="E189" t="s">
        <v>580</v>
      </c>
      <c r="F189" t="s">
        <v>558</v>
      </c>
      <c r="G189" t="s">
        <v>761</v>
      </c>
      <c r="H189" t="s">
        <v>549</v>
      </c>
      <c r="I189" t="s">
        <v>686</v>
      </c>
      <c r="J189" t="s">
        <v>662</v>
      </c>
      <c r="K189">
        <v>0.06</v>
      </c>
      <c r="L189">
        <v>0.95</v>
      </c>
      <c r="M189">
        <v>0</v>
      </c>
      <c r="N189" s="61"/>
      <c r="O189" t="s">
        <v>722</v>
      </c>
      <c r="P189" t="s">
        <v>610</v>
      </c>
      <c r="Q189" t="s">
        <v>681</v>
      </c>
    </row>
    <row r="190" spans="1:17">
      <c r="A190">
        <v>189</v>
      </c>
      <c r="C190" t="s">
        <v>691</v>
      </c>
      <c r="D190" s="62" t="s">
        <v>581</v>
      </c>
      <c r="E190" t="s">
        <v>582</v>
      </c>
      <c r="F190" t="s">
        <v>201</v>
      </c>
      <c r="G190" t="s">
        <v>762</v>
      </c>
      <c r="H190" t="s">
        <v>535</v>
      </c>
      <c r="I190" t="s">
        <v>686</v>
      </c>
      <c r="J190" t="s">
        <v>663</v>
      </c>
      <c r="K190">
        <v>0.31</v>
      </c>
      <c r="L190">
        <v>0.93</v>
      </c>
      <c r="M190">
        <v>0</v>
      </c>
      <c r="N190" s="61"/>
      <c r="O190" t="s">
        <v>722</v>
      </c>
      <c r="P190" t="s">
        <v>610</v>
      </c>
      <c r="Q190" t="s">
        <v>681</v>
      </c>
    </row>
    <row r="191" spans="1:17">
      <c r="A191">
        <v>190</v>
      </c>
      <c r="C191" t="s">
        <v>691</v>
      </c>
      <c r="D191" s="62" t="s">
        <v>581</v>
      </c>
      <c r="E191" t="s">
        <v>582</v>
      </c>
      <c r="F191" t="s">
        <v>142</v>
      </c>
      <c r="G191" t="s">
        <v>763</v>
      </c>
      <c r="H191" t="s">
        <v>535</v>
      </c>
      <c r="I191" t="s">
        <v>686</v>
      </c>
      <c r="J191" t="s">
        <v>664</v>
      </c>
      <c r="K191">
        <v>0.2</v>
      </c>
      <c r="L191">
        <v>0.93</v>
      </c>
      <c r="M191">
        <v>0</v>
      </c>
      <c r="N191" s="61"/>
      <c r="O191" t="s">
        <v>722</v>
      </c>
      <c r="P191" t="s">
        <v>610</v>
      </c>
      <c r="Q191" t="s">
        <v>681</v>
      </c>
    </row>
    <row r="192" spans="1:17">
      <c r="A192">
        <v>191</v>
      </c>
      <c r="C192" t="s">
        <v>691</v>
      </c>
      <c r="D192" s="62" t="s">
        <v>583</v>
      </c>
      <c r="E192" t="s">
        <v>559</v>
      </c>
      <c r="F192" t="s">
        <v>584</v>
      </c>
      <c r="G192" t="s">
        <v>764</v>
      </c>
      <c r="H192" t="s">
        <v>535</v>
      </c>
      <c r="I192" t="s">
        <v>686</v>
      </c>
      <c r="J192" t="s">
        <v>665</v>
      </c>
      <c r="K192">
        <v>0.32</v>
      </c>
      <c r="L192">
        <v>0.91</v>
      </c>
      <c r="M192">
        <v>0</v>
      </c>
      <c r="N192" s="61"/>
      <c r="O192" t="s">
        <v>722</v>
      </c>
      <c r="P192" t="s">
        <v>610</v>
      </c>
      <c r="Q192" t="s">
        <v>681</v>
      </c>
    </row>
    <row r="193" spans="1:17">
      <c r="A193">
        <v>192</v>
      </c>
      <c r="C193" t="s">
        <v>691</v>
      </c>
      <c r="D193" s="62" t="s">
        <v>581</v>
      </c>
      <c r="E193" t="s">
        <v>582</v>
      </c>
      <c r="F193" t="s">
        <v>585</v>
      </c>
      <c r="G193" t="s">
        <v>765</v>
      </c>
      <c r="H193" t="s">
        <v>535</v>
      </c>
      <c r="I193" t="s">
        <v>686</v>
      </c>
      <c r="J193" t="s">
        <v>666</v>
      </c>
      <c r="K193">
        <v>0.24</v>
      </c>
      <c r="L193">
        <v>0.92</v>
      </c>
      <c r="M193">
        <v>0</v>
      </c>
      <c r="N193" s="61"/>
      <c r="O193" t="s">
        <v>722</v>
      </c>
      <c r="P193" t="s">
        <v>610</v>
      </c>
      <c r="Q193" t="s">
        <v>681</v>
      </c>
    </row>
    <row r="194" spans="1:17">
      <c r="A194">
        <v>193</v>
      </c>
      <c r="C194" t="s">
        <v>691</v>
      </c>
      <c r="D194" s="62" t="s">
        <v>583</v>
      </c>
      <c r="E194" t="s">
        <v>559</v>
      </c>
      <c r="F194" t="s">
        <v>586</v>
      </c>
      <c r="G194" t="s">
        <v>766</v>
      </c>
      <c r="H194" t="s">
        <v>587</v>
      </c>
      <c r="I194" t="s">
        <v>686</v>
      </c>
      <c r="J194" t="s">
        <v>667</v>
      </c>
      <c r="K194">
        <v>0.17</v>
      </c>
      <c r="L194">
        <v>0.96</v>
      </c>
      <c r="M194">
        <v>0</v>
      </c>
      <c r="N194" s="61"/>
      <c r="O194" t="s">
        <v>722</v>
      </c>
      <c r="P194" t="s">
        <v>610</v>
      </c>
      <c r="Q194" t="s">
        <v>681</v>
      </c>
    </row>
    <row r="195" spans="1:17">
      <c r="A195">
        <v>194</v>
      </c>
      <c r="C195" t="s">
        <v>691</v>
      </c>
      <c r="D195" s="62" t="s">
        <v>583</v>
      </c>
      <c r="E195" t="s">
        <v>559</v>
      </c>
      <c r="F195" t="s">
        <v>588</v>
      </c>
      <c r="G195" t="s">
        <v>767</v>
      </c>
      <c r="H195" t="s">
        <v>535</v>
      </c>
      <c r="I195" t="s">
        <v>686</v>
      </c>
      <c r="J195" t="s">
        <v>668</v>
      </c>
      <c r="K195">
        <v>0.12</v>
      </c>
      <c r="L195">
        <v>0.94</v>
      </c>
      <c r="M195">
        <v>0</v>
      </c>
      <c r="N195" s="61"/>
      <c r="O195" t="s">
        <v>722</v>
      </c>
      <c r="P195" t="s">
        <v>610</v>
      </c>
      <c r="Q195" t="s">
        <v>681</v>
      </c>
    </row>
    <row r="196" spans="1:17">
      <c r="A196">
        <v>195</v>
      </c>
      <c r="C196" t="s">
        <v>691</v>
      </c>
      <c r="D196" s="62" t="s">
        <v>581</v>
      </c>
      <c r="E196" t="s">
        <v>582</v>
      </c>
      <c r="F196" t="s">
        <v>558</v>
      </c>
      <c r="G196" t="s">
        <v>768</v>
      </c>
      <c r="H196" t="s">
        <v>535</v>
      </c>
      <c r="I196" t="s">
        <v>686</v>
      </c>
      <c r="J196" t="s">
        <v>666</v>
      </c>
      <c r="K196">
        <v>0.16</v>
      </c>
      <c r="L196">
        <v>0.92</v>
      </c>
      <c r="M196">
        <v>0</v>
      </c>
      <c r="N196" s="61"/>
      <c r="O196" t="s">
        <v>722</v>
      </c>
      <c r="P196" t="s">
        <v>610</v>
      </c>
      <c r="Q196" t="s">
        <v>681</v>
      </c>
    </row>
    <row r="197" spans="1:17">
      <c r="A197">
        <v>196</v>
      </c>
      <c r="C197" t="s">
        <v>691</v>
      </c>
      <c r="D197" s="62" t="s">
        <v>583</v>
      </c>
      <c r="E197" t="s">
        <v>559</v>
      </c>
      <c r="F197" t="s">
        <v>584</v>
      </c>
      <c r="G197" t="s">
        <v>764</v>
      </c>
      <c r="H197" t="s">
        <v>589</v>
      </c>
      <c r="I197" t="s">
        <v>686</v>
      </c>
      <c r="J197" t="s">
        <v>666</v>
      </c>
      <c r="K197">
        <v>0.26</v>
      </c>
      <c r="L197">
        <v>0.95</v>
      </c>
      <c r="M197">
        <v>0</v>
      </c>
      <c r="N197" s="61"/>
      <c r="O197" t="s">
        <v>722</v>
      </c>
      <c r="P197" t="s">
        <v>610</v>
      </c>
      <c r="Q197" t="s">
        <v>681</v>
      </c>
    </row>
    <row r="198" spans="1:17">
      <c r="A198">
        <v>197</v>
      </c>
      <c r="C198" t="s">
        <v>691</v>
      </c>
      <c r="D198" s="62" t="s">
        <v>583</v>
      </c>
      <c r="E198" t="s">
        <v>559</v>
      </c>
      <c r="F198" t="s">
        <v>590</v>
      </c>
      <c r="G198" t="s">
        <v>769</v>
      </c>
      <c r="H198" t="s">
        <v>546</v>
      </c>
      <c r="I198" t="s">
        <v>686</v>
      </c>
      <c r="J198" t="s">
        <v>669</v>
      </c>
      <c r="K198">
        <v>0.19</v>
      </c>
      <c r="L198">
        <v>0.92</v>
      </c>
      <c r="M198">
        <v>0</v>
      </c>
      <c r="N198" s="61"/>
      <c r="O198" t="s">
        <v>722</v>
      </c>
      <c r="P198" t="s">
        <v>610</v>
      </c>
      <c r="Q198" t="s">
        <v>681</v>
      </c>
    </row>
    <row r="199" spans="1:17">
      <c r="A199">
        <v>198</v>
      </c>
      <c r="C199" t="s">
        <v>691</v>
      </c>
      <c r="D199" s="62" t="s">
        <v>581</v>
      </c>
      <c r="E199" t="s">
        <v>582</v>
      </c>
      <c r="F199" t="s">
        <v>201</v>
      </c>
      <c r="G199" t="s">
        <v>762</v>
      </c>
      <c r="H199" t="s">
        <v>549</v>
      </c>
      <c r="I199" t="s">
        <v>686</v>
      </c>
      <c r="J199" t="s">
        <v>670</v>
      </c>
      <c r="K199">
        <v>0.19</v>
      </c>
      <c r="L199">
        <v>0.95</v>
      </c>
      <c r="M199">
        <v>0</v>
      </c>
      <c r="N199" s="61"/>
      <c r="O199" t="s">
        <v>722</v>
      </c>
      <c r="P199" t="s">
        <v>610</v>
      </c>
      <c r="Q199" t="s">
        <v>681</v>
      </c>
    </row>
    <row r="200" spans="1:17">
      <c r="A200">
        <v>199</v>
      </c>
      <c r="C200" t="s">
        <v>691</v>
      </c>
      <c r="D200" s="62" t="s">
        <v>581</v>
      </c>
      <c r="E200" t="s">
        <v>582</v>
      </c>
      <c r="F200" t="s">
        <v>201</v>
      </c>
      <c r="G200" t="s">
        <v>762</v>
      </c>
      <c r="H200" t="s">
        <v>549</v>
      </c>
      <c r="I200" t="s">
        <v>686</v>
      </c>
      <c r="J200" t="s">
        <v>671</v>
      </c>
      <c r="K200">
        <v>0.13</v>
      </c>
      <c r="L200">
        <v>0.95</v>
      </c>
      <c r="M200">
        <v>0</v>
      </c>
      <c r="N200" s="61"/>
      <c r="O200" t="s">
        <v>722</v>
      </c>
      <c r="P200" t="s">
        <v>610</v>
      </c>
      <c r="Q200" t="s">
        <v>681</v>
      </c>
    </row>
    <row r="201" spans="1:17">
      <c r="A201">
        <v>200</v>
      </c>
      <c r="C201" t="s">
        <v>691</v>
      </c>
      <c r="D201" s="62" t="s">
        <v>581</v>
      </c>
      <c r="E201" t="s">
        <v>582</v>
      </c>
      <c r="F201" t="s">
        <v>201</v>
      </c>
      <c r="G201" t="s">
        <v>762</v>
      </c>
      <c r="H201" t="s">
        <v>549</v>
      </c>
      <c r="I201" t="s">
        <v>686</v>
      </c>
      <c r="J201" t="s">
        <v>672</v>
      </c>
      <c r="K201">
        <v>0.12</v>
      </c>
      <c r="L201">
        <v>0.95</v>
      </c>
      <c r="M201">
        <v>0</v>
      </c>
      <c r="N201" s="61"/>
      <c r="O201" t="s">
        <v>722</v>
      </c>
      <c r="P201" t="s">
        <v>610</v>
      </c>
      <c r="Q201" t="s">
        <v>681</v>
      </c>
    </row>
    <row r="202" spans="1:17">
      <c r="A202">
        <v>201</v>
      </c>
      <c r="C202" t="s">
        <v>691</v>
      </c>
      <c r="D202" s="62" t="s">
        <v>591</v>
      </c>
      <c r="E202" t="s">
        <v>592</v>
      </c>
      <c r="F202" t="s">
        <v>593</v>
      </c>
      <c r="G202" t="s">
        <v>770</v>
      </c>
      <c r="H202" t="s">
        <v>535</v>
      </c>
      <c r="I202" t="s">
        <v>686</v>
      </c>
      <c r="J202" t="s">
        <v>673</v>
      </c>
      <c r="K202">
        <v>0.36</v>
      </c>
      <c r="L202">
        <v>0.57999999999999996</v>
      </c>
      <c r="M202">
        <v>0</v>
      </c>
      <c r="N202" s="61"/>
      <c r="O202" t="s">
        <v>722</v>
      </c>
      <c r="P202" t="s">
        <v>610</v>
      </c>
      <c r="Q202" t="s">
        <v>681</v>
      </c>
    </row>
    <row r="203" spans="1:17">
      <c r="A203">
        <v>202</v>
      </c>
      <c r="C203" t="s">
        <v>691</v>
      </c>
      <c r="D203" s="62" t="s">
        <v>591</v>
      </c>
      <c r="E203" t="s">
        <v>594</v>
      </c>
      <c r="F203" t="s">
        <v>595</v>
      </c>
      <c r="G203" t="s">
        <v>771</v>
      </c>
      <c r="H203" t="s">
        <v>535</v>
      </c>
      <c r="I203" t="s">
        <v>686</v>
      </c>
      <c r="J203" t="s">
        <v>674</v>
      </c>
      <c r="K203">
        <v>0.25</v>
      </c>
      <c r="L203">
        <v>0.16</v>
      </c>
      <c r="M203">
        <v>0</v>
      </c>
      <c r="N203" s="61"/>
      <c r="O203" t="s">
        <v>722</v>
      </c>
      <c r="P203" t="s">
        <v>610</v>
      </c>
      <c r="Q203" t="s">
        <v>681</v>
      </c>
    </row>
    <row r="204" spans="1:17">
      <c r="A204">
        <v>203</v>
      </c>
      <c r="C204" t="s">
        <v>691</v>
      </c>
      <c r="D204" s="62" t="s">
        <v>596</v>
      </c>
      <c r="E204" t="s">
        <v>597</v>
      </c>
      <c r="F204" t="s">
        <v>598</v>
      </c>
      <c r="G204" t="s">
        <v>772</v>
      </c>
      <c r="H204" t="s">
        <v>535</v>
      </c>
      <c r="I204" t="s">
        <v>686</v>
      </c>
      <c r="J204" t="s">
        <v>675</v>
      </c>
      <c r="K204">
        <v>0.11</v>
      </c>
      <c r="L204">
        <v>0.93</v>
      </c>
      <c r="M204">
        <v>0</v>
      </c>
      <c r="N204" s="61"/>
      <c r="O204" t="s">
        <v>722</v>
      </c>
      <c r="P204" t="s">
        <v>610</v>
      </c>
      <c r="Q204" t="s">
        <v>681</v>
      </c>
    </row>
    <row r="205" spans="1:17">
      <c r="A205">
        <v>204</v>
      </c>
      <c r="C205" t="s">
        <v>691</v>
      </c>
      <c r="D205" s="62" t="s">
        <v>596</v>
      </c>
      <c r="E205" t="s">
        <v>597</v>
      </c>
      <c r="F205" t="s">
        <v>599</v>
      </c>
      <c r="G205" t="s">
        <v>773</v>
      </c>
      <c r="H205" t="s">
        <v>535</v>
      </c>
      <c r="I205" t="s">
        <v>686</v>
      </c>
      <c r="J205" t="s">
        <v>676</v>
      </c>
      <c r="K205">
        <v>0.45</v>
      </c>
      <c r="L205">
        <v>0.94</v>
      </c>
      <c r="M205">
        <v>0</v>
      </c>
      <c r="N205" s="61"/>
      <c r="O205" t="s">
        <v>722</v>
      </c>
      <c r="P205" t="s">
        <v>610</v>
      </c>
      <c r="Q205" t="s">
        <v>681</v>
      </c>
    </row>
    <row r="206" spans="1:17">
      <c r="A206">
        <v>205</v>
      </c>
      <c r="C206" t="s">
        <v>691</v>
      </c>
      <c r="D206" s="62" t="s">
        <v>596</v>
      </c>
      <c r="E206" t="s">
        <v>597</v>
      </c>
      <c r="F206" t="s">
        <v>588</v>
      </c>
      <c r="G206" t="s">
        <v>774</v>
      </c>
      <c r="H206" t="s">
        <v>535</v>
      </c>
      <c r="I206" t="s">
        <v>686</v>
      </c>
      <c r="J206" t="s">
        <v>677</v>
      </c>
      <c r="K206">
        <v>0.12</v>
      </c>
      <c r="L206">
        <v>0.94</v>
      </c>
      <c r="M206">
        <v>0</v>
      </c>
      <c r="N206" s="61"/>
      <c r="O206" t="s">
        <v>722</v>
      </c>
      <c r="P206" t="s">
        <v>610</v>
      </c>
      <c r="Q206" t="s">
        <v>681</v>
      </c>
    </row>
    <row r="207" spans="1:17">
      <c r="A207">
        <v>206</v>
      </c>
      <c r="C207" t="s">
        <v>691</v>
      </c>
      <c r="D207" s="62" t="s">
        <v>591</v>
      </c>
      <c r="E207" t="s">
        <v>600</v>
      </c>
      <c r="F207" t="s">
        <v>540</v>
      </c>
      <c r="G207" t="s">
        <v>775</v>
      </c>
      <c r="H207" t="s">
        <v>549</v>
      </c>
      <c r="I207" t="s">
        <v>686</v>
      </c>
      <c r="J207" t="s">
        <v>678</v>
      </c>
      <c r="K207">
        <v>0.26</v>
      </c>
      <c r="L207">
        <v>0.81</v>
      </c>
      <c r="M207">
        <v>0</v>
      </c>
      <c r="N207" s="61"/>
      <c r="O207" t="s">
        <v>722</v>
      </c>
      <c r="P207" t="s">
        <v>610</v>
      </c>
      <c r="Q207" t="s">
        <v>681</v>
      </c>
    </row>
    <row r="208" spans="1:17">
      <c r="A208">
        <v>207</v>
      </c>
      <c r="C208" t="s">
        <v>691</v>
      </c>
      <c r="D208" s="62" t="s">
        <v>591</v>
      </c>
      <c r="E208" t="s">
        <v>601</v>
      </c>
      <c r="F208" t="s">
        <v>540</v>
      </c>
      <c r="G208" t="s">
        <v>776</v>
      </c>
      <c r="H208" t="s">
        <v>549</v>
      </c>
      <c r="I208" t="s">
        <v>686</v>
      </c>
      <c r="J208" t="s">
        <v>679</v>
      </c>
      <c r="K208">
        <v>0.21</v>
      </c>
      <c r="L208">
        <v>0.86</v>
      </c>
      <c r="M208">
        <v>0</v>
      </c>
      <c r="N208" s="61"/>
      <c r="O208" t="s">
        <v>722</v>
      </c>
      <c r="P208" t="s">
        <v>610</v>
      </c>
      <c r="Q208" t="s">
        <v>681</v>
      </c>
    </row>
    <row r="209" spans="1:18">
      <c r="A209">
        <v>208</v>
      </c>
      <c r="C209" t="s">
        <v>691</v>
      </c>
      <c r="D209" s="62" t="s">
        <v>591</v>
      </c>
      <c r="E209" t="s">
        <v>602</v>
      </c>
      <c r="F209" t="s">
        <v>558</v>
      </c>
      <c r="G209" t="s">
        <v>777</v>
      </c>
      <c r="H209" t="s">
        <v>549</v>
      </c>
      <c r="I209" t="s">
        <v>686</v>
      </c>
      <c r="J209" t="s">
        <v>680</v>
      </c>
      <c r="K209">
        <v>0.05</v>
      </c>
      <c r="L209">
        <v>0.97</v>
      </c>
      <c r="M209">
        <v>0</v>
      </c>
      <c r="N209" s="61"/>
      <c r="O209" t="s">
        <v>722</v>
      </c>
      <c r="P209" t="s">
        <v>610</v>
      </c>
      <c r="Q209" t="s">
        <v>681</v>
      </c>
    </row>
    <row r="210" spans="1:18">
      <c r="A210">
        <v>209</v>
      </c>
      <c r="C210" t="s">
        <v>691</v>
      </c>
      <c r="D210" s="62" t="s">
        <v>603</v>
      </c>
      <c r="E210" t="s">
        <v>604</v>
      </c>
      <c r="F210" t="s">
        <v>605</v>
      </c>
      <c r="G210" t="s">
        <v>778</v>
      </c>
      <c r="H210" t="s">
        <v>535</v>
      </c>
      <c r="I210" t="s">
        <v>686</v>
      </c>
      <c r="J210" t="s">
        <v>680</v>
      </c>
      <c r="K210">
        <v>0.08</v>
      </c>
      <c r="L210">
        <v>0.94</v>
      </c>
      <c r="M210">
        <v>0</v>
      </c>
      <c r="N210" s="61"/>
      <c r="O210" t="s">
        <v>722</v>
      </c>
      <c r="P210" t="s">
        <v>610</v>
      </c>
      <c r="Q210" t="s">
        <v>681</v>
      </c>
    </row>
    <row r="211" spans="1:18">
      <c r="A211">
        <v>210</v>
      </c>
      <c r="C211" t="s">
        <v>691</v>
      </c>
      <c r="D211" s="62" t="s">
        <v>603</v>
      </c>
      <c r="E211" t="s">
        <v>604</v>
      </c>
      <c r="F211" t="s">
        <v>543</v>
      </c>
      <c r="G211" t="s">
        <v>779</v>
      </c>
      <c r="H211" t="s">
        <v>535</v>
      </c>
      <c r="I211" t="s">
        <v>686</v>
      </c>
      <c r="J211" t="s">
        <v>680</v>
      </c>
      <c r="K211">
        <v>0.43</v>
      </c>
      <c r="L211">
        <v>0.93</v>
      </c>
      <c r="M211">
        <v>0</v>
      </c>
      <c r="N211" s="61"/>
      <c r="O211" t="s">
        <v>722</v>
      </c>
      <c r="P211" t="s">
        <v>610</v>
      </c>
      <c r="Q211" t="s">
        <v>681</v>
      </c>
    </row>
    <row r="212" spans="1:18">
      <c r="A212">
        <v>211</v>
      </c>
      <c r="C212" t="s">
        <v>691</v>
      </c>
      <c r="D212" s="62" t="s">
        <v>603</v>
      </c>
      <c r="E212" t="s">
        <v>604</v>
      </c>
      <c r="F212" t="s">
        <v>607</v>
      </c>
      <c r="G212" t="s">
        <v>780</v>
      </c>
      <c r="H212" t="s">
        <v>608</v>
      </c>
      <c r="I212" t="s">
        <v>686</v>
      </c>
      <c r="J212" t="s">
        <v>680</v>
      </c>
      <c r="K212">
        <v>0.28999999999999998</v>
      </c>
      <c r="L212">
        <v>0.94</v>
      </c>
      <c r="M212">
        <v>0</v>
      </c>
      <c r="N212" s="61"/>
      <c r="O212" t="s">
        <v>722</v>
      </c>
      <c r="P212" t="s">
        <v>610</v>
      </c>
      <c r="Q212" t="s">
        <v>681</v>
      </c>
    </row>
    <row r="213" spans="1:18">
      <c r="A213">
        <v>212</v>
      </c>
      <c r="C213" t="s">
        <v>691</v>
      </c>
      <c r="D213" s="62" t="s">
        <v>603</v>
      </c>
      <c r="E213" t="s">
        <v>604</v>
      </c>
      <c r="F213" t="s">
        <v>609</v>
      </c>
      <c r="G213" t="s">
        <v>781</v>
      </c>
      <c r="H213" t="s">
        <v>535</v>
      </c>
      <c r="I213" t="s">
        <v>686</v>
      </c>
      <c r="J213" t="s">
        <v>680</v>
      </c>
      <c r="K213">
        <v>0.14000000000000001</v>
      </c>
      <c r="L213">
        <v>0.94</v>
      </c>
      <c r="M213">
        <v>0</v>
      </c>
      <c r="N213" s="61"/>
      <c r="O213" t="s">
        <v>722</v>
      </c>
      <c r="P213" t="s">
        <v>610</v>
      </c>
      <c r="Q213" t="s">
        <v>681</v>
      </c>
    </row>
    <row r="214" spans="1:18">
      <c r="A214">
        <v>213</v>
      </c>
      <c r="C214" t="s">
        <v>691</v>
      </c>
      <c r="D214" s="62" t="s">
        <v>603</v>
      </c>
      <c r="E214" t="s">
        <v>604</v>
      </c>
      <c r="F214" t="s">
        <v>607</v>
      </c>
      <c r="G214" t="s">
        <v>780</v>
      </c>
      <c r="H214" t="s">
        <v>535</v>
      </c>
      <c r="I214" t="s">
        <v>686</v>
      </c>
      <c r="J214" t="s">
        <v>680</v>
      </c>
      <c r="K214">
        <v>0.17</v>
      </c>
      <c r="L214">
        <v>0.94</v>
      </c>
      <c r="M214">
        <v>0</v>
      </c>
      <c r="N214" s="61"/>
      <c r="O214" t="s">
        <v>722</v>
      </c>
      <c r="P214" t="s">
        <v>610</v>
      </c>
      <c r="Q214" t="s">
        <v>681</v>
      </c>
    </row>
    <row r="215" spans="1:18">
      <c r="A215">
        <v>214</v>
      </c>
      <c r="C215" t="s">
        <v>691</v>
      </c>
      <c r="D215" s="62" t="s">
        <v>603</v>
      </c>
      <c r="E215" t="s">
        <v>604</v>
      </c>
      <c r="F215" t="s">
        <v>599</v>
      </c>
      <c r="G215" t="s">
        <v>782</v>
      </c>
      <c r="H215" t="s">
        <v>535</v>
      </c>
      <c r="I215" t="s">
        <v>686</v>
      </c>
      <c r="J215" t="s">
        <v>606</v>
      </c>
      <c r="K215">
        <v>0.28000000000000003</v>
      </c>
      <c r="L215">
        <v>0.94</v>
      </c>
      <c r="M215">
        <v>0</v>
      </c>
      <c r="N215" s="61"/>
      <c r="O215" t="s">
        <v>722</v>
      </c>
      <c r="P215" t="s">
        <v>610</v>
      </c>
      <c r="Q215" t="s">
        <v>681</v>
      </c>
    </row>
    <row r="216" spans="1:18">
      <c r="A216">
        <v>215</v>
      </c>
      <c r="C216" t="s">
        <v>690</v>
      </c>
      <c r="D216" s="41" t="s">
        <v>130</v>
      </c>
      <c r="E216" s="41" t="s">
        <v>49</v>
      </c>
      <c r="F216" s="41"/>
      <c r="G216" s="36" t="s">
        <v>857</v>
      </c>
      <c r="H216" s="41"/>
      <c r="I216" s="41"/>
      <c r="J216" s="41" t="s">
        <v>51</v>
      </c>
      <c r="K216" s="41" t="s">
        <v>48</v>
      </c>
      <c r="L216" s="41"/>
      <c r="M216" s="41"/>
      <c r="N216" s="41"/>
      <c r="O216" s="41" t="s">
        <v>129</v>
      </c>
      <c r="P216" s="41"/>
      <c r="Q216" s="72" t="s">
        <v>4</v>
      </c>
      <c r="R216" s="41"/>
    </row>
    <row r="217" spans="1:18">
      <c r="A217">
        <v>216</v>
      </c>
      <c r="C217" t="s">
        <v>690</v>
      </c>
      <c r="D217" s="41" t="s">
        <v>130</v>
      </c>
      <c r="E217" s="41" t="s">
        <v>49</v>
      </c>
      <c r="F217" s="41"/>
      <c r="G217" s="36" t="s">
        <v>857</v>
      </c>
      <c r="H217" s="41"/>
      <c r="I217" s="41"/>
      <c r="J217" s="41" t="s">
        <v>52</v>
      </c>
      <c r="K217" s="41" t="s">
        <v>163</v>
      </c>
      <c r="L217" s="41"/>
      <c r="M217" s="41"/>
      <c r="N217" s="41"/>
      <c r="O217" s="41" t="s">
        <v>129</v>
      </c>
      <c r="P217" s="41"/>
      <c r="Q217" s="41" t="s">
        <v>4</v>
      </c>
      <c r="R217" s="41"/>
    </row>
    <row r="218" spans="1:18">
      <c r="A218">
        <v>217</v>
      </c>
      <c r="C218" t="s">
        <v>690</v>
      </c>
      <c r="D218" s="41" t="s">
        <v>130</v>
      </c>
      <c r="E218" s="41" t="s">
        <v>118</v>
      </c>
      <c r="F218" s="41" t="s">
        <v>120</v>
      </c>
      <c r="G218" s="36" t="s">
        <v>858</v>
      </c>
      <c r="H218" s="41"/>
      <c r="I218" s="41"/>
      <c r="J218" s="41" t="s">
        <v>119</v>
      </c>
      <c r="K218" s="41" t="s">
        <v>164</v>
      </c>
      <c r="L218" s="41"/>
      <c r="M218" s="41"/>
      <c r="N218" s="41"/>
      <c r="O218" s="41" t="s">
        <v>129</v>
      </c>
      <c r="P218" s="41"/>
      <c r="Q218" s="41" t="s">
        <v>4</v>
      </c>
      <c r="R218" s="41"/>
    </row>
    <row r="219" spans="1:18">
      <c r="A219">
        <v>218</v>
      </c>
      <c r="C219" t="s">
        <v>690</v>
      </c>
      <c r="D219" s="41" t="s">
        <v>130</v>
      </c>
      <c r="E219" s="41" t="s">
        <v>118</v>
      </c>
      <c r="F219" s="41" t="s">
        <v>121</v>
      </c>
      <c r="G219" s="36" t="s">
        <v>859</v>
      </c>
      <c r="H219" s="41"/>
      <c r="I219" s="41"/>
      <c r="J219" s="41" t="s">
        <v>119</v>
      </c>
      <c r="K219" s="41" t="s">
        <v>165</v>
      </c>
      <c r="L219" s="41"/>
      <c r="M219" s="41"/>
      <c r="N219" s="41"/>
      <c r="O219" s="41" t="s">
        <v>129</v>
      </c>
      <c r="P219" s="41"/>
      <c r="Q219" s="41" t="s">
        <v>4</v>
      </c>
      <c r="R219" s="41"/>
    </row>
    <row r="220" spans="1:18">
      <c r="A220">
        <v>219</v>
      </c>
      <c r="C220" t="s">
        <v>690</v>
      </c>
      <c r="D220" s="41" t="s">
        <v>130</v>
      </c>
      <c r="E220" s="41" t="s">
        <v>118</v>
      </c>
      <c r="F220" s="41" t="s">
        <v>122</v>
      </c>
      <c r="G220" s="36" t="s">
        <v>860</v>
      </c>
      <c r="H220" s="41"/>
      <c r="I220" s="41"/>
      <c r="J220" s="41" t="s">
        <v>119</v>
      </c>
      <c r="K220" s="41" t="s">
        <v>166</v>
      </c>
      <c r="L220" s="41"/>
      <c r="M220" s="41"/>
      <c r="N220" s="41"/>
      <c r="O220" s="41" t="s">
        <v>129</v>
      </c>
      <c r="P220" s="41"/>
      <c r="Q220" s="41" t="s">
        <v>4</v>
      </c>
      <c r="R220" s="41"/>
    </row>
    <row r="221" spans="1:18">
      <c r="A221">
        <v>220</v>
      </c>
      <c r="C221" t="s">
        <v>690</v>
      </c>
      <c r="D221" s="41" t="s">
        <v>130</v>
      </c>
      <c r="E221" s="41" t="s">
        <v>118</v>
      </c>
      <c r="F221" s="41" t="s">
        <v>123</v>
      </c>
      <c r="G221" s="36" t="s">
        <v>861</v>
      </c>
      <c r="H221" s="41"/>
      <c r="I221" s="41"/>
      <c r="J221" s="41" t="s">
        <v>119</v>
      </c>
      <c r="K221" s="41" t="s">
        <v>167</v>
      </c>
      <c r="L221" s="41"/>
      <c r="M221" s="41"/>
      <c r="N221" s="41"/>
      <c r="O221" s="41" t="s">
        <v>129</v>
      </c>
      <c r="P221" s="41"/>
      <c r="Q221" s="41" t="s">
        <v>4</v>
      </c>
      <c r="R221" s="41"/>
    </row>
    <row r="222" spans="1:18">
      <c r="A222">
        <v>221</v>
      </c>
      <c r="C222" t="s">
        <v>690</v>
      </c>
      <c r="D222" s="41" t="s">
        <v>130</v>
      </c>
      <c r="E222" s="41" t="s">
        <v>118</v>
      </c>
      <c r="F222" s="41" t="s">
        <v>124</v>
      </c>
      <c r="G222" s="36" t="s">
        <v>862</v>
      </c>
      <c r="H222" s="41"/>
      <c r="I222" s="41"/>
      <c r="J222" s="41" t="s">
        <v>119</v>
      </c>
      <c r="K222" s="41" t="s">
        <v>168</v>
      </c>
      <c r="L222" s="41"/>
      <c r="M222" s="41"/>
      <c r="N222" s="41"/>
      <c r="O222" s="41" t="s">
        <v>129</v>
      </c>
      <c r="P222" s="41"/>
      <c r="Q222" s="41" t="s">
        <v>4</v>
      </c>
      <c r="R222" s="41"/>
    </row>
    <row r="223" spans="1:18">
      <c r="A223">
        <v>222</v>
      </c>
      <c r="C223" t="s">
        <v>690</v>
      </c>
      <c r="D223" s="41" t="s">
        <v>130</v>
      </c>
      <c r="E223" s="41" t="s">
        <v>127</v>
      </c>
      <c r="F223" s="41" t="s">
        <v>125</v>
      </c>
      <c r="G223" s="36" t="s">
        <v>863</v>
      </c>
      <c r="H223" s="41"/>
      <c r="I223" s="41"/>
      <c r="J223" s="41" t="s">
        <v>119</v>
      </c>
      <c r="K223" s="41" t="s">
        <v>163</v>
      </c>
      <c r="L223" s="41"/>
      <c r="M223" s="41"/>
      <c r="N223" s="41"/>
      <c r="O223" s="41" t="s">
        <v>129</v>
      </c>
      <c r="P223" s="41"/>
      <c r="Q223" s="41" t="s">
        <v>4</v>
      </c>
      <c r="R223" s="41"/>
    </row>
    <row r="224" spans="1:18">
      <c r="A224">
        <v>223</v>
      </c>
      <c r="C224" t="s">
        <v>690</v>
      </c>
      <c r="D224" s="41" t="s">
        <v>130</v>
      </c>
      <c r="E224" s="41" t="s">
        <v>127</v>
      </c>
      <c r="F224" s="41" t="s">
        <v>126</v>
      </c>
      <c r="G224" s="36" t="s">
        <v>864</v>
      </c>
      <c r="H224" s="41"/>
      <c r="I224" s="41"/>
      <c r="J224" s="41" t="s">
        <v>119</v>
      </c>
      <c r="K224" s="41" t="s">
        <v>169</v>
      </c>
      <c r="L224" s="41"/>
      <c r="M224" s="41"/>
      <c r="N224" s="41"/>
      <c r="O224" s="41" t="s">
        <v>129</v>
      </c>
      <c r="P224" s="41"/>
      <c r="Q224" s="41" t="s">
        <v>4</v>
      </c>
      <c r="R224" s="41"/>
    </row>
    <row r="225" spans="1:18">
      <c r="A225">
        <v>224</v>
      </c>
      <c r="C225" t="s">
        <v>690</v>
      </c>
      <c r="D225" s="41" t="s">
        <v>130</v>
      </c>
      <c r="E225" s="41" t="s">
        <v>127</v>
      </c>
      <c r="F225" s="41" t="s">
        <v>122</v>
      </c>
      <c r="G225" s="36" t="s">
        <v>865</v>
      </c>
      <c r="H225" s="41"/>
      <c r="I225" s="41"/>
      <c r="J225" s="41" t="s">
        <v>119</v>
      </c>
      <c r="K225" s="41" t="s">
        <v>170</v>
      </c>
      <c r="L225" s="41"/>
      <c r="M225" s="41"/>
      <c r="N225" s="41"/>
      <c r="O225" s="41" t="s">
        <v>129</v>
      </c>
      <c r="P225" s="41"/>
      <c r="Q225" s="41" t="s">
        <v>4</v>
      </c>
      <c r="R225" s="41"/>
    </row>
    <row r="226" spans="1:18">
      <c r="A226">
        <v>225</v>
      </c>
      <c r="C226" t="s">
        <v>690</v>
      </c>
      <c r="D226" s="41" t="s">
        <v>130</v>
      </c>
      <c r="E226" s="41" t="s">
        <v>127</v>
      </c>
      <c r="F226" s="41" t="s">
        <v>121</v>
      </c>
      <c r="G226" s="36" t="s">
        <v>866</v>
      </c>
      <c r="H226" s="41"/>
      <c r="I226" s="41"/>
      <c r="J226" s="41" t="s">
        <v>119</v>
      </c>
      <c r="K226" s="41" t="s">
        <v>166</v>
      </c>
      <c r="L226" s="41"/>
      <c r="M226" s="41"/>
      <c r="N226" s="41"/>
      <c r="O226" s="41" t="s">
        <v>129</v>
      </c>
      <c r="P226" s="41"/>
      <c r="Q226" s="41" t="s">
        <v>4</v>
      </c>
      <c r="R226" s="41"/>
    </row>
    <row r="227" spans="1:18">
      <c r="A227">
        <v>226</v>
      </c>
      <c r="C227" t="s">
        <v>690</v>
      </c>
      <c r="D227" s="41" t="s">
        <v>131</v>
      </c>
      <c r="E227" s="41" t="s">
        <v>143</v>
      </c>
      <c r="F227" s="41" t="s">
        <v>142</v>
      </c>
      <c r="G227" s="36" t="s">
        <v>867</v>
      </c>
      <c r="H227" s="41"/>
      <c r="I227" s="41"/>
      <c r="J227" s="41" t="s">
        <v>133</v>
      </c>
      <c r="K227" s="41" t="s">
        <v>171</v>
      </c>
      <c r="L227" s="41"/>
      <c r="M227" s="41"/>
      <c r="N227" s="41"/>
      <c r="O227" s="41" t="s">
        <v>129</v>
      </c>
      <c r="P227" s="41"/>
      <c r="Q227" s="41" t="s">
        <v>4</v>
      </c>
      <c r="R227" s="41"/>
    </row>
    <row r="228" spans="1:18">
      <c r="A228">
        <v>227</v>
      </c>
      <c r="C228" t="s">
        <v>690</v>
      </c>
      <c r="D228" s="41" t="s">
        <v>131</v>
      </c>
      <c r="E228" s="41" t="s">
        <v>144</v>
      </c>
      <c r="F228" s="41" t="s">
        <v>142</v>
      </c>
      <c r="G228" s="36" t="s">
        <v>868</v>
      </c>
      <c r="H228" s="41"/>
      <c r="I228" s="41"/>
      <c r="J228" s="41" t="s">
        <v>134</v>
      </c>
      <c r="K228" s="41" t="s">
        <v>48</v>
      </c>
      <c r="L228" s="41"/>
      <c r="M228" s="41"/>
      <c r="N228" s="41"/>
      <c r="O228" s="41" t="s">
        <v>129</v>
      </c>
      <c r="P228" s="41"/>
      <c r="Q228" s="41" t="s">
        <v>4</v>
      </c>
      <c r="R228" s="41"/>
    </row>
    <row r="229" spans="1:18">
      <c r="A229">
        <v>228</v>
      </c>
      <c r="C229" t="s">
        <v>690</v>
      </c>
      <c r="D229" s="41" t="s">
        <v>131</v>
      </c>
      <c r="E229" s="41" t="s">
        <v>143</v>
      </c>
      <c r="F229" s="41" t="s">
        <v>141</v>
      </c>
      <c r="G229" s="36" t="s">
        <v>869</v>
      </c>
      <c r="H229" s="41"/>
      <c r="I229" s="41"/>
      <c r="J229" s="41" t="s">
        <v>135</v>
      </c>
      <c r="K229" s="41" t="s">
        <v>172</v>
      </c>
      <c r="L229" s="41"/>
      <c r="M229" s="41"/>
      <c r="N229" s="41"/>
      <c r="O229" s="41" t="s">
        <v>129</v>
      </c>
      <c r="P229" s="41"/>
      <c r="Q229" s="41" t="s">
        <v>4</v>
      </c>
      <c r="R229" s="41"/>
    </row>
    <row r="230" spans="1:18">
      <c r="A230">
        <v>229</v>
      </c>
      <c r="C230" t="s">
        <v>690</v>
      </c>
      <c r="D230" s="41" t="s">
        <v>131</v>
      </c>
      <c r="E230" s="41" t="s">
        <v>144</v>
      </c>
      <c r="F230" s="41" t="s">
        <v>140</v>
      </c>
      <c r="G230" s="36" t="s">
        <v>870</v>
      </c>
      <c r="H230" s="41"/>
      <c r="I230" s="41"/>
      <c r="J230" s="41" t="s">
        <v>136</v>
      </c>
      <c r="K230" s="41" t="s">
        <v>173</v>
      </c>
      <c r="L230" s="41"/>
      <c r="M230" s="41"/>
      <c r="N230" s="41"/>
      <c r="O230" s="41" t="s">
        <v>129</v>
      </c>
      <c r="P230" s="41"/>
      <c r="Q230" s="41" t="s">
        <v>4</v>
      </c>
      <c r="R230" s="41"/>
    </row>
    <row r="231" spans="1:18">
      <c r="A231">
        <v>230</v>
      </c>
      <c r="C231" t="s">
        <v>690</v>
      </c>
      <c r="D231" s="41" t="s">
        <v>131</v>
      </c>
      <c r="E231" s="41" t="s">
        <v>145</v>
      </c>
      <c r="F231" s="41" t="s">
        <v>122</v>
      </c>
      <c r="G231" s="36" t="s">
        <v>871</v>
      </c>
      <c r="H231" s="41"/>
      <c r="I231" s="41"/>
      <c r="J231" s="41" t="s">
        <v>137</v>
      </c>
      <c r="K231" s="41" t="s">
        <v>174</v>
      </c>
      <c r="L231" s="41"/>
      <c r="M231" s="41"/>
      <c r="N231" s="41"/>
      <c r="O231" s="41" t="s">
        <v>129</v>
      </c>
      <c r="P231" s="41"/>
      <c r="Q231" s="41" t="s">
        <v>4</v>
      </c>
      <c r="R231" s="41"/>
    </row>
    <row r="232" spans="1:18">
      <c r="A232">
        <v>231</v>
      </c>
      <c r="C232" t="s">
        <v>690</v>
      </c>
      <c r="D232" s="41" t="s">
        <v>146</v>
      </c>
      <c r="E232" s="41" t="s">
        <v>148</v>
      </c>
      <c r="F232" s="41" t="s">
        <v>149</v>
      </c>
      <c r="G232" s="36" t="s">
        <v>872</v>
      </c>
      <c r="H232" s="41"/>
      <c r="I232" s="41"/>
      <c r="J232" s="41" t="s">
        <v>150</v>
      </c>
      <c r="K232" s="41" t="s">
        <v>175</v>
      </c>
      <c r="L232" s="41"/>
      <c r="M232" s="41"/>
      <c r="N232" s="41"/>
      <c r="O232" s="41" t="s">
        <v>129</v>
      </c>
      <c r="P232" s="41"/>
      <c r="Q232" s="41" t="s">
        <v>4</v>
      </c>
      <c r="R232" s="41"/>
    </row>
    <row r="233" spans="1:18">
      <c r="A233">
        <v>232</v>
      </c>
      <c r="C233" t="s">
        <v>690</v>
      </c>
      <c r="D233" s="41" t="s">
        <v>146</v>
      </c>
      <c r="E233" s="41" t="s">
        <v>148</v>
      </c>
      <c r="F233" s="41" t="s">
        <v>151</v>
      </c>
      <c r="G233" s="36" t="s">
        <v>873</v>
      </c>
      <c r="H233" s="41"/>
      <c r="I233" s="41"/>
      <c r="J233" s="41" t="s">
        <v>150</v>
      </c>
      <c r="K233" s="41" t="s">
        <v>176</v>
      </c>
      <c r="L233" s="41"/>
      <c r="M233" s="41"/>
      <c r="N233" s="41"/>
      <c r="O233" s="41" t="s">
        <v>129</v>
      </c>
      <c r="P233" s="41"/>
      <c r="Q233" s="41" t="s">
        <v>4</v>
      </c>
      <c r="R233" s="41"/>
    </row>
    <row r="234" spans="1:18">
      <c r="A234">
        <v>233</v>
      </c>
      <c r="C234" t="s">
        <v>690</v>
      </c>
      <c r="D234" s="41" t="s">
        <v>146</v>
      </c>
      <c r="E234" s="41" t="s">
        <v>148</v>
      </c>
      <c r="F234" s="41" t="s">
        <v>152</v>
      </c>
      <c r="G234" s="36" t="s">
        <v>874</v>
      </c>
      <c r="H234" s="41"/>
      <c r="I234" s="41"/>
      <c r="J234" s="41"/>
      <c r="K234" s="41" t="s">
        <v>177</v>
      </c>
      <c r="L234" s="41"/>
      <c r="M234" s="41"/>
      <c r="N234" s="41"/>
      <c r="O234" s="41" t="s">
        <v>129</v>
      </c>
      <c r="P234" s="41"/>
      <c r="Q234" s="41" t="s">
        <v>4</v>
      </c>
      <c r="R234" s="41"/>
    </row>
    <row r="235" spans="1:18">
      <c r="A235">
        <v>234</v>
      </c>
      <c r="C235" t="s">
        <v>690</v>
      </c>
      <c r="D235" s="41" t="s">
        <v>146</v>
      </c>
      <c r="E235" s="41" t="s">
        <v>148</v>
      </c>
      <c r="F235" s="41" t="s">
        <v>153</v>
      </c>
      <c r="G235" s="36" t="s">
        <v>875</v>
      </c>
      <c r="H235" s="41"/>
      <c r="I235" s="41"/>
      <c r="J235" s="41"/>
      <c r="K235" s="41" t="s">
        <v>178</v>
      </c>
      <c r="L235" s="41"/>
      <c r="M235" s="41"/>
      <c r="N235" s="41"/>
      <c r="O235" s="41" t="s">
        <v>129</v>
      </c>
      <c r="P235" s="41"/>
      <c r="Q235" s="41" t="s">
        <v>4</v>
      </c>
      <c r="R235" s="41"/>
    </row>
    <row r="236" spans="1:18">
      <c r="A236">
        <v>235</v>
      </c>
      <c r="C236" t="s">
        <v>690</v>
      </c>
      <c r="D236" s="41" t="s">
        <v>146</v>
      </c>
      <c r="E236" s="41" t="s">
        <v>162</v>
      </c>
      <c r="F236" s="41" t="s">
        <v>154</v>
      </c>
      <c r="G236" s="36" t="s">
        <v>876</v>
      </c>
      <c r="H236" s="41"/>
      <c r="I236" s="41"/>
      <c r="J236" s="41"/>
      <c r="K236" s="41" t="s">
        <v>179</v>
      </c>
      <c r="L236" s="41"/>
      <c r="M236" s="41"/>
      <c r="N236" s="41"/>
      <c r="O236" s="41" t="s">
        <v>129</v>
      </c>
      <c r="P236" s="41"/>
      <c r="Q236" s="41" t="s">
        <v>4</v>
      </c>
      <c r="R236" s="41"/>
    </row>
    <row r="237" spans="1:18">
      <c r="A237">
        <v>236</v>
      </c>
      <c r="C237" t="s">
        <v>690</v>
      </c>
      <c r="D237" s="41" t="s">
        <v>146</v>
      </c>
      <c r="E237" s="41" t="s">
        <v>162</v>
      </c>
      <c r="F237" s="41" t="s">
        <v>155</v>
      </c>
      <c r="G237" s="36" t="s">
        <v>877</v>
      </c>
      <c r="H237" s="41"/>
      <c r="I237" s="41"/>
      <c r="J237" s="41"/>
      <c r="K237" s="41" t="s">
        <v>180</v>
      </c>
      <c r="L237" s="41"/>
      <c r="M237" s="41"/>
      <c r="N237" s="41"/>
      <c r="O237" s="41" t="s">
        <v>129</v>
      </c>
      <c r="P237" s="41"/>
      <c r="Q237" s="41" t="s">
        <v>4</v>
      </c>
      <c r="R237" s="41"/>
    </row>
    <row r="238" spans="1:18">
      <c r="A238">
        <v>237</v>
      </c>
      <c r="C238" t="s">
        <v>690</v>
      </c>
      <c r="D238" s="41" t="s">
        <v>146</v>
      </c>
      <c r="E238" s="41" t="s">
        <v>162</v>
      </c>
      <c r="F238" s="41" t="s">
        <v>149</v>
      </c>
      <c r="G238" s="36" t="s">
        <v>878</v>
      </c>
      <c r="H238" s="41"/>
      <c r="I238" s="41"/>
      <c r="J238" s="41"/>
      <c r="K238" s="41" t="s">
        <v>181</v>
      </c>
      <c r="L238" s="41"/>
      <c r="M238" s="41"/>
      <c r="N238" s="41"/>
      <c r="O238" s="41" t="s">
        <v>129</v>
      </c>
      <c r="P238" s="41"/>
      <c r="Q238" s="41" t="s">
        <v>4</v>
      </c>
      <c r="R238" s="41"/>
    </row>
    <row r="239" spans="1:18">
      <c r="A239">
        <v>238</v>
      </c>
      <c r="C239" t="s">
        <v>690</v>
      </c>
      <c r="D239" s="41" t="s">
        <v>146</v>
      </c>
      <c r="E239" s="41" t="s">
        <v>162</v>
      </c>
      <c r="F239" s="41" t="s">
        <v>156</v>
      </c>
      <c r="G239" s="36" t="s">
        <v>879</v>
      </c>
      <c r="H239" s="41"/>
      <c r="I239" s="41"/>
      <c r="J239" s="41"/>
      <c r="K239" s="41" t="s">
        <v>182</v>
      </c>
      <c r="L239" s="41"/>
      <c r="M239" s="41"/>
      <c r="N239" s="41"/>
      <c r="O239" s="41" t="s">
        <v>129</v>
      </c>
      <c r="P239" s="41"/>
      <c r="Q239" s="41" t="s">
        <v>4</v>
      </c>
      <c r="R239" s="41"/>
    </row>
    <row r="240" spans="1:18">
      <c r="A240">
        <v>239</v>
      </c>
      <c r="C240" t="s">
        <v>690</v>
      </c>
      <c r="D240" s="41" t="s">
        <v>146</v>
      </c>
      <c r="E240" s="41" t="s">
        <v>161</v>
      </c>
      <c r="F240" s="41" t="s">
        <v>154</v>
      </c>
      <c r="G240" s="36" t="s">
        <v>880</v>
      </c>
      <c r="H240" s="41"/>
      <c r="I240" s="41"/>
      <c r="J240" s="41"/>
      <c r="K240" s="41" t="s">
        <v>178</v>
      </c>
      <c r="L240" s="41"/>
      <c r="M240" s="41"/>
      <c r="N240" s="41"/>
      <c r="O240" s="41" t="s">
        <v>129</v>
      </c>
      <c r="P240" s="41"/>
      <c r="Q240" s="41" t="s">
        <v>4</v>
      </c>
      <c r="R240" s="41"/>
    </row>
    <row r="241" spans="1:18">
      <c r="A241">
        <v>240</v>
      </c>
      <c r="C241" t="s">
        <v>690</v>
      </c>
      <c r="D241" s="41" t="s">
        <v>146</v>
      </c>
      <c r="E241" s="41" t="s">
        <v>160</v>
      </c>
      <c r="F241" s="41" t="s">
        <v>157</v>
      </c>
      <c r="G241" s="36" t="s">
        <v>881</v>
      </c>
      <c r="H241" s="41"/>
      <c r="I241" s="41"/>
      <c r="J241" s="41"/>
      <c r="K241" s="41" t="s">
        <v>45</v>
      </c>
      <c r="L241" s="41"/>
      <c r="M241" s="41"/>
      <c r="N241" s="41"/>
      <c r="O241" s="41" t="s">
        <v>129</v>
      </c>
      <c r="P241" s="41"/>
      <c r="Q241" s="41" t="s">
        <v>4</v>
      </c>
      <c r="R241" s="41"/>
    </row>
    <row r="242" spans="1:18">
      <c r="A242">
        <v>241</v>
      </c>
      <c r="C242" t="s">
        <v>690</v>
      </c>
      <c r="D242" s="41" t="s">
        <v>146</v>
      </c>
      <c r="E242" s="41" t="s">
        <v>160</v>
      </c>
      <c r="F242" s="41" t="s">
        <v>158</v>
      </c>
      <c r="G242" s="36" t="s">
        <v>882</v>
      </c>
      <c r="H242" s="41"/>
      <c r="I242" s="41"/>
      <c r="J242" s="41"/>
      <c r="K242" s="41" t="s">
        <v>183</v>
      </c>
      <c r="L242" s="41"/>
      <c r="M242" s="41"/>
      <c r="N242" s="41"/>
      <c r="O242" s="41" t="s">
        <v>129</v>
      </c>
      <c r="P242" s="41"/>
      <c r="Q242" s="41" t="s">
        <v>4</v>
      </c>
      <c r="R242" s="41"/>
    </row>
    <row r="243" spans="1:18">
      <c r="A243">
        <v>242</v>
      </c>
      <c r="C243" t="s">
        <v>690</v>
      </c>
      <c r="D243" s="41" t="s">
        <v>146</v>
      </c>
      <c r="E243" s="41" t="s">
        <v>160</v>
      </c>
      <c r="F243" s="41" t="s">
        <v>159</v>
      </c>
      <c r="G243" s="36" t="s">
        <v>883</v>
      </c>
      <c r="H243" s="41"/>
      <c r="I243" s="41"/>
      <c r="J243" s="41"/>
      <c r="K243" s="41" t="s">
        <v>184</v>
      </c>
      <c r="L243" s="41"/>
      <c r="M243" s="41"/>
      <c r="N243" s="41"/>
      <c r="O243" s="41" t="s">
        <v>129</v>
      </c>
      <c r="P243" s="41"/>
      <c r="Q243" s="41" t="s">
        <v>4</v>
      </c>
      <c r="R243" s="41"/>
    </row>
    <row r="244" spans="1:18">
      <c r="A244">
        <v>243</v>
      </c>
      <c r="C244" t="s">
        <v>691</v>
      </c>
      <c r="D244" s="41" t="s">
        <v>286</v>
      </c>
      <c r="E244" s="41" t="s">
        <v>185</v>
      </c>
      <c r="F244" s="41" t="s">
        <v>186</v>
      </c>
      <c r="G244" s="36" t="s">
        <v>884</v>
      </c>
      <c r="H244" s="41"/>
      <c r="I244" s="41"/>
      <c r="J244" s="41"/>
      <c r="K244" s="41" t="s">
        <v>193</v>
      </c>
      <c r="L244" s="41"/>
      <c r="M244" s="41"/>
      <c r="N244" s="41"/>
      <c r="O244" s="41" t="s">
        <v>287</v>
      </c>
      <c r="P244" s="41"/>
      <c r="Q244" s="41" t="s">
        <v>4</v>
      </c>
      <c r="R244" s="41"/>
    </row>
    <row r="245" spans="1:18">
      <c r="A245">
        <v>244</v>
      </c>
      <c r="C245" t="s">
        <v>691</v>
      </c>
      <c r="D245" s="41" t="s">
        <v>286</v>
      </c>
      <c r="E245" s="41" t="s">
        <v>185</v>
      </c>
      <c r="F245" s="41" t="s">
        <v>187</v>
      </c>
      <c r="G245" s="36" t="s">
        <v>885</v>
      </c>
      <c r="H245" s="41"/>
      <c r="I245" s="41"/>
      <c r="J245" s="41"/>
      <c r="K245" s="41" t="s">
        <v>194</v>
      </c>
      <c r="L245" s="41"/>
      <c r="M245" s="41"/>
      <c r="N245" s="41"/>
      <c r="O245" s="41" t="s">
        <v>287</v>
      </c>
      <c r="P245" s="41"/>
      <c r="Q245" s="41" t="s">
        <v>4</v>
      </c>
      <c r="R245" s="41"/>
    </row>
    <row r="246" spans="1:18">
      <c r="A246">
        <v>245</v>
      </c>
      <c r="C246" t="s">
        <v>691</v>
      </c>
      <c r="D246" s="41" t="s">
        <v>286</v>
      </c>
      <c r="E246" s="41" t="s">
        <v>185</v>
      </c>
      <c r="F246" s="41" t="s">
        <v>188</v>
      </c>
      <c r="G246" s="36" t="s">
        <v>886</v>
      </c>
      <c r="H246" s="41"/>
      <c r="I246" s="41"/>
      <c r="J246" s="41"/>
      <c r="K246" s="41" t="s">
        <v>195</v>
      </c>
      <c r="L246" s="41"/>
      <c r="M246" s="41"/>
      <c r="N246" s="41"/>
      <c r="O246" s="41" t="s">
        <v>287</v>
      </c>
      <c r="P246" s="41"/>
      <c r="Q246" s="41" t="s">
        <v>4</v>
      </c>
      <c r="R246" s="41"/>
    </row>
    <row r="247" spans="1:18">
      <c r="A247">
        <v>246</v>
      </c>
      <c r="C247" t="s">
        <v>691</v>
      </c>
      <c r="D247" s="41" t="s">
        <v>286</v>
      </c>
      <c r="E247" s="41" t="s">
        <v>185</v>
      </c>
      <c r="F247" s="41" t="s">
        <v>189</v>
      </c>
      <c r="G247" s="36" t="s">
        <v>887</v>
      </c>
      <c r="H247" s="41"/>
      <c r="I247" s="41"/>
      <c r="J247" s="41"/>
      <c r="K247" s="41" t="s">
        <v>40</v>
      </c>
      <c r="L247" s="41"/>
      <c r="M247" s="41"/>
      <c r="N247" s="41"/>
      <c r="O247" s="41" t="s">
        <v>287</v>
      </c>
      <c r="P247" s="41"/>
      <c r="Q247" s="41" t="s">
        <v>4</v>
      </c>
      <c r="R247" s="41"/>
    </row>
    <row r="248" spans="1:18">
      <c r="A248">
        <v>247</v>
      </c>
      <c r="C248" t="s">
        <v>691</v>
      </c>
      <c r="D248" s="41" t="s">
        <v>286</v>
      </c>
      <c r="E248" s="41" t="s">
        <v>185</v>
      </c>
      <c r="F248" s="41" t="s">
        <v>190</v>
      </c>
      <c r="G248" s="36" t="s">
        <v>888</v>
      </c>
      <c r="H248" s="41"/>
      <c r="I248" s="41"/>
      <c r="J248" s="41"/>
      <c r="K248" s="41" t="s">
        <v>196</v>
      </c>
      <c r="L248" s="41"/>
      <c r="M248" s="41"/>
      <c r="N248" s="41"/>
      <c r="O248" s="41" t="s">
        <v>287</v>
      </c>
      <c r="P248" s="41"/>
      <c r="Q248" s="41" t="s">
        <v>4</v>
      </c>
      <c r="R248" s="41"/>
    </row>
    <row r="249" spans="1:18">
      <c r="A249">
        <v>248</v>
      </c>
      <c r="C249" t="s">
        <v>691</v>
      </c>
      <c r="D249" s="41" t="s">
        <v>286</v>
      </c>
      <c r="E249" s="41" t="s">
        <v>185</v>
      </c>
      <c r="F249" s="41" t="s">
        <v>151</v>
      </c>
      <c r="G249" s="36" t="s">
        <v>889</v>
      </c>
      <c r="H249" s="41"/>
      <c r="I249" s="41"/>
      <c r="J249" s="41"/>
      <c r="K249" s="41" t="s">
        <v>167</v>
      </c>
      <c r="L249" s="41"/>
      <c r="M249" s="41"/>
      <c r="N249" s="41"/>
      <c r="O249" s="41" t="s">
        <v>287</v>
      </c>
      <c r="P249" s="41"/>
      <c r="Q249" s="41" t="s">
        <v>4</v>
      </c>
      <c r="R249" s="41"/>
    </row>
    <row r="250" spans="1:18">
      <c r="A250">
        <v>249</v>
      </c>
      <c r="C250" t="s">
        <v>691</v>
      </c>
      <c r="D250" s="41" t="s">
        <v>286</v>
      </c>
      <c r="E250" s="41" t="s">
        <v>185</v>
      </c>
      <c r="F250" s="41" t="s">
        <v>191</v>
      </c>
      <c r="G250" s="36" t="s">
        <v>890</v>
      </c>
      <c r="H250" s="41"/>
      <c r="I250" s="41"/>
      <c r="J250" s="41"/>
      <c r="K250" s="41" t="s">
        <v>9</v>
      </c>
      <c r="L250" s="41"/>
      <c r="M250" s="41"/>
      <c r="N250" s="41"/>
      <c r="O250" s="41" t="s">
        <v>287</v>
      </c>
      <c r="P250" s="41"/>
      <c r="Q250" s="41" t="s">
        <v>4</v>
      </c>
      <c r="R250" s="41"/>
    </row>
    <row r="251" spans="1:18">
      <c r="A251">
        <v>250</v>
      </c>
      <c r="C251" t="s">
        <v>691</v>
      </c>
      <c r="D251" s="41" t="s">
        <v>286</v>
      </c>
      <c r="E251" s="41" t="s">
        <v>185</v>
      </c>
      <c r="F251" s="41" t="s">
        <v>192</v>
      </c>
      <c r="G251" s="36" t="s">
        <v>891</v>
      </c>
      <c r="H251" s="41"/>
      <c r="I251" s="41"/>
      <c r="J251" s="41"/>
      <c r="K251" s="41" t="s">
        <v>197</v>
      </c>
      <c r="L251" s="41"/>
      <c r="M251" s="41"/>
      <c r="N251" s="41"/>
      <c r="O251" s="41" t="s">
        <v>287</v>
      </c>
      <c r="P251" s="41"/>
      <c r="Q251" s="41" t="s">
        <v>4</v>
      </c>
      <c r="R251" s="41"/>
    </row>
    <row r="252" spans="1:18">
      <c r="A252">
        <v>251</v>
      </c>
      <c r="C252" t="s">
        <v>691</v>
      </c>
      <c r="D252" s="41" t="s">
        <v>286</v>
      </c>
      <c r="E252" s="41" t="s">
        <v>200</v>
      </c>
      <c r="F252" s="41" t="s">
        <v>201</v>
      </c>
      <c r="G252" s="36" t="s">
        <v>892</v>
      </c>
      <c r="H252" s="41"/>
      <c r="I252" s="41"/>
      <c r="J252" s="41"/>
      <c r="K252" s="41" t="s">
        <v>198</v>
      </c>
      <c r="L252" s="41"/>
      <c r="M252" s="41"/>
      <c r="N252" s="41"/>
      <c r="O252" s="41" t="s">
        <v>287</v>
      </c>
      <c r="P252" s="41"/>
      <c r="Q252" s="41" t="s">
        <v>4</v>
      </c>
      <c r="R252" s="41"/>
    </row>
    <row r="253" spans="1:18">
      <c r="A253">
        <v>252</v>
      </c>
      <c r="C253" t="s">
        <v>691</v>
      </c>
      <c r="D253" s="41" t="s">
        <v>286</v>
      </c>
      <c r="E253" s="41" t="s">
        <v>203</v>
      </c>
      <c r="F253" s="41" t="s">
        <v>202</v>
      </c>
      <c r="G253" s="36" t="s">
        <v>893</v>
      </c>
      <c r="H253" s="41"/>
      <c r="I253" s="41"/>
      <c r="J253" s="41"/>
      <c r="K253" s="41" t="s">
        <v>169</v>
      </c>
      <c r="L253" s="41"/>
      <c r="M253" s="41"/>
      <c r="N253" s="41"/>
      <c r="O253" s="41" t="s">
        <v>287</v>
      </c>
      <c r="P253" s="41"/>
      <c r="Q253" s="41" t="s">
        <v>4</v>
      </c>
      <c r="R253" s="41"/>
    </row>
    <row r="254" spans="1:18">
      <c r="A254">
        <v>253</v>
      </c>
      <c r="C254" t="s">
        <v>691</v>
      </c>
      <c r="D254" s="41" t="s">
        <v>286</v>
      </c>
      <c r="E254" s="41" t="s">
        <v>203</v>
      </c>
      <c r="F254" s="41" t="s">
        <v>210</v>
      </c>
      <c r="G254" s="36" t="s">
        <v>894</v>
      </c>
      <c r="H254" s="41"/>
      <c r="I254" s="41"/>
      <c r="J254" s="41"/>
      <c r="K254" s="41" t="s">
        <v>171</v>
      </c>
      <c r="L254" s="41"/>
      <c r="M254" s="41"/>
      <c r="N254" s="41"/>
      <c r="O254" s="41" t="s">
        <v>287</v>
      </c>
      <c r="P254" s="41"/>
      <c r="Q254" s="41" t="s">
        <v>4</v>
      </c>
      <c r="R254" s="41"/>
    </row>
    <row r="255" spans="1:18">
      <c r="A255">
        <v>254</v>
      </c>
      <c r="C255" t="s">
        <v>691</v>
      </c>
      <c r="D255" s="41" t="s">
        <v>199</v>
      </c>
      <c r="E255" s="41" t="s">
        <v>207</v>
      </c>
      <c r="F255" s="41" t="s">
        <v>211</v>
      </c>
      <c r="G255" s="36" t="s">
        <v>895</v>
      </c>
      <c r="H255" s="41"/>
      <c r="I255" s="41"/>
      <c r="J255" s="41"/>
      <c r="K255" s="41" t="s">
        <v>46</v>
      </c>
      <c r="L255" s="41"/>
      <c r="M255" s="41"/>
      <c r="N255" s="41"/>
      <c r="O255" s="41" t="s">
        <v>287</v>
      </c>
      <c r="P255" s="41"/>
      <c r="Q255" s="41" t="s">
        <v>4</v>
      </c>
      <c r="R255" s="41"/>
    </row>
    <row r="256" spans="1:18">
      <c r="A256">
        <v>255</v>
      </c>
      <c r="C256" t="s">
        <v>691</v>
      </c>
      <c r="D256" s="41" t="s">
        <v>199</v>
      </c>
      <c r="E256" s="41" t="s">
        <v>207</v>
      </c>
      <c r="F256" s="41" t="s">
        <v>212</v>
      </c>
      <c r="G256" s="36" t="s">
        <v>896</v>
      </c>
      <c r="H256" s="41"/>
      <c r="I256" s="41"/>
      <c r="J256" s="41"/>
      <c r="K256" s="41" t="s">
        <v>196</v>
      </c>
      <c r="L256" s="41"/>
      <c r="M256" s="41"/>
      <c r="N256" s="41"/>
      <c r="O256" s="41" t="s">
        <v>287</v>
      </c>
      <c r="P256" s="41"/>
      <c r="Q256" s="41" t="s">
        <v>4</v>
      </c>
      <c r="R256" s="41"/>
    </row>
    <row r="257" spans="1:18">
      <c r="A257">
        <v>256</v>
      </c>
      <c r="C257" t="s">
        <v>691</v>
      </c>
      <c r="D257" s="41" t="s">
        <v>199</v>
      </c>
      <c r="E257" s="41" t="s">
        <v>207</v>
      </c>
      <c r="F257" s="41" t="s">
        <v>213</v>
      </c>
      <c r="G257" s="36" t="s">
        <v>897</v>
      </c>
      <c r="H257" s="41"/>
      <c r="I257" s="41"/>
      <c r="J257" s="41"/>
      <c r="K257" s="41" t="s">
        <v>163</v>
      </c>
      <c r="L257" s="41"/>
      <c r="M257" s="41"/>
      <c r="N257" s="41"/>
      <c r="O257" s="41" t="s">
        <v>287</v>
      </c>
      <c r="P257" s="41"/>
      <c r="Q257" s="41" t="s">
        <v>4</v>
      </c>
      <c r="R257" s="41"/>
    </row>
    <row r="258" spans="1:18">
      <c r="A258">
        <v>257</v>
      </c>
      <c r="C258" t="s">
        <v>691</v>
      </c>
      <c r="D258" s="41" t="s">
        <v>199</v>
      </c>
      <c r="E258" s="41" t="s">
        <v>207</v>
      </c>
      <c r="F258" s="41" t="s">
        <v>209</v>
      </c>
      <c r="G258" s="36" t="s">
        <v>898</v>
      </c>
      <c r="H258" s="41"/>
      <c r="I258" s="41"/>
      <c r="J258" s="41"/>
      <c r="K258" s="41" t="s">
        <v>178</v>
      </c>
      <c r="L258" s="41"/>
      <c r="M258" s="41"/>
      <c r="N258" s="41"/>
      <c r="O258" s="41" t="s">
        <v>287</v>
      </c>
      <c r="P258" s="41"/>
      <c r="Q258" s="41" t="s">
        <v>4</v>
      </c>
      <c r="R258" s="41"/>
    </row>
    <row r="259" spans="1:18">
      <c r="A259">
        <v>258</v>
      </c>
      <c r="C259" t="s">
        <v>691</v>
      </c>
      <c r="D259" s="41" t="s">
        <v>199</v>
      </c>
      <c r="E259" s="41" t="s">
        <v>206</v>
      </c>
      <c r="F259" s="41" t="s">
        <v>214</v>
      </c>
      <c r="G259" s="36" t="s">
        <v>899</v>
      </c>
      <c r="H259" s="41"/>
      <c r="I259" s="41"/>
      <c r="J259" s="41"/>
      <c r="K259" s="41" t="s">
        <v>215</v>
      </c>
      <c r="L259" s="41"/>
      <c r="M259" s="41"/>
      <c r="N259" s="41"/>
      <c r="O259" s="41" t="s">
        <v>287</v>
      </c>
      <c r="P259" s="41"/>
      <c r="Q259" s="41" t="s">
        <v>4</v>
      </c>
      <c r="R259" s="41"/>
    </row>
    <row r="260" spans="1:18">
      <c r="A260">
        <v>259</v>
      </c>
      <c r="C260" t="s">
        <v>691</v>
      </c>
      <c r="D260" s="41" t="s">
        <v>199</v>
      </c>
      <c r="E260" s="41" t="s">
        <v>205</v>
      </c>
      <c r="F260" s="41" t="s">
        <v>218</v>
      </c>
      <c r="G260" s="36" t="s">
        <v>900</v>
      </c>
      <c r="H260" s="41"/>
      <c r="I260" s="41"/>
      <c r="J260" s="41"/>
      <c r="K260" s="41" t="s">
        <v>198</v>
      </c>
      <c r="L260" s="41"/>
      <c r="M260" s="41"/>
      <c r="N260" s="41"/>
      <c r="O260" s="41" t="s">
        <v>287</v>
      </c>
      <c r="P260" s="41"/>
      <c r="Q260" s="41" t="s">
        <v>4</v>
      </c>
      <c r="R260" s="41"/>
    </row>
    <row r="261" spans="1:18">
      <c r="A261">
        <v>260</v>
      </c>
      <c r="C261" t="s">
        <v>691</v>
      </c>
      <c r="D261" s="41" t="s">
        <v>199</v>
      </c>
      <c r="E261" s="41" t="s">
        <v>204</v>
      </c>
      <c r="F261" s="41" t="s">
        <v>209</v>
      </c>
      <c r="G261" s="36" t="s">
        <v>901</v>
      </c>
      <c r="H261" s="41"/>
      <c r="I261" s="41"/>
      <c r="J261" s="41"/>
      <c r="K261" s="41" t="s">
        <v>216</v>
      </c>
      <c r="L261" s="41"/>
      <c r="M261" s="41"/>
      <c r="N261" s="41"/>
      <c r="O261" s="41" t="s">
        <v>287</v>
      </c>
      <c r="P261" s="41"/>
      <c r="Q261" s="41" t="s">
        <v>4</v>
      </c>
      <c r="R261" s="41"/>
    </row>
    <row r="262" spans="1:18">
      <c r="A262">
        <v>261</v>
      </c>
      <c r="C262" t="s">
        <v>691</v>
      </c>
      <c r="D262" s="41" t="s">
        <v>199</v>
      </c>
      <c r="E262" s="41" t="s">
        <v>204</v>
      </c>
      <c r="F262" s="41" t="s">
        <v>208</v>
      </c>
      <c r="G262" s="36" t="s">
        <v>902</v>
      </c>
      <c r="H262" s="41"/>
      <c r="I262" s="41"/>
      <c r="J262" s="41"/>
      <c r="K262" s="41" t="s">
        <v>173</v>
      </c>
      <c r="L262" s="41"/>
      <c r="M262" s="41"/>
      <c r="N262" s="41"/>
      <c r="O262" s="41" t="s">
        <v>287</v>
      </c>
      <c r="P262" s="41"/>
      <c r="Q262" s="41" t="s">
        <v>4</v>
      </c>
      <c r="R262" s="41"/>
    </row>
    <row r="263" spans="1:18">
      <c r="A263">
        <v>262</v>
      </c>
      <c r="C263" t="s">
        <v>691</v>
      </c>
      <c r="D263" s="41" t="s">
        <v>199</v>
      </c>
      <c r="E263" s="41" t="s">
        <v>224</v>
      </c>
      <c r="F263" s="41" t="s">
        <v>209</v>
      </c>
      <c r="G263" s="36" t="s">
        <v>903</v>
      </c>
      <c r="H263" s="41"/>
      <c r="I263" s="41"/>
      <c r="J263" s="41" t="s">
        <v>222</v>
      </c>
      <c r="K263" s="41" t="s">
        <v>217</v>
      </c>
      <c r="L263" s="41"/>
      <c r="M263" s="41"/>
      <c r="N263" s="41"/>
      <c r="O263" s="41" t="s">
        <v>287</v>
      </c>
      <c r="P263" s="41"/>
      <c r="Q263" s="41" t="s">
        <v>4</v>
      </c>
      <c r="R263" s="41"/>
    </row>
    <row r="264" spans="1:18">
      <c r="A264">
        <v>263</v>
      </c>
      <c r="C264" t="s">
        <v>691</v>
      </c>
      <c r="D264" s="41" t="s">
        <v>199</v>
      </c>
      <c r="E264" s="41" t="s">
        <v>225</v>
      </c>
      <c r="F264" s="41" t="s">
        <v>226</v>
      </c>
      <c r="G264" s="36" t="s">
        <v>904</v>
      </c>
      <c r="H264" s="41"/>
      <c r="I264" s="41"/>
      <c r="J264" s="41" t="s">
        <v>223</v>
      </c>
      <c r="K264" s="41" t="s">
        <v>173</v>
      </c>
      <c r="L264" s="41"/>
      <c r="M264" s="41"/>
      <c r="N264" s="41"/>
      <c r="O264" s="41" t="s">
        <v>287</v>
      </c>
      <c r="P264" s="41"/>
      <c r="Q264" s="41" t="s">
        <v>4</v>
      </c>
      <c r="R264" s="41"/>
    </row>
    <row r="265" spans="1:18">
      <c r="A265">
        <v>264</v>
      </c>
      <c r="C265" t="s">
        <v>691</v>
      </c>
      <c r="D265" s="41" t="s">
        <v>288</v>
      </c>
      <c r="E265" s="41" t="s">
        <v>289</v>
      </c>
      <c r="F265" s="41"/>
      <c r="G265" s="36" t="s">
        <v>905</v>
      </c>
      <c r="H265" s="41"/>
      <c r="I265" s="41"/>
      <c r="J265" s="41" t="s">
        <v>223</v>
      </c>
      <c r="K265" s="41" t="s">
        <v>219</v>
      </c>
      <c r="L265" s="41"/>
      <c r="M265" s="41"/>
      <c r="N265" s="41"/>
      <c r="O265" s="41" t="s">
        <v>287</v>
      </c>
      <c r="P265" s="41"/>
      <c r="Q265" s="41" t="s">
        <v>4</v>
      </c>
      <c r="R265" s="41"/>
    </row>
    <row r="266" spans="1:18">
      <c r="A266">
        <v>265</v>
      </c>
      <c r="C266" t="s">
        <v>691</v>
      </c>
      <c r="D266" s="41" t="s">
        <v>288</v>
      </c>
      <c r="E266" s="41" t="s">
        <v>290</v>
      </c>
      <c r="F266" s="41" t="s">
        <v>248</v>
      </c>
      <c r="G266" s="36" t="s">
        <v>906</v>
      </c>
      <c r="H266" s="41"/>
      <c r="I266" s="41"/>
      <c r="J266" s="41" t="s">
        <v>222</v>
      </c>
      <c r="K266" s="41" t="s">
        <v>48</v>
      </c>
      <c r="L266" s="41"/>
      <c r="M266" s="41"/>
      <c r="N266" s="41"/>
      <c r="O266" s="41" t="s">
        <v>287</v>
      </c>
      <c r="P266" s="41"/>
      <c r="Q266" s="41" t="s">
        <v>4</v>
      </c>
      <c r="R266" s="41"/>
    </row>
    <row r="267" spans="1:18">
      <c r="A267">
        <v>266</v>
      </c>
      <c r="C267" t="s">
        <v>691</v>
      </c>
      <c r="D267" s="41" t="s">
        <v>288</v>
      </c>
      <c r="E267" s="41" t="s">
        <v>292</v>
      </c>
      <c r="F267" s="41" t="s">
        <v>291</v>
      </c>
      <c r="G267" s="36" t="s">
        <v>907</v>
      </c>
      <c r="H267" s="41"/>
      <c r="I267" s="41"/>
      <c r="J267" s="41" t="s">
        <v>293</v>
      </c>
      <c r="K267" s="41" t="s">
        <v>220</v>
      </c>
      <c r="L267" s="41"/>
      <c r="M267" s="41"/>
      <c r="N267" s="41"/>
      <c r="O267" s="41" t="s">
        <v>287</v>
      </c>
      <c r="P267" s="41"/>
      <c r="Q267" s="41" t="s">
        <v>4</v>
      </c>
      <c r="R267" s="41"/>
    </row>
    <row r="268" spans="1:18">
      <c r="A268">
        <v>267</v>
      </c>
      <c r="C268" t="s">
        <v>691</v>
      </c>
      <c r="D268" s="41" t="s">
        <v>288</v>
      </c>
      <c r="E268" s="41" t="s">
        <v>294</v>
      </c>
      <c r="F268" s="41" t="s">
        <v>285</v>
      </c>
      <c r="G268" s="36" t="s">
        <v>908</v>
      </c>
      <c r="H268" s="41"/>
      <c r="I268" s="41"/>
      <c r="J268" s="41" t="s">
        <v>295</v>
      </c>
      <c r="K268" s="41" t="s">
        <v>221</v>
      </c>
      <c r="L268" s="41"/>
      <c r="M268" s="41"/>
      <c r="N268" s="41"/>
      <c r="O268" s="41" t="s">
        <v>287</v>
      </c>
      <c r="P268" s="41"/>
      <c r="Q268" s="41" t="s">
        <v>4</v>
      </c>
      <c r="R268" s="41"/>
    </row>
    <row r="269" spans="1:18">
      <c r="C269" t="s">
        <v>689</v>
      </c>
    </row>
  </sheetData>
  <hyperlinks>
    <hyperlink ref="Q27" r:id="rId1"/>
    <hyperlink ref="Q62" r:id="rId2"/>
    <hyperlink ref="Q2" r:id="rId3"/>
    <hyperlink ref="Q216" r:id="rId4"/>
    <hyperlink ref="Q1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Base_for_Qgis</vt:lpstr>
      <vt:lpstr>Basic_used</vt:lpstr>
      <vt:lpstr>Basic</vt:lpstr>
      <vt:lpstr>Sheet4</vt:lpstr>
      <vt:lpstr>ETP</vt:lpstr>
      <vt:lpstr>Climat</vt:lpstr>
      <vt:lpstr>LUMA_used</vt:lpstr>
      <vt:lpstr>Ranged-LUMA - color</vt:lpstr>
      <vt:lpstr>all</vt:lpstr>
      <vt:lpstr>asphalt and ground</vt:lpstr>
      <vt:lpstr>Walls</vt:lpstr>
      <vt:lpstr>Roofs</vt:lpstr>
      <vt:lpstr>Score_ICU</vt:lpstr>
      <vt:lpstr>Score_ICU_vers_anglais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MAALOUF Stephanie</dc:creator>
  <cp:lastModifiedBy>GONTIER Louise</cp:lastModifiedBy>
  <cp:lastPrinted>2021-07-02T09:28:37Z</cp:lastPrinted>
  <dcterms:created xsi:type="dcterms:W3CDTF">2021-04-27T08:06:21Z</dcterms:created>
  <dcterms:modified xsi:type="dcterms:W3CDTF">2021-09-06T13:04:25Z</dcterms:modified>
</cp:coreProperties>
</file>