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nhard\OneDrive\Work\FRET Biotech Manuscript\#Version 3\templates\"/>
    </mc:Choice>
  </mc:AlternateContent>
  <bookViews>
    <workbookView xWindow="0" yWindow="0" windowWidth="28800" windowHeight="11835" activeTab="4"/>
  </bookViews>
  <sheets>
    <sheet name="Donor only" sheetId="2" r:id="rId1"/>
    <sheet name="Acceptor only" sheetId="3" r:id="rId2"/>
    <sheet name="Fusion protein" sheetId="4" r:id="rId3"/>
    <sheet name="Single proteins" sheetId="7" r:id="rId4"/>
    <sheet name="Result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1" i="7" l="1"/>
  <c r="T51" i="7"/>
  <c r="S51" i="7"/>
  <c r="R51" i="7"/>
  <c r="Q51" i="7"/>
  <c r="P51" i="7"/>
  <c r="O51" i="7"/>
  <c r="N51" i="7"/>
  <c r="M51" i="7"/>
  <c r="L51" i="7"/>
  <c r="U50" i="7"/>
  <c r="T50" i="7"/>
  <c r="R50" i="7"/>
  <c r="Q50" i="7"/>
  <c r="P50" i="7"/>
  <c r="O50" i="7"/>
  <c r="N50" i="7"/>
  <c r="M50" i="7"/>
  <c r="L50" i="7"/>
  <c r="S50" i="7" s="1"/>
  <c r="U49" i="7"/>
  <c r="T49" i="7"/>
  <c r="S49" i="7"/>
  <c r="R49" i="7"/>
  <c r="Q49" i="7"/>
  <c r="P49" i="7"/>
  <c r="O49" i="7"/>
  <c r="N49" i="7"/>
  <c r="M49" i="7"/>
  <c r="L49" i="7"/>
  <c r="U48" i="7"/>
  <c r="T48" i="7"/>
  <c r="R48" i="7"/>
  <c r="Q48" i="7"/>
  <c r="P48" i="7"/>
  <c r="O48" i="7"/>
  <c r="N48" i="7"/>
  <c r="M48" i="7"/>
  <c r="L48" i="7"/>
  <c r="S48" i="7" s="1"/>
  <c r="U47" i="7"/>
  <c r="T47" i="7"/>
  <c r="R47" i="7"/>
  <c r="Q47" i="7"/>
  <c r="P47" i="7"/>
  <c r="O47" i="7"/>
  <c r="N47" i="7"/>
  <c r="M47" i="7"/>
  <c r="L47" i="7"/>
  <c r="S47" i="7" s="1"/>
  <c r="U46" i="7"/>
  <c r="T46" i="7"/>
  <c r="R46" i="7"/>
  <c r="Q46" i="7"/>
  <c r="P46" i="7"/>
  <c r="O46" i="7"/>
  <c r="N46" i="7"/>
  <c r="M46" i="7"/>
  <c r="L46" i="7"/>
  <c r="S46" i="7" s="1"/>
  <c r="U45" i="7"/>
  <c r="T45" i="7"/>
  <c r="S45" i="7"/>
  <c r="R45" i="7"/>
  <c r="Q45" i="7"/>
  <c r="P45" i="7"/>
  <c r="O45" i="7"/>
  <c r="N45" i="7"/>
  <c r="M45" i="7"/>
  <c r="L45" i="7"/>
  <c r="U44" i="7"/>
  <c r="T44" i="7"/>
  <c r="R44" i="7"/>
  <c r="Q44" i="7"/>
  <c r="P44" i="7"/>
  <c r="O44" i="7"/>
  <c r="N44" i="7"/>
  <c r="M44" i="7"/>
  <c r="L44" i="7"/>
  <c r="S44" i="7" s="1"/>
  <c r="U43" i="7"/>
  <c r="T43" i="7"/>
  <c r="S43" i="7"/>
  <c r="R43" i="7"/>
  <c r="Q43" i="7"/>
  <c r="P43" i="7"/>
  <c r="O43" i="7"/>
  <c r="N43" i="7"/>
  <c r="M43" i="7"/>
  <c r="L43" i="7"/>
  <c r="U42" i="7"/>
  <c r="T42" i="7"/>
  <c r="R42" i="7"/>
  <c r="Q42" i="7"/>
  <c r="P42" i="7"/>
  <c r="O42" i="7"/>
  <c r="N42" i="7"/>
  <c r="M42" i="7"/>
  <c r="L42" i="7"/>
  <c r="S42" i="7" s="1"/>
  <c r="U41" i="7"/>
  <c r="T41" i="7"/>
  <c r="S41" i="7"/>
  <c r="R41" i="7"/>
  <c r="Q41" i="7"/>
  <c r="P41" i="7"/>
  <c r="O41" i="7"/>
  <c r="N41" i="7"/>
  <c r="M41" i="7"/>
  <c r="L41" i="7"/>
  <c r="U40" i="7"/>
  <c r="T40" i="7"/>
  <c r="R40" i="7"/>
  <c r="Q40" i="7"/>
  <c r="P40" i="7"/>
  <c r="O40" i="7"/>
  <c r="N40" i="7"/>
  <c r="M40" i="7"/>
  <c r="L40" i="7"/>
  <c r="S40" i="7" s="1"/>
  <c r="U39" i="7"/>
  <c r="T39" i="7"/>
  <c r="R39" i="7"/>
  <c r="Q39" i="7"/>
  <c r="P39" i="7"/>
  <c r="O39" i="7"/>
  <c r="N39" i="7"/>
  <c r="M39" i="7"/>
  <c r="L39" i="7"/>
  <c r="S39" i="7" s="1"/>
  <c r="U38" i="7"/>
  <c r="T38" i="7"/>
  <c r="R38" i="7"/>
  <c r="Q38" i="7"/>
  <c r="P38" i="7"/>
  <c r="O38" i="7"/>
  <c r="N38" i="7"/>
  <c r="M38" i="7"/>
  <c r="L38" i="7"/>
  <c r="S38" i="7" s="1"/>
  <c r="U37" i="7"/>
  <c r="T37" i="7"/>
  <c r="S37" i="7"/>
  <c r="R37" i="7"/>
  <c r="Q37" i="7"/>
  <c r="P37" i="7"/>
  <c r="O37" i="7"/>
  <c r="N37" i="7"/>
  <c r="M37" i="7"/>
  <c r="L37" i="7"/>
  <c r="U36" i="7"/>
  <c r="T36" i="7"/>
  <c r="R36" i="7"/>
  <c r="Q36" i="7"/>
  <c r="P36" i="7"/>
  <c r="O36" i="7"/>
  <c r="N36" i="7"/>
  <c r="M36" i="7"/>
  <c r="L36" i="7"/>
  <c r="S36" i="7" s="1"/>
  <c r="U35" i="7"/>
  <c r="T35" i="7"/>
  <c r="S35" i="7"/>
  <c r="R35" i="7"/>
  <c r="Q35" i="7"/>
  <c r="P35" i="7"/>
  <c r="O35" i="7"/>
  <c r="N35" i="7"/>
  <c r="M35" i="7"/>
  <c r="L35" i="7"/>
  <c r="U34" i="7"/>
  <c r="T34" i="7"/>
  <c r="R34" i="7"/>
  <c r="Q34" i="7"/>
  <c r="P34" i="7"/>
  <c r="O34" i="7"/>
  <c r="N34" i="7"/>
  <c r="M34" i="7"/>
  <c r="L34" i="7"/>
  <c r="S34" i="7" s="1"/>
  <c r="U33" i="7"/>
  <c r="T33" i="7"/>
  <c r="S33" i="7"/>
  <c r="R33" i="7"/>
  <c r="Q33" i="7"/>
  <c r="P33" i="7"/>
  <c r="O33" i="7"/>
  <c r="N33" i="7"/>
  <c r="M33" i="7"/>
  <c r="L33" i="7"/>
  <c r="U32" i="7"/>
  <c r="T32" i="7"/>
  <c r="R32" i="7"/>
  <c r="Q32" i="7"/>
  <c r="P32" i="7"/>
  <c r="O32" i="7"/>
  <c r="N32" i="7"/>
  <c r="M32" i="7"/>
  <c r="L32" i="7"/>
  <c r="S32" i="7" s="1"/>
  <c r="U31" i="7"/>
  <c r="T31" i="7"/>
  <c r="R31" i="7"/>
  <c r="Q31" i="7"/>
  <c r="P31" i="7"/>
  <c r="O31" i="7"/>
  <c r="N31" i="7"/>
  <c r="M31" i="7"/>
  <c r="L31" i="7"/>
  <c r="S31" i="7" s="1"/>
  <c r="U30" i="7"/>
  <c r="T30" i="7"/>
  <c r="R30" i="7"/>
  <c r="Q30" i="7"/>
  <c r="P30" i="7"/>
  <c r="O30" i="7"/>
  <c r="N30" i="7"/>
  <c r="M30" i="7"/>
  <c r="L30" i="7"/>
  <c r="S30" i="7" s="1"/>
  <c r="U29" i="7"/>
  <c r="T29" i="7"/>
  <c r="S29" i="7"/>
  <c r="R29" i="7"/>
  <c r="Q29" i="7"/>
  <c r="P29" i="7"/>
  <c r="O29" i="7"/>
  <c r="N29" i="7"/>
  <c r="M29" i="7"/>
  <c r="L29" i="7"/>
  <c r="U28" i="7"/>
  <c r="T28" i="7"/>
  <c r="R28" i="7"/>
  <c r="Q28" i="7"/>
  <c r="P28" i="7"/>
  <c r="O28" i="7"/>
  <c r="N28" i="7"/>
  <c r="M28" i="7"/>
  <c r="L28" i="7"/>
  <c r="S28" i="7" s="1"/>
  <c r="U27" i="7"/>
  <c r="T27" i="7"/>
  <c r="S27" i="7"/>
  <c r="R27" i="7"/>
  <c r="Q27" i="7"/>
  <c r="P27" i="7"/>
  <c r="O27" i="7"/>
  <c r="N27" i="7"/>
  <c r="M27" i="7"/>
  <c r="L27" i="7"/>
  <c r="U26" i="7"/>
  <c r="T26" i="7"/>
  <c r="R26" i="7"/>
  <c r="Q26" i="7"/>
  <c r="P26" i="7"/>
  <c r="O26" i="7"/>
  <c r="N26" i="7"/>
  <c r="M26" i="7"/>
  <c r="L26" i="7"/>
  <c r="S26" i="7" s="1"/>
  <c r="U25" i="7"/>
  <c r="T25" i="7"/>
  <c r="S25" i="7"/>
  <c r="R25" i="7"/>
  <c r="Q25" i="7"/>
  <c r="P25" i="7"/>
  <c r="O25" i="7"/>
  <c r="N25" i="7"/>
  <c r="M25" i="7"/>
  <c r="L25" i="7"/>
  <c r="U24" i="7"/>
  <c r="T24" i="7"/>
  <c r="R24" i="7"/>
  <c r="Q24" i="7"/>
  <c r="P24" i="7"/>
  <c r="O24" i="7"/>
  <c r="N24" i="7"/>
  <c r="M24" i="7"/>
  <c r="L24" i="7"/>
  <c r="S24" i="7" s="1"/>
  <c r="U23" i="7"/>
  <c r="T23" i="7"/>
  <c r="R23" i="7"/>
  <c r="Q23" i="7"/>
  <c r="P23" i="7"/>
  <c r="O23" i="7"/>
  <c r="N23" i="7"/>
  <c r="M23" i="7"/>
  <c r="L23" i="7"/>
  <c r="S23" i="7" s="1"/>
  <c r="U22" i="7"/>
  <c r="T22" i="7"/>
  <c r="R22" i="7"/>
  <c r="Q22" i="7"/>
  <c r="P22" i="7"/>
  <c r="O22" i="7"/>
  <c r="N22" i="7"/>
  <c r="M22" i="7"/>
  <c r="L22" i="7"/>
  <c r="S22" i="7" s="1"/>
  <c r="U21" i="7"/>
  <c r="T21" i="7"/>
  <c r="R21" i="7"/>
  <c r="Q21" i="7"/>
  <c r="P21" i="7"/>
  <c r="O21" i="7"/>
  <c r="N21" i="7"/>
  <c r="M21" i="7"/>
  <c r="L21" i="7"/>
  <c r="S21" i="7" s="1"/>
  <c r="U20" i="7"/>
  <c r="T20" i="7"/>
  <c r="S20" i="7"/>
  <c r="R20" i="7"/>
  <c r="Q20" i="7"/>
  <c r="P20" i="7"/>
  <c r="O20" i="7"/>
  <c r="N20" i="7"/>
  <c r="M20" i="7"/>
  <c r="L20" i="7"/>
  <c r="U19" i="7"/>
  <c r="T19" i="7"/>
  <c r="R19" i="7"/>
  <c r="Q19" i="7"/>
  <c r="P19" i="7"/>
  <c r="O19" i="7"/>
  <c r="N19" i="7"/>
  <c r="M19" i="7"/>
  <c r="L19" i="7"/>
  <c r="S19" i="7" s="1"/>
  <c r="U18" i="7"/>
  <c r="T18" i="7"/>
  <c r="S18" i="7"/>
  <c r="R18" i="7"/>
  <c r="Q18" i="7"/>
  <c r="P18" i="7"/>
  <c r="O18" i="7"/>
  <c r="N18" i="7"/>
  <c r="M18" i="7"/>
  <c r="L18" i="7"/>
  <c r="U17" i="7"/>
  <c r="T17" i="7"/>
  <c r="S17" i="7"/>
  <c r="R17" i="7"/>
  <c r="Q17" i="7"/>
  <c r="P17" i="7"/>
  <c r="O17" i="7"/>
  <c r="N17" i="7"/>
  <c r="M17" i="7"/>
  <c r="L17" i="7"/>
  <c r="U16" i="7"/>
  <c r="T16" i="7"/>
  <c r="R16" i="7"/>
  <c r="Q16" i="7"/>
  <c r="P16" i="7"/>
  <c r="O16" i="7"/>
  <c r="N16" i="7"/>
  <c r="M16" i="7"/>
  <c r="L16" i="7"/>
  <c r="S16" i="7" s="1"/>
  <c r="U15" i="7"/>
  <c r="T15" i="7"/>
  <c r="R15" i="7"/>
  <c r="Q15" i="7"/>
  <c r="P15" i="7"/>
  <c r="O15" i="7"/>
  <c r="N15" i="7"/>
  <c r="M15" i="7"/>
  <c r="L15" i="7"/>
  <c r="S15" i="7" s="1"/>
  <c r="L21" i="4"/>
  <c r="S21" i="4" s="1"/>
  <c r="M21" i="4"/>
  <c r="N21" i="4"/>
  <c r="O21" i="4"/>
  <c r="P21" i="4"/>
  <c r="Q21" i="4"/>
  <c r="R21" i="4"/>
  <c r="T21" i="4"/>
  <c r="U21" i="4"/>
  <c r="L22" i="4"/>
  <c r="S22" i="4" s="1"/>
  <c r="M22" i="4"/>
  <c r="N22" i="4"/>
  <c r="O22" i="4"/>
  <c r="P22" i="4"/>
  <c r="Q22" i="4"/>
  <c r="R22" i="4"/>
  <c r="T22" i="4"/>
  <c r="U22" i="4"/>
  <c r="L23" i="4"/>
  <c r="S23" i="4" s="1"/>
  <c r="M23" i="4"/>
  <c r="N23" i="4"/>
  <c r="O23" i="4"/>
  <c r="P23" i="4"/>
  <c r="Q23" i="4"/>
  <c r="R23" i="4"/>
  <c r="T23" i="4"/>
  <c r="U23" i="4"/>
  <c r="L24" i="4"/>
  <c r="M24" i="4"/>
  <c r="N24" i="4"/>
  <c r="O24" i="4"/>
  <c r="P24" i="4"/>
  <c r="Q24" i="4"/>
  <c r="R24" i="4"/>
  <c r="S24" i="4"/>
  <c r="T24" i="4"/>
  <c r="U24" i="4"/>
  <c r="L25" i="4"/>
  <c r="S25" i="4" s="1"/>
  <c r="M25" i="4"/>
  <c r="N25" i="4"/>
  <c r="O25" i="4"/>
  <c r="P25" i="4"/>
  <c r="Q25" i="4"/>
  <c r="R25" i="4"/>
  <c r="T25" i="4"/>
  <c r="U25" i="4"/>
  <c r="L26" i="4"/>
  <c r="S26" i="4" s="1"/>
  <c r="M26" i="4"/>
  <c r="N26" i="4"/>
  <c r="O26" i="4"/>
  <c r="P26" i="4"/>
  <c r="Q26" i="4"/>
  <c r="R26" i="4"/>
  <c r="T26" i="4"/>
  <c r="U26" i="4"/>
  <c r="L27" i="4"/>
  <c r="S27" i="4" s="1"/>
  <c r="M27" i="4"/>
  <c r="N27" i="4"/>
  <c r="O27" i="4"/>
  <c r="P27" i="4"/>
  <c r="Q27" i="4"/>
  <c r="R27" i="4"/>
  <c r="T27" i="4"/>
  <c r="U27" i="4"/>
  <c r="L28" i="4"/>
  <c r="S28" i="4" s="1"/>
  <c r="M28" i="4"/>
  <c r="N28" i="4"/>
  <c r="O28" i="4"/>
  <c r="P28" i="4"/>
  <c r="Q28" i="4"/>
  <c r="R28" i="4"/>
  <c r="T28" i="4"/>
  <c r="U28" i="4"/>
  <c r="L29" i="4"/>
  <c r="S29" i="4" s="1"/>
  <c r="M29" i="4"/>
  <c r="N29" i="4"/>
  <c r="O29" i="4"/>
  <c r="P29" i="4"/>
  <c r="Q29" i="4"/>
  <c r="R29" i="4"/>
  <c r="T29" i="4"/>
  <c r="U29" i="4"/>
  <c r="L30" i="4"/>
  <c r="S30" i="4" s="1"/>
  <c r="M30" i="4"/>
  <c r="N30" i="4"/>
  <c r="O30" i="4"/>
  <c r="P30" i="4"/>
  <c r="Q30" i="4"/>
  <c r="R30" i="4"/>
  <c r="T30" i="4"/>
  <c r="U30" i="4"/>
  <c r="L31" i="4"/>
  <c r="S31" i="4" s="1"/>
  <c r="M31" i="4"/>
  <c r="N31" i="4"/>
  <c r="O31" i="4"/>
  <c r="P31" i="4"/>
  <c r="Q31" i="4"/>
  <c r="R31" i="4"/>
  <c r="T31" i="4"/>
  <c r="U31" i="4"/>
  <c r="L32" i="4"/>
  <c r="M32" i="4"/>
  <c r="N32" i="4"/>
  <c r="O32" i="4"/>
  <c r="P32" i="4"/>
  <c r="Q32" i="4"/>
  <c r="R32" i="4"/>
  <c r="S32" i="4"/>
  <c r="T32" i="4"/>
  <c r="U32" i="4"/>
  <c r="L33" i="4"/>
  <c r="S33" i="4" s="1"/>
  <c r="M33" i="4"/>
  <c r="N33" i="4"/>
  <c r="O33" i="4"/>
  <c r="P33" i="4"/>
  <c r="Q33" i="4"/>
  <c r="R33" i="4"/>
  <c r="T33" i="4"/>
  <c r="U33" i="4"/>
  <c r="L34" i="4"/>
  <c r="S34" i="4" s="1"/>
  <c r="M34" i="4"/>
  <c r="N34" i="4"/>
  <c r="O34" i="4"/>
  <c r="P34" i="4"/>
  <c r="Q34" i="4"/>
  <c r="R34" i="4"/>
  <c r="T34" i="4"/>
  <c r="U34" i="4"/>
  <c r="L35" i="4"/>
  <c r="S35" i="4" s="1"/>
  <c r="M35" i="4"/>
  <c r="N35" i="4"/>
  <c r="O35" i="4"/>
  <c r="P35" i="4"/>
  <c r="Q35" i="4"/>
  <c r="R35" i="4"/>
  <c r="T35" i="4"/>
  <c r="U35" i="4"/>
  <c r="L36" i="4"/>
  <c r="S36" i="4" s="1"/>
  <c r="M36" i="4"/>
  <c r="N36" i="4"/>
  <c r="O36" i="4"/>
  <c r="P36" i="4"/>
  <c r="Q36" i="4"/>
  <c r="R36" i="4"/>
  <c r="T36" i="4"/>
  <c r="U36" i="4"/>
  <c r="L37" i="4"/>
  <c r="S37" i="4" s="1"/>
  <c r="M37" i="4"/>
  <c r="N37" i="4"/>
  <c r="O37" i="4"/>
  <c r="P37" i="4"/>
  <c r="Q37" i="4"/>
  <c r="R37" i="4"/>
  <c r="T37" i="4"/>
  <c r="U37" i="4"/>
  <c r="L38" i="4"/>
  <c r="S38" i="4" s="1"/>
  <c r="M38" i="4"/>
  <c r="N38" i="4"/>
  <c r="O38" i="4"/>
  <c r="P38" i="4"/>
  <c r="Q38" i="4"/>
  <c r="R38" i="4"/>
  <c r="T38" i="4"/>
  <c r="U38" i="4"/>
  <c r="L39" i="4"/>
  <c r="S39" i="4" s="1"/>
  <c r="M39" i="4"/>
  <c r="N39" i="4"/>
  <c r="O39" i="4"/>
  <c r="P39" i="4"/>
  <c r="Q39" i="4"/>
  <c r="R39" i="4"/>
  <c r="T39" i="4"/>
  <c r="U39" i="4"/>
  <c r="L40" i="4"/>
  <c r="M40" i="4"/>
  <c r="N40" i="4"/>
  <c r="O40" i="4"/>
  <c r="P40" i="4"/>
  <c r="Q40" i="4"/>
  <c r="R40" i="4"/>
  <c r="S40" i="4"/>
  <c r="T40" i="4"/>
  <c r="U40" i="4"/>
  <c r="L41" i="4"/>
  <c r="S41" i="4" s="1"/>
  <c r="M41" i="4"/>
  <c r="N41" i="4"/>
  <c r="O41" i="4"/>
  <c r="P41" i="4"/>
  <c r="Q41" i="4"/>
  <c r="R41" i="4"/>
  <c r="T41" i="4"/>
  <c r="U41" i="4"/>
  <c r="L42" i="4"/>
  <c r="S42" i="4" s="1"/>
  <c r="M42" i="4"/>
  <c r="N42" i="4"/>
  <c r="O42" i="4"/>
  <c r="P42" i="4"/>
  <c r="Q42" i="4"/>
  <c r="R42" i="4"/>
  <c r="T42" i="4"/>
  <c r="U42" i="4"/>
  <c r="L43" i="4"/>
  <c r="S43" i="4" s="1"/>
  <c r="M43" i="4"/>
  <c r="N43" i="4"/>
  <c r="O43" i="4"/>
  <c r="P43" i="4"/>
  <c r="Q43" i="4"/>
  <c r="R43" i="4"/>
  <c r="T43" i="4"/>
  <c r="U43" i="4"/>
  <c r="L44" i="4"/>
  <c r="S44" i="4" s="1"/>
  <c r="M44" i="4"/>
  <c r="N44" i="4"/>
  <c r="O44" i="4"/>
  <c r="P44" i="4"/>
  <c r="Q44" i="4"/>
  <c r="R44" i="4"/>
  <c r="T44" i="4"/>
  <c r="U44" i="4"/>
  <c r="L45" i="4"/>
  <c r="S45" i="4" s="1"/>
  <c r="M45" i="4"/>
  <c r="N45" i="4"/>
  <c r="O45" i="4"/>
  <c r="P45" i="4"/>
  <c r="Q45" i="4"/>
  <c r="R45" i="4"/>
  <c r="T45" i="4"/>
  <c r="U45" i="4"/>
  <c r="L46" i="4"/>
  <c r="S46" i="4" s="1"/>
  <c r="M46" i="4"/>
  <c r="N46" i="4"/>
  <c r="O46" i="4"/>
  <c r="P46" i="4"/>
  <c r="Q46" i="4"/>
  <c r="R46" i="4"/>
  <c r="T46" i="4"/>
  <c r="U46" i="4"/>
  <c r="L47" i="4"/>
  <c r="S47" i="4" s="1"/>
  <c r="M47" i="4"/>
  <c r="N47" i="4"/>
  <c r="O47" i="4"/>
  <c r="P47" i="4"/>
  <c r="Q47" i="4"/>
  <c r="R47" i="4"/>
  <c r="T47" i="4"/>
  <c r="U47" i="4"/>
  <c r="L48" i="4"/>
  <c r="M48" i="4"/>
  <c r="N48" i="4"/>
  <c r="O48" i="4"/>
  <c r="P48" i="4"/>
  <c r="Q48" i="4"/>
  <c r="R48" i="4"/>
  <c r="S48" i="4"/>
  <c r="T48" i="4"/>
  <c r="U48" i="4"/>
  <c r="L49" i="4"/>
  <c r="S49" i="4" s="1"/>
  <c r="M49" i="4"/>
  <c r="N49" i="4"/>
  <c r="O49" i="4"/>
  <c r="P49" i="4"/>
  <c r="Q49" i="4"/>
  <c r="R49" i="4"/>
  <c r="T49" i="4"/>
  <c r="U49" i="4"/>
  <c r="L50" i="4"/>
  <c r="S50" i="4" s="1"/>
  <c r="M50" i="4"/>
  <c r="N50" i="4"/>
  <c r="O50" i="4"/>
  <c r="P50" i="4"/>
  <c r="Q50" i="4"/>
  <c r="R50" i="4"/>
  <c r="T50" i="4"/>
  <c r="U50" i="4"/>
  <c r="L51" i="4"/>
  <c r="S51" i="4" s="1"/>
  <c r="M51" i="4"/>
  <c r="N51" i="4"/>
  <c r="O51" i="4"/>
  <c r="P51" i="4"/>
  <c r="Q51" i="4"/>
  <c r="R51" i="4"/>
  <c r="T51" i="4"/>
  <c r="U51" i="4"/>
  <c r="T19" i="4"/>
  <c r="T20" i="4"/>
  <c r="O19" i="4"/>
  <c r="P19" i="4"/>
  <c r="Q19" i="4"/>
  <c r="O20" i="4"/>
  <c r="P20" i="4"/>
  <c r="Q20" i="4"/>
  <c r="L20" i="4"/>
  <c r="S20" i="4" s="1"/>
  <c r="M20" i="4"/>
  <c r="N20" i="4"/>
  <c r="R20" i="4"/>
  <c r="U20" i="4"/>
  <c r="U19" i="4"/>
  <c r="R19" i="4"/>
  <c r="N19" i="4"/>
  <c r="M19" i="4"/>
  <c r="L19" i="4"/>
  <c r="S19" i="4" s="1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" i="2"/>
  <c r="L4" i="2"/>
  <c r="L5" i="2"/>
  <c r="L6" i="2"/>
  <c r="L7" i="2"/>
  <c r="L8" i="2"/>
  <c r="L9" i="2"/>
  <c r="L10" i="2"/>
  <c r="L11" i="2"/>
  <c r="L2" i="2"/>
  <c r="L2" i="3"/>
  <c r="L3" i="3"/>
  <c r="L4" i="3"/>
  <c r="L5" i="3"/>
  <c r="L6" i="3"/>
  <c r="L7" i="3"/>
  <c r="L8" i="3"/>
  <c r="L9" i="3"/>
  <c r="L10" i="3"/>
  <c r="L11" i="3"/>
  <c r="L12" i="3"/>
  <c r="M2" i="3"/>
  <c r="M3" i="3"/>
  <c r="M4" i="3"/>
  <c r="M5" i="3"/>
  <c r="M6" i="3"/>
  <c r="M7" i="3"/>
  <c r="M8" i="3"/>
  <c r="M9" i="3"/>
  <c r="M10" i="3"/>
  <c r="M11" i="3"/>
  <c r="M12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13" i="3"/>
  <c r="U1" i="2"/>
  <c r="V1" i="3"/>
  <c r="O10" i="2" a="1"/>
  <c r="P17" i="3" a="1"/>
  <c r="P11" i="2" l="1"/>
  <c r="P13" i="2"/>
  <c r="P10" i="2"/>
  <c r="P12" i="2"/>
  <c r="P14" i="2"/>
  <c r="O11" i="2"/>
  <c r="O13" i="2"/>
  <c r="O10" i="2"/>
  <c r="X17" i="7" s="1"/>
  <c r="O12" i="2"/>
  <c r="O14" i="2"/>
  <c r="Q18" i="3"/>
  <c r="Q20" i="3"/>
  <c r="P17" i="3"/>
  <c r="X21" i="7" s="1"/>
  <c r="C21" i="6" s="1"/>
  <c r="P19" i="3"/>
  <c r="P21" i="3"/>
  <c r="Q17" i="3"/>
  <c r="Q19" i="3"/>
  <c r="Q21" i="3"/>
  <c r="P18" i="3"/>
  <c r="P20" i="3"/>
  <c r="O3" i="2" a="1"/>
  <c r="O17" i="2" a="1"/>
  <c r="P10" i="3" a="1"/>
  <c r="P3" i="3" a="1"/>
  <c r="C17" i="6" l="1"/>
  <c r="O18" i="2"/>
  <c r="O20" i="2"/>
  <c r="O17" i="2"/>
  <c r="X20" i="7" s="1"/>
  <c r="C20" i="6" s="1"/>
  <c r="O19" i="2"/>
  <c r="O21" i="2"/>
  <c r="P17" i="2"/>
  <c r="P19" i="2"/>
  <c r="P21" i="2"/>
  <c r="P18" i="2"/>
  <c r="P20" i="2"/>
  <c r="O3" i="2"/>
  <c r="X15" i="7" s="1"/>
  <c r="C15" i="6" s="1"/>
  <c r="O5" i="2"/>
  <c r="O7" i="2"/>
  <c r="O4" i="2"/>
  <c r="O6" i="2"/>
  <c r="P4" i="2"/>
  <c r="P6" i="2"/>
  <c r="P3" i="2"/>
  <c r="P5" i="2"/>
  <c r="P7" i="2"/>
  <c r="P4" i="3"/>
  <c r="P6" i="3"/>
  <c r="Q4" i="3"/>
  <c r="Q6" i="3"/>
  <c r="P3" i="3"/>
  <c r="X16" i="7" s="1"/>
  <c r="C16" i="6" s="1"/>
  <c r="P5" i="3"/>
  <c r="P7" i="3"/>
  <c r="Q3" i="3"/>
  <c r="Q5" i="3"/>
  <c r="Q7" i="3"/>
  <c r="P10" i="3"/>
  <c r="X18" i="7" s="1"/>
  <c r="N5" i="7" s="1"/>
  <c r="P12" i="3"/>
  <c r="P14" i="3"/>
  <c r="Q10" i="3"/>
  <c r="Q12" i="3"/>
  <c r="Q14" i="3"/>
  <c r="P11" i="3"/>
  <c r="P13" i="3"/>
  <c r="Q11" i="3"/>
  <c r="Q13" i="3"/>
  <c r="C18" i="6" l="1"/>
  <c r="L5" i="7"/>
  <c r="O5" i="7"/>
  <c r="Q5" i="7"/>
  <c r="N9" i="7"/>
  <c r="O14" i="7"/>
  <c r="L14" i="7"/>
  <c r="N14" i="7"/>
  <c r="Q14" i="7"/>
  <c r="N8" i="7"/>
  <c r="Q12" i="7"/>
  <c r="Q8" i="7"/>
  <c r="N11" i="7"/>
  <c r="N3" i="7"/>
  <c r="L8" i="7"/>
  <c r="O7" i="7"/>
  <c r="O2" i="7"/>
  <c r="L6" i="7"/>
  <c r="L10" i="7"/>
  <c r="L2" i="7"/>
  <c r="O13" i="7"/>
  <c r="O6" i="7"/>
  <c r="O3" i="7"/>
  <c r="L11" i="7"/>
  <c r="O9" i="7"/>
  <c r="L7" i="7"/>
  <c r="L4" i="7"/>
  <c r="L12" i="7"/>
  <c r="O4" i="7"/>
  <c r="O11" i="7"/>
  <c r="L3" i="7"/>
  <c r="O10" i="7"/>
  <c r="L9" i="7"/>
  <c r="L13" i="7"/>
  <c r="O12" i="7"/>
  <c r="O8" i="7"/>
  <c r="N2" i="7"/>
  <c r="N7" i="7"/>
  <c r="N6" i="7"/>
  <c r="N4" i="7"/>
  <c r="N13" i="7"/>
  <c r="Q9" i="7"/>
  <c r="Q6" i="7"/>
  <c r="Q11" i="7"/>
  <c r="N10" i="7"/>
  <c r="N12" i="7"/>
  <c r="Q13" i="7"/>
  <c r="Q2" i="7"/>
  <c r="Q7" i="7"/>
  <c r="Q10" i="7"/>
  <c r="Q4" i="7"/>
  <c r="Q3" i="7"/>
  <c r="P5" i="7" l="1"/>
  <c r="P7" i="7"/>
  <c r="M5" i="7"/>
  <c r="R5" i="7" s="1"/>
  <c r="S5" i="7"/>
  <c r="U5" i="7" s="1"/>
  <c r="P2" i="7"/>
  <c r="P14" i="7"/>
  <c r="S14" i="7"/>
  <c r="U14" i="7" s="1"/>
  <c r="M14" i="7"/>
  <c r="R14" i="7" s="1"/>
  <c r="P12" i="7"/>
  <c r="P8" i="7"/>
  <c r="P10" i="7"/>
  <c r="M12" i="7"/>
  <c r="R12" i="7" s="1"/>
  <c r="S12" i="7"/>
  <c r="M11" i="7"/>
  <c r="R11" i="7" s="1"/>
  <c r="S11" i="7"/>
  <c r="U11" i="7" s="1"/>
  <c r="M2" i="7"/>
  <c r="R2" i="7" s="1"/>
  <c r="S2" i="7"/>
  <c r="U2" i="7" s="1"/>
  <c r="M13" i="7"/>
  <c r="R13" i="7" s="1"/>
  <c r="S13" i="7"/>
  <c r="U13" i="7" s="1"/>
  <c r="S3" i="7"/>
  <c r="M3" i="7"/>
  <c r="R3" i="7" s="1"/>
  <c r="S4" i="7"/>
  <c r="M4" i="7"/>
  <c r="R4" i="7" s="1"/>
  <c r="P3" i="7"/>
  <c r="S10" i="7"/>
  <c r="U10" i="7" s="1"/>
  <c r="M10" i="7"/>
  <c r="R10" i="7" s="1"/>
  <c r="M8" i="7"/>
  <c r="R8" i="7" s="1"/>
  <c r="S8" i="7"/>
  <c r="U8" i="7" s="1"/>
  <c r="M9" i="7"/>
  <c r="R9" i="7" s="1"/>
  <c r="S9" i="7"/>
  <c r="U9" i="7" s="1"/>
  <c r="P11" i="7"/>
  <c r="M7" i="7"/>
  <c r="R7" i="7" s="1"/>
  <c r="S7" i="7"/>
  <c r="P6" i="7"/>
  <c r="M6" i="7"/>
  <c r="R6" i="7" s="1"/>
  <c r="S6" i="7"/>
  <c r="U6" i="7" s="1"/>
  <c r="P4" i="7"/>
  <c r="P9" i="7"/>
  <c r="P13" i="7"/>
  <c r="T5" i="7" l="1"/>
  <c r="T8" i="7"/>
  <c r="T14" i="7"/>
  <c r="T9" i="7"/>
  <c r="T11" i="7"/>
  <c r="U3" i="7"/>
  <c r="T3" i="7"/>
  <c r="U12" i="7"/>
  <c r="T12" i="7"/>
  <c r="T2" i="7"/>
  <c r="T13" i="7"/>
  <c r="U7" i="7"/>
  <c r="T7" i="7"/>
  <c r="U4" i="7"/>
  <c r="T4" i="7"/>
  <c r="T10" i="7"/>
  <c r="T6" i="7"/>
  <c r="X17" i="4"/>
  <c r="X13" i="7" l="1" a="1"/>
  <c r="X13" i="7" s="1"/>
  <c r="C13" i="6" s="1"/>
  <c r="X11" i="7" a="1"/>
  <c r="X11" i="7" s="1"/>
  <c r="C11" i="6" s="1"/>
  <c r="X3" i="7"/>
  <c r="C3" i="6" s="1"/>
  <c r="X4" i="7" a="1"/>
  <c r="X4" i="7" s="1"/>
  <c r="C4" i="6" s="1"/>
  <c r="X12" i="7" a="1"/>
  <c r="X12" i="7" s="1"/>
  <c r="C12" i="6" s="1"/>
  <c r="X10" i="7" a="1"/>
  <c r="X10" i="7" s="1"/>
  <c r="C10" i="6" s="1"/>
  <c r="X9" i="7" a="1"/>
  <c r="X9" i="7" s="1"/>
  <c r="C9" i="6" s="1"/>
  <c r="X5" i="7" a="1"/>
  <c r="X5" i="7" s="1"/>
  <c r="X7" i="7" l="1"/>
  <c r="C7" i="6" s="1"/>
  <c r="C5" i="6"/>
  <c r="X6" i="7"/>
  <c r="C6" i="6" s="1"/>
  <c r="R18" i="3"/>
  <c r="O18" i="3"/>
  <c r="R11" i="3"/>
  <c r="O11" i="3"/>
  <c r="R4" i="3"/>
  <c r="O4" i="3"/>
  <c r="Q18" i="2"/>
  <c r="N18" i="2"/>
  <c r="Q11" i="2"/>
  <c r="N11" i="2"/>
  <c r="Q4" i="2"/>
  <c r="N4" i="2"/>
  <c r="X20" i="4" l="1"/>
  <c r="X21" i="4"/>
  <c r="X15" i="4"/>
  <c r="X16" i="4"/>
  <c r="X18" i="4"/>
  <c r="O6" i="4" l="1"/>
  <c r="O10" i="4"/>
  <c r="O14" i="4"/>
  <c r="O18" i="4"/>
  <c r="O8" i="4"/>
  <c r="O16" i="4"/>
  <c r="O2" i="4"/>
  <c r="O7" i="4"/>
  <c r="O5" i="4"/>
  <c r="O9" i="4"/>
  <c r="O13" i="4"/>
  <c r="O17" i="4"/>
  <c r="O4" i="4"/>
  <c r="O12" i="4"/>
  <c r="O3" i="4"/>
  <c r="O11" i="4"/>
  <c r="O15" i="4"/>
  <c r="Q4" i="4"/>
  <c r="Q10" i="4"/>
  <c r="Q3" i="4"/>
  <c r="Q2" i="4"/>
  <c r="Q5" i="4"/>
  <c r="Q8" i="4"/>
  <c r="Q18" i="4"/>
  <c r="Q7" i="4"/>
  <c r="N2" i="4"/>
  <c r="Q17" i="4"/>
  <c r="Q12" i="4"/>
  <c r="Q9" i="4"/>
  <c r="Q11" i="4"/>
  <c r="Q6" i="4"/>
  <c r="Q16" i="4"/>
  <c r="Q13" i="4"/>
  <c r="Q15" i="4"/>
  <c r="Q14" i="4"/>
  <c r="L4" i="4"/>
  <c r="L8" i="4"/>
  <c r="L12" i="4"/>
  <c r="L16" i="4"/>
  <c r="L3" i="4"/>
  <c r="L7" i="4"/>
  <c r="L11" i="4"/>
  <c r="L15" i="4"/>
  <c r="L2" i="4"/>
  <c r="L6" i="4"/>
  <c r="L10" i="4"/>
  <c r="L14" i="4"/>
  <c r="L18" i="4"/>
  <c r="L13" i="4"/>
  <c r="L17" i="4"/>
  <c r="L9" i="4"/>
  <c r="L5" i="4"/>
  <c r="N10" i="4"/>
  <c r="N9" i="4"/>
  <c r="N8" i="4"/>
  <c r="N15" i="4"/>
  <c r="N14" i="4"/>
  <c r="N13" i="4"/>
  <c r="N12" i="4"/>
  <c r="N11" i="4"/>
  <c r="N18" i="4"/>
  <c r="N17" i="4"/>
  <c r="N16" i="4"/>
  <c r="N7" i="4"/>
  <c r="N6" i="4"/>
  <c r="N5" i="4"/>
  <c r="N4" i="4"/>
  <c r="N3" i="4"/>
  <c r="P17" i="4" l="1"/>
  <c r="P9" i="4"/>
  <c r="S5" i="4"/>
  <c r="T5" i="4" s="1"/>
  <c r="S18" i="4"/>
  <c r="T18" i="4" s="1"/>
  <c r="S2" i="4"/>
  <c r="U2" i="4" s="1"/>
  <c r="S4" i="4"/>
  <c r="T4" i="4" s="1"/>
  <c r="P11" i="4"/>
  <c r="P7" i="4"/>
  <c r="S14" i="4"/>
  <c r="T14" i="4" s="1"/>
  <c r="P13" i="4"/>
  <c r="P2" i="4"/>
  <c r="S3" i="4"/>
  <c r="T3" i="4" s="1"/>
  <c r="M9" i="4"/>
  <c r="R9" i="4" s="1"/>
  <c r="S9" i="4"/>
  <c r="T9" i="4" s="1"/>
  <c r="S15" i="4"/>
  <c r="U15" i="4" s="1"/>
  <c r="S16" i="4"/>
  <c r="U16" i="4" s="1"/>
  <c r="S17" i="4"/>
  <c r="T17" i="4" s="1"/>
  <c r="S10" i="4"/>
  <c r="T10" i="4" s="1"/>
  <c r="S11" i="4"/>
  <c r="U11" i="4" s="1"/>
  <c r="S12" i="4"/>
  <c r="U12" i="4" s="1"/>
  <c r="S13" i="4"/>
  <c r="T13" i="4" s="1"/>
  <c r="S6" i="4"/>
  <c r="U6" i="4" s="1"/>
  <c r="S7" i="4"/>
  <c r="U7" i="4" s="1"/>
  <c r="S8" i="4"/>
  <c r="U8" i="4" s="1"/>
  <c r="P18" i="4"/>
  <c r="P3" i="4"/>
  <c r="P14" i="4"/>
  <c r="P12" i="4"/>
  <c r="P16" i="4"/>
  <c r="P10" i="4"/>
  <c r="M18" i="4"/>
  <c r="R18" i="4" s="1"/>
  <c r="M2" i="4"/>
  <c r="R2" i="4" s="1"/>
  <c r="P15" i="4"/>
  <c r="P4" i="4"/>
  <c r="P5" i="4"/>
  <c r="P8" i="4"/>
  <c r="P6" i="4"/>
  <c r="M10" i="4"/>
  <c r="R10" i="4" s="1"/>
  <c r="M5" i="4"/>
  <c r="R5" i="4" s="1"/>
  <c r="M3" i="4"/>
  <c r="R3" i="4" s="1"/>
  <c r="U13" i="4"/>
  <c r="M14" i="4"/>
  <c r="R14" i="4" s="1"/>
  <c r="M4" i="4"/>
  <c r="R4" i="4" s="1"/>
  <c r="M15" i="4"/>
  <c r="R15" i="4" s="1"/>
  <c r="M16" i="4"/>
  <c r="R16" i="4" s="1"/>
  <c r="U4" i="4"/>
  <c r="M17" i="4"/>
  <c r="R17" i="4" s="1"/>
  <c r="M11" i="4"/>
  <c r="R11" i="4" s="1"/>
  <c r="M12" i="4"/>
  <c r="R12" i="4" s="1"/>
  <c r="U9" i="4"/>
  <c r="M13" i="4"/>
  <c r="R13" i="4" s="1"/>
  <c r="M6" i="4"/>
  <c r="R6" i="4" s="1"/>
  <c r="M7" i="4"/>
  <c r="R7" i="4" s="1"/>
  <c r="M8" i="4"/>
  <c r="R8" i="4" s="1"/>
  <c r="U10" i="4" l="1"/>
  <c r="U5" i="4"/>
  <c r="U3" i="4"/>
  <c r="U18" i="4"/>
  <c r="U17" i="4"/>
  <c r="U14" i="4"/>
  <c r="T6" i="4"/>
  <c r="T2" i="4"/>
  <c r="T12" i="4"/>
  <c r="T16" i="4"/>
  <c r="T15" i="4"/>
  <c r="T11" i="4"/>
  <c r="T8" i="4"/>
  <c r="T7" i="4"/>
  <c r="X4" i="4" l="1" a="1"/>
  <c r="X4" i="4" s="1"/>
  <c r="D4" i="6" s="1"/>
  <c r="X11" i="4" a="1"/>
  <c r="X11" i="4" s="1"/>
  <c r="D11" i="6" s="1"/>
  <c r="X3" i="4"/>
  <c r="D3" i="6" s="1"/>
  <c r="X9" i="4" a="1"/>
  <c r="X9" i="4" s="1"/>
  <c r="D9" i="6" s="1"/>
  <c r="X5" i="4" a="1"/>
  <c r="X5" i="4" s="1"/>
  <c r="D5" i="6" s="1"/>
  <c r="X10" i="4" a="1"/>
  <c r="X10" i="4" s="1"/>
  <c r="D10" i="6" s="1"/>
  <c r="X13" i="4" a="1"/>
  <c r="X13" i="4" s="1"/>
  <c r="D13" i="6" s="1"/>
  <c r="X12" i="4" a="1"/>
  <c r="X12" i="4" s="1"/>
  <c r="D12" i="6" s="1"/>
  <c r="X6" i="4" l="1"/>
  <c r="D6" i="6" s="1"/>
  <c r="X7" i="4"/>
  <c r="D7" i="6" s="1"/>
</calcChain>
</file>

<file path=xl/sharedStrings.xml><?xml version="1.0" encoding="utf-8"?>
<sst xmlns="http://schemas.openxmlformats.org/spreadsheetml/2006/main" count="221" uniqueCount="119">
  <si>
    <t xml:space="preserve"> </t>
  </si>
  <si>
    <t>slope</t>
  </si>
  <si>
    <t>intercept</t>
  </si>
  <si>
    <t>r^2</t>
  </si>
  <si>
    <t>F</t>
  </si>
  <si>
    <t>regression ss</t>
  </si>
  <si>
    <t>residual ss</t>
  </si>
  <si>
    <t>degrees of freedom</t>
  </si>
  <si>
    <t>s(y)</t>
  </si>
  <si>
    <t>S1</t>
  </si>
  <si>
    <t>S2</t>
  </si>
  <si>
    <t>S2:</t>
  </si>
  <si>
    <t>S1:</t>
  </si>
  <si>
    <t>S3:</t>
  </si>
  <si>
    <t>S4:</t>
  </si>
  <si>
    <t>ΔDd</t>
  </si>
  <si>
    <t>ΔAa</t>
  </si>
  <si>
    <t>ΔDa</t>
  </si>
  <si>
    <t>S3</t>
  </si>
  <si>
    <t>S4</t>
  </si>
  <si>
    <t>App FRET Eff.</t>
  </si>
  <si>
    <t>App. A:D</t>
  </si>
  <si>
    <t>E (acc bl.)</t>
  </si>
  <si>
    <t>Descriptive statistics</t>
  </si>
  <si>
    <t>Mean</t>
  </si>
  <si>
    <t>Median</t>
  </si>
  <si>
    <t>standard deviation</t>
  </si>
  <si>
    <t>SEM</t>
  </si>
  <si>
    <t>n</t>
  </si>
  <si>
    <t>95% CI</t>
  </si>
  <si>
    <t>Q1 range</t>
  </si>
  <si>
    <t>Q3 range</t>
  </si>
  <si>
    <t>label</t>
  </si>
  <si>
    <t>ROI</t>
  </si>
  <si>
    <t>area</t>
  </si>
  <si>
    <t>df</t>
  </si>
  <si>
    <t>af</t>
  </si>
  <si>
    <t>Acceptor photoswitching (af):</t>
  </si>
  <si>
    <t>Donor change (df):</t>
  </si>
  <si>
    <t>05_001.nd2</t>
  </si>
  <si>
    <t>05_002.nd2</t>
  </si>
  <si>
    <t>05_003.nd2</t>
  </si>
  <si>
    <t>05_004.nd2</t>
  </si>
  <si>
    <t>05_005.nd2</t>
  </si>
  <si>
    <t>05_006.nd2</t>
  </si>
  <si>
    <t>05_007.nd2</t>
  </si>
  <si>
    <t>05_008.nd2</t>
  </si>
  <si>
    <t>05_009.nd2</t>
  </si>
  <si>
    <t>05_010.nd2</t>
  </si>
  <si>
    <t>02_001.nd2</t>
  </si>
  <si>
    <t>02_002.nd2</t>
  </si>
  <si>
    <t>02_003.nd2</t>
  </si>
  <si>
    <t>02_004.nd2</t>
  </si>
  <si>
    <t>02_005.nd2</t>
  </si>
  <si>
    <t>02_006.nd2</t>
  </si>
  <si>
    <t>02_007.nd2</t>
  </si>
  <si>
    <t>02_008.nd2</t>
  </si>
  <si>
    <t>02_009.nd2</t>
  </si>
  <si>
    <t>02_010.nd2</t>
  </si>
  <si>
    <t>02_011.nd2</t>
  </si>
  <si>
    <t>hival:</t>
  </si>
  <si>
    <t>Dd pre</t>
  </si>
  <si>
    <t>Fd pre</t>
  </si>
  <si>
    <t>Ad pre</t>
  </si>
  <si>
    <t>Dd post</t>
  </si>
  <si>
    <t>Fd post</t>
  </si>
  <si>
    <t>Ad post</t>
  </si>
  <si>
    <t>06_001.nd2</t>
  </si>
  <si>
    <t>06_002.nd2</t>
  </si>
  <si>
    <t>06_003.nd2</t>
  </si>
  <si>
    <t>06_004.nd2</t>
  </si>
  <si>
    <t>06_005.nd2</t>
  </si>
  <si>
    <t>06_006.nd2</t>
  </si>
  <si>
    <t>06_008.nd2</t>
  </si>
  <si>
    <t>06_009.nd2</t>
  </si>
  <si>
    <t>06_010.nd2</t>
  </si>
  <si>
    <t>06_012.nd2</t>
  </si>
  <si>
    <t>06_013.nd2</t>
  </si>
  <si>
    <t>06_014.nd2</t>
  </si>
  <si>
    <t>06_016.nd2</t>
  </si>
  <si>
    <t>06_017.nd2</t>
  </si>
  <si>
    <t>06_018.nd2</t>
  </si>
  <si>
    <t>06_019.nd2</t>
  </si>
  <si>
    <t>06_020.nd2</t>
  </si>
  <si>
    <t>Da pre</t>
  </si>
  <si>
    <t>Fa pre</t>
  </si>
  <si>
    <t>Aa pre</t>
  </si>
  <si>
    <t>Da post</t>
  </si>
  <si>
    <t>Fa post</t>
  </si>
  <si>
    <t>Aa post</t>
  </si>
  <si>
    <t>Dda pre</t>
  </si>
  <si>
    <t>Fda pre</t>
  </si>
  <si>
    <t>Ada pre</t>
  </si>
  <si>
    <t>Dda post</t>
  </si>
  <si>
    <t>Fda post</t>
  </si>
  <si>
    <t>Ada post</t>
  </si>
  <si>
    <t>ΔDdac</t>
  </si>
  <si>
    <t>Dc pre</t>
  </si>
  <si>
    <t>Fc pre</t>
  </si>
  <si>
    <t>Ac pre</t>
  </si>
  <si>
    <t>Dc post</t>
  </si>
  <si>
    <t>Fc post</t>
  </si>
  <si>
    <t>Ac post</t>
  </si>
  <si>
    <t>Q1</t>
  </si>
  <si>
    <t>Q3</t>
  </si>
  <si>
    <t>07_001.nd2</t>
  </si>
  <si>
    <t>07_002.nd2</t>
  </si>
  <si>
    <t>07_003.nd2</t>
  </si>
  <si>
    <t>07_004.nd2</t>
  </si>
  <si>
    <t>07_005.nd2</t>
  </si>
  <si>
    <t>07_006.nd2</t>
  </si>
  <si>
    <t>07_007.nd2</t>
  </si>
  <si>
    <t>07_008.nd2</t>
  </si>
  <si>
    <t>07_010.nd2</t>
  </si>
  <si>
    <t>07_011.nd2</t>
  </si>
  <si>
    <t>07_012.nd2</t>
  </si>
  <si>
    <t>07_013.nd2</t>
  </si>
  <si>
    <t>single proteins</t>
  </si>
  <si>
    <t>fusion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</si>
</sst>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2" xfId="0" applyFont="1" applyBorder="1"/>
    <xf numFmtId="0" fontId="3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 wrapText="1"/>
    </xf>
    <xf numFmtId="0" fontId="0" fillId="0" borderId="3" xfId="0" applyBorder="1"/>
    <xf numFmtId="0" fontId="5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0" xfId="0" applyFill="1"/>
    <xf numFmtId="0" fontId="0" fillId="3" borderId="1" xfId="0" applyFill="1" applyBorder="1"/>
    <xf numFmtId="0" fontId="1" fillId="2" borderId="5" xfId="0" applyFont="1" applyFill="1" applyBorder="1"/>
    <xf numFmtId="0" fontId="1" fillId="0" borderId="0" xfId="0" applyFont="1"/>
    <xf numFmtId="0" fontId="0" fillId="0" borderId="3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only'!$F$1</c:f>
              <c:strCache>
                <c:ptCount val="1"/>
                <c:pt idx="0">
                  <c:v>Fd pre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757686539182596E-2"/>
                  <c:y val="0.24602055993000874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6350"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'Donor only'!$E$2:$E$26</c:f>
              <c:numCache>
                <c:formatCode>General</c:formatCode>
                <c:ptCount val="25"/>
                <c:pt idx="0">
                  <c:v>869.03099999999995</c:v>
                </c:pt>
                <c:pt idx="1">
                  <c:v>765.39300000000003</c:v>
                </c:pt>
                <c:pt idx="2">
                  <c:v>1038.5050000000001</c:v>
                </c:pt>
                <c:pt idx="3">
                  <c:v>762.45600000000002</c:v>
                </c:pt>
                <c:pt idx="4">
                  <c:v>2700.1149999999998</c:v>
                </c:pt>
                <c:pt idx="5">
                  <c:v>665.75599999999997</c:v>
                </c:pt>
                <c:pt idx="6">
                  <c:v>1482.914</c:v>
                </c:pt>
                <c:pt idx="7">
                  <c:v>1058.9649999999999</c:v>
                </c:pt>
                <c:pt idx="8">
                  <c:v>1403.874</c:v>
                </c:pt>
                <c:pt idx="9">
                  <c:v>1992.3879999999999</c:v>
                </c:pt>
              </c:numCache>
            </c:numRef>
          </c:xVal>
          <c:yVal>
            <c:numRef>
              <c:f>'Donor only'!$F$2:$F$26</c:f>
              <c:numCache>
                <c:formatCode>General</c:formatCode>
                <c:ptCount val="25"/>
                <c:pt idx="0">
                  <c:v>429.28800000000001</c:v>
                </c:pt>
                <c:pt idx="1">
                  <c:v>378.52600000000001</c:v>
                </c:pt>
                <c:pt idx="2">
                  <c:v>515.16700000000003</c:v>
                </c:pt>
                <c:pt idx="3">
                  <c:v>375.54300000000001</c:v>
                </c:pt>
                <c:pt idx="4">
                  <c:v>1328.511</c:v>
                </c:pt>
                <c:pt idx="5">
                  <c:v>319.029</c:v>
                </c:pt>
                <c:pt idx="6">
                  <c:v>729.31399999999996</c:v>
                </c:pt>
                <c:pt idx="7">
                  <c:v>515.77300000000002</c:v>
                </c:pt>
                <c:pt idx="8">
                  <c:v>698.41499999999996</c:v>
                </c:pt>
                <c:pt idx="9">
                  <c:v>1023.1849999999999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79-4371-9B7A-0CA1BDE4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13312"/>
        <c:axId val="778506888"/>
      </c:scatterChart>
      <c:valAx>
        <c:axId val="83991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506888"/>
        <c:crosses val="autoZero"/>
        <c:crossBetween val="midCat"/>
      </c:valAx>
      <c:valAx>
        <c:axId val="77850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991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only'!$G$1</c:f>
              <c:strCache>
                <c:ptCount val="1"/>
                <c:pt idx="0">
                  <c:v>Ad pre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961379827521559E-2"/>
                  <c:y val="0.2321198600174978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'Donor only'!$E$2:$E$26</c:f>
              <c:numCache>
                <c:formatCode>General</c:formatCode>
                <c:ptCount val="25"/>
                <c:pt idx="0">
                  <c:v>869.03099999999995</c:v>
                </c:pt>
                <c:pt idx="1">
                  <c:v>765.39300000000003</c:v>
                </c:pt>
                <c:pt idx="2">
                  <c:v>1038.5050000000001</c:v>
                </c:pt>
                <c:pt idx="3">
                  <c:v>762.45600000000002</c:v>
                </c:pt>
                <c:pt idx="4">
                  <c:v>2700.1149999999998</c:v>
                </c:pt>
                <c:pt idx="5">
                  <c:v>665.75599999999997</c:v>
                </c:pt>
                <c:pt idx="6">
                  <c:v>1482.914</c:v>
                </c:pt>
                <c:pt idx="7">
                  <c:v>1058.9649999999999</c:v>
                </c:pt>
                <c:pt idx="8">
                  <c:v>1403.874</c:v>
                </c:pt>
                <c:pt idx="9">
                  <c:v>1992.3879999999999</c:v>
                </c:pt>
              </c:numCache>
            </c:numRef>
          </c:xVal>
          <c:yVal>
            <c:numRef>
              <c:f>'Donor only'!$G$2:$G$26</c:f>
              <c:numCache>
                <c:formatCode>General</c:formatCode>
                <c:ptCount val="25"/>
                <c:pt idx="0">
                  <c:v>3.9369999999999998</c:v>
                </c:pt>
                <c:pt idx="1">
                  <c:v>3.7290000000000001</c:v>
                </c:pt>
                <c:pt idx="2">
                  <c:v>2.157</c:v>
                </c:pt>
                <c:pt idx="3">
                  <c:v>2.1520000000000001</c:v>
                </c:pt>
                <c:pt idx="4">
                  <c:v>3.53</c:v>
                </c:pt>
                <c:pt idx="5">
                  <c:v>1.073</c:v>
                </c:pt>
                <c:pt idx="6">
                  <c:v>2.2909999999999999</c:v>
                </c:pt>
                <c:pt idx="7">
                  <c:v>2.46</c:v>
                </c:pt>
                <c:pt idx="8">
                  <c:v>1.97</c:v>
                </c:pt>
                <c:pt idx="9">
                  <c:v>4.2699999999999996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C2-40CE-81B5-EAE33C83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872"/>
        <c:axId val="5193264"/>
      </c:scatterChart>
      <c:valAx>
        <c:axId val="51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3264"/>
        <c:crosses val="autoZero"/>
        <c:crossBetween val="midCat"/>
      </c:valAx>
      <c:valAx>
        <c:axId val="5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Donor</a:t>
            </a:r>
            <a:r>
              <a:rPr lang="en-US" baseline="0"/>
              <a:t> change (df)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only'!$L$1</c:f>
              <c:strCache>
                <c:ptCount val="1"/>
                <c:pt idx="0">
                  <c:v>ΔDd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626515670639173E-2"/>
                  <c:y val="-0.1270695538057742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'Donor only'!$E$2:$E$33</c:f>
              <c:numCache>
                <c:formatCode>General</c:formatCode>
                <c:ptCount val="32"/>
                <c:pt idx="0">
                  <c:v>869.03099999999995</c:v>
                </c:pt>
                <c:pt idx="1">
                  <c:v>765.39300000000003</c:v>
                </c:pt>
                <c:pt idx="2">
                  <c:v>1038.5050000000001</c:v>
                </c:pt>
                <c:pt idx="3">
                  <c:v>762.45600000000002</c:v>
                </c:pt>
                <c:pt idx="4">
                  <c:v>2700.1149999999998</c:v>
                </c:pt>
                <c:pt idx="5">
                  <c:v>665.75599999999997</c:v>
                </c:pt>
                <c:pt idx="6">
                  <c:v>1482.914</c:v>
                </c:pt>
                <c:pt idx="7">
                  <c:v>1058.9649999999999</c:v>
                </c:pt>
                <c:pt idx="8">
                  <c:v>1403.874</c:v>
                </c:pt>
                <c:pt idx="9">
                  <c:v>1992.3879999999999</c:v>
                </c:pt>
              </c:numCache>
            </c:numRef>
          </c:xVal>
          <c:yVal>
            <c:numRef>
              <c:f>'Donor only'!$L$2:$L$33</c:f>
              <c:numCache>
                <c:formatCode>General</c:formatCode>
                <c:ptCount val="32"/>
                <c:pt idx="0">
                  <c:v>0.82800000000008822</c:v>
                </c:pt>
                <c:pt idx="1">
                  <c:v>-7.8690000000000282</c:v>
                </c:pt>
                <c:pt idx="2">
                  <c:v>7.1849999999999454</c:v>
                </c:pt>
                <c:pt idx="3">
                  <c:v>2.22199999999998</c:v>
                </c:pt>
                <c:pt idx="4">
                  <c:v>9.136000000000422</c:v>
                </c:pt>
                <c:pt idx="5">
                  <c:v>24.129999999999995</c:v>
                </c:pt>
                <c:pt idx="6">
                  <c:v>19.270999999999958</c:v>
                </c:pt>
                <c:pt idx="7">
                  <c:v>14.360000000000127</c:v>
                </c:pt>
                <c:pt idx="8">
                  <c:v>-4.04099999999994</c:v>
                </c:pt>
                <c:pt idx="9">
                  <c:v>62.677999999999884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58-4E6D-968F-EBC153E5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4048"/>
        <c:axId val="5194440"/>
      </c:scatterChart>
      <c:valAx>
        <c:axId val="519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Dd pre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4440"/>
        <c:crosses val="autoZero"/>
        <c:crossBetween val="midCat"/>
      </c:valAx>
      <c:valAx>
        <c:axId val="519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Dd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'Acceptor only'!$G$1</c:f>
              <c:strCache>
                <c:ptCount val="1"/>
                <c:pt idx="0">
                  <c:v>Aa pre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651059242594678E-2"/>
                  <c:y val="0.2981942257217847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'Acceptor only'!$G$2:$G$54</c:f>
              <c:numCache>
                <c:formatCode>General</c:formatCode>
                <c:ptCount val="53"/>
                <c:pt idx="0">
                  <c:v>448.63900000000001</c:v>
                </c:pt>
                <c:pt idx="1">
                  <c:v>814.87099999999998</c:v>
                </c:pt>
                <c:pt idx="2">
                  <c:v>1457.933</c:v>
                </c:pt>
                <c:pt idx="3">
                  <c:v>752.58</c:v>
                </c:pt>
                <c:pt idx="4">
                  <c:v>976.89800000000002</c:v>
                </c:pt>
                <c:pt idx="5">
                  <c:v>917.63800000000003</c:v>
                </c:pt>
                <c:pt idx="6">
                  <c:v>891.07600000000002</c:v>
                </c:pt>
                <c:pt idx="7">
                  <c:v>2811.5540000000001</c:v>
                </c:pt>
                <c:pt idx="8">
                  <c:v>1000.0069999999999</c:v>
                </c:pt>
                <c:pt idx="9">
                  <c:v>3179.1979999999999</c:v>
                </c:pt>
                <c:pt idx="10">
                  <c:v>643.75599999999997</c:v>
                </c:pt>
              </c:numCache>
            </c:numRef>
          </c:xVal>
          <c:yVal>
            <c:numRef>
              <c:f>'Acceptor only'!$F$2:$F$54</c:f>
              <c:numCache>
                <c:formatCode>General</c:formatCode>
                <c:ptCount val="53"/>
                <c:pt idx="0">
                  <c:v>30.949000000000002</c:v>
                </c:pt>
                <c:pt idx="1">
                  <c:v>56.009</c:v>
                </c:pt>
                <c:pt idx="2">
                  <c:v>87.287000000000006</c:v>
                </c:pt>
                <c:pt idx="3">
                  <c:v>44.228000000000002</c:v>
                </c:pt>
                <c:pt idx="4">
                  <c:v>55.283999999999999</c:v>
                </c:pt>
                <c:pt idx="5">
                  <c:v>45.16</c:v>
                </c:pt>
                <c:pt idx="6">
                  <c:v>46.680999999999997</c:v>
                </c:pt>
                <c:pt idx="7">
                  <c:v>135.02500000000001</c:v>
                </c:pt>
                <c:pt idx="8">
                  <c:v>51.53</c:v>
                </c:pt>
                <c:pt idx="9">
                  <c:v>166.441</c:v>
                </c:pt>
                <c:pt idx="10">
                  <c:v>35.43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D4-4F88-871B-2E926A7E5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70824"/>
        <c:axId val="832971216"/>
      </c:scatterChart>
      <c:valAx>
        <c:axId val="83297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2971216"/>
        <c:crosses val="autoZero"/>
        <c:crossBetween val="midCat"/>
      </c:valAx>
      <c:valAx>
        <c:axId val="8329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297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'Acceptor only'!$G$1</c:f>
              <c:strCache>
                <c:ptCount val="1"/>
                <c:pt idx="0">
                  <c:v>Aa pre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887279715035615E-2"/>
                  <c:y val="0.15883114610673665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'Acceptor only'!$G$2:$G$54</c:f>
              <c:numCache>
                <c:formatCode>General</c:formatCode>
                <c:ptCount val="53"/>
                <c:pt idx="0">
                  <c:v>448.63900000000001</c:v>
                </c:pt>
                <c:pt idx="1">
                  <c:v>814.87099999999998</c:v>
                </c:pt>
                <c:pt idx="2">
                  <c:v>1457.933</c:v>
                </c:pt>
                <c:pt idx="3">
                  <c:v>752.58</c:v>
                </c:pt>
                <c:pt idx="4">
                  <c:v>976.89800000000002</c:v>
                </c:pt>
                <c:pt idx="5">
                  <c:v>917.63800000000003</c:v>
                </c:pt>
                <c:pt idx="6">
                  <c:v>891.07600000000002</c:v>
                </c:pt>
                <c:pt idx="7">
                  <c:v>2811.5540000000001</c:v>
                </c:pt>
                <c:pt idx="8">
                  <c:v>1000.0069999999999</c:v>
                </c:pt>
                <c:pt idx="9">
                  <c:v>3179.1979999999999</c:v>
                </c:pt>
                <c:pt idx="10">
                  <c:v>643.75599999999997</c:v>
                </c:pt>
              </c:numCache>
            </c:numRef>
          </c:xVal>
          <c:yVal>
            <c:numRef>
              <c:f>'Acceptor only'!$E$2:$E$54</c:f>
              <c:numCache>
                <c:formatCode>General</c:formatCode>
                <c:ptCount val="53"/>
                <c:pt idx="0">
                  <c:v>0.32300000000000001</c:v>
                </c:pt>
                <c:pt idx="1">
                  <c:v>0.79900000000000004</c:v>
                </c:pt>
                <c:pt idx="2">
                  <c:v>0.59699999999999998</c:v>
                </c:pt>
                <c:pt idx="3">
                  <c:v>0.85799999999999998</c:v>
                </c:pt>
                <c:pt idx="4">
                  <c:v>3.1150000000000002</c:v>
                </c:pt>
                <c:pt idx="5">
                  <c:v>1.7070000000000001</c:v>
                </c:pt>
                <c:pt idx="6">
                  <c:v>2.871</c:v>
                </c:pt>
                <c:pt idx="7">
                  <c:v>-1.3169999999999999</c:v>
                </c:pt>
                <c:pt idx="8">
                  <c:v>0.379</c:v>
                </c:pt>
                <c:pt idx="9">
                  <c:v>-3.5000000000000003E-2</c:v>
                </c:pt>
                <c:pt idx="10">
                  <c:v>0.64600000000000002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29-4112-B21C-8F5F75970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72000"/>
        <c:axId val="833365824"/>
      </c:scatterChart>
      <c:valAx>
        <c:axId val="8329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3365824"/>
        <c:crosses val="autoZero"/>
        <c:crossBetween val="midCat"/>
      </c:valAx>
      <c:valAx>
        <c:axId val="8333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29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Acceptor photoswitching (af)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'Acceptor only'!$M$1</c:f>
              <c:strCache>
                <c:ptCount val="1"/>
                <c:pt idx="0">
                  <c:v>ΔAa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365016872890889"/>
                  <c:y val="0.3005782354128810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'Acceptor only'!$M$2:$M$54</c:f>
              <c:numCache>
                <c:formatCode>General</c:formatCode>
                <c:ptCount val="53"/>
                <c:pt idx="0">
                  <c:v>131.173</c:v>
                </c:pt>
                <c:pt idx="1">
                  <c:v>208.71299999999997</c:v>
                </c:pt>
                <c:pt idx="2">
                  <c:v>445.30499999999995</c:v>
                </c:pt>
                <c:pt idx="3">
                  <c:v>346.27000000000004</c:v>
                </c:pt>
                <c:pt idx="4">
                  <c:v>434.125</c:v>
                </c:pt>
                <c:pt idx="5">
                  <c:v>469.40000000000003</c:v>
                </c:pt>
                <c:pt idx="6">
                  <c:v>379.125</c:v>
                </c:pt>
                <c:pt idx="7">
                  <c:v>1413.393</c:v>
                </c:pt>
                <c:pt idx="8">
                  <c:v>445.7299999999999</c:v>
                </c:pt>
                <c:pt idx="9">
                  <c:v>1186.1309999999999</c:v>
                </c:pt>
                <c:pt idx="10">
                  <c:v>282.99199999999996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'Acceptor only'!$L$2:$L$54</c:f>
              <c:numCache>
                <c:formatCode>General</c:formatCode>
                <c:ptCount val="53"/>
                <c:pt idx="0">
                  <c:v>0.15199999999999997</c:v>
                </c:pt>
                <c:pt idx="1">
                  <c:v>0.41600000000000004</c:v>
                </c:pt>
                <c:pt idx="2">
                  <c:v>0.82400000000000007</c:v>
                </c:pt>
                <c:pt idx="3">
                  <c:v>0.59900000000000009</c:v>
                </c:pt>
                <c:pt idx="4">
                  <c:v>0.7799999999999998</c:v>
                </c:pt>
                <c:pt idx="5">
                  <c:v>0.254</c:v>
                </c:pt>
                <c:pt idx="6">
                  <c:v>0.48600000000000021</c:v>
                </c:pt>
                <c:pt idx="7">
                  <c:v>1.385</c:v>
                </c:pt>
                <c:pt idx="8">
                  <c:v>1.1000000000000001</c:v>
                </c:pt>
                <c:pt idx="9">
                  <c:v>1.101</c:v>
                </c:pt>
                <c:pt idx="10">
                  <c:v>0.21099999999999997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B83-41A8-AF4A-4EED485A3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366608"/>
        <c:axId val="833367000"/>
      </c:scatterChart>
      <c:valAx>
        <c:axId val="8333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Aa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3367000"/>
        <c:crosses val="autoZero"/>
        <c:crossBetween val="midCat"/>
      </c:valAx>
      <c:valAx>
        <c:axId val="83336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336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7025592200407"/>
          <c:y val="5.2380952380952382E-2"/>
          <c:w val="0.77472143634892177"/>
          <c:h val="0.76129456894811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'Fusion protein'!$U$1</c:f>
              <c:strCache>
                <c:ptCount val="1"/>
                <c:pt idx="0">
                  <c:v>E (acc bl.)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'Fusion protein'!$T$2:$T$102</c:f>
              <c:numCache>
                <c:formatCode>General</c:formatCode>
                <c:ptCount val="101"/>
                <c:pt idx="0">
                  <c:v>1.0231124018671827</c:v>
                </c:pt>
                <c:pt idx="1">
                  <c:v>1.1156290881900455</c:v>
                </c:pt>
                <c:pt idx="2">
                  <c:v>1.0132821054943246</c:v>
                </c:pt>
                <c:pt idx="3">
                  <c:v>0.99888569353857348</c:v>
                </c:pt>
                <c:pt idx="4">
                  <c:v>1.0288072273741513</c:v>
                </c:pt>
                <c:pt idx="5">
                  <c:v>0.96538205535867838</c:v>
                </c:pt>
                <c:pt idx="6">
                  <c:v>0.96557705419696971</c:v>
                </c:pt>
                <c:pt idx="7">
                  <c:v>1.0336469773101242</c:v>
                </c:pt>
                <c:pt idx="8">
                  <c:v>0.98202188298810822</c:v>
                </c:pt>
                <c:pt idx="9">
                  <c:v>0.97469415212353527</c:v>
                </c:pt>
                <c:pt idx="10">
                  <c:v>0.8458491584767136</c:v>
                </c:pt>
                <c:pt idx="11">
                  <c:v>1.0090431156070685</c:v>
                </c:pt>
                <c:pt idx="12">
                  <c:v>1.0068131835477256</c:v>
                </c:pt>
                <c:pt idx="13">
                  <c:v>1.0511127023755371</c:v>
                </c:pt>
                <c:pt idx="14">
                  <c:v>0.99884979097789495</c:v>
                </c:pt>
                <c:pt idx="15">
                  <c:v>0.99580330448988064</c:v>
                </c:pt>
                <c:pt idx="16">
                  <c:v>0.93228788513728333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'Fusion protein'!$U$2:$U$102</c:f>
              <c:numCache>
                <c:formatCode>General</c:formatCode>
                <c:ptCount val="101"/>
                <c:pt idx="0">
                  <c:v>0.28212526032166824</c:v>
                </c:pt>
                <c:pt idx="1">
                  <c:v>0.30806432614030965</c:v>
                </c:pt>
                <c:pt idx="2">
                  <c:v>0.25424909734505646</c:v>
                </c:pt>
                <c:pt idx="3">
                  <c:v>0.28944087861876555</c:v>
                </c:pt>
                <c:pt idx="4">
                  <c:v>0.30296288811783162</c:v>
                </c:pt>
                <c:pt idx="5">
                  <c:v>0.31040212842060805</c:v>
                </c:pt>
                <c:pt idx="6">
                  <c:v>0.30138828902079806</c:v>
                </c:pt>
                <c:pt idx="7">
                  <c:v>0.31624279544437495</c:v>
                </c:pt>
                <c:pt idx="8">
                  <c:v>0.29111198629545798</c:v>
                </c:pt>
                <c:pt idx="9">
                  <c:v>0.30678282600965695</c:v>
                </c:pt>
                <c:pt idx="10">
                  <c:v>0.26852215673139307</c:v>
                </c:pt>
                <c:pt idx="11">
                  <c:v>0.32460076424016493</c:v>
                </c:pt>
                <c:pt idx="12">
                  <c:v>0.29508400771286547</c:v>
                </c:pt>
                <c:pt idx="13">
                  <c:v>0.29720984237511805</c:v>
                </c:pt>
                <c:pt idx="14">
                  <c:v>0.31937317060804099</c:v>
                </c:pt>
                <c:pt idx="15">
                  <c:v>0.32461487101119751</c:v>
                </c:pt>
                <c:pt idx="16">
                  <c:v>0.29004383840087705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23912"/>
        <c:axId val="871224304"/>
      </c:scatterChart>
      <c:valAx>
        <c:axId val="87122391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[Acc]:[Don]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1224304"/>
        <c:crosses val="autoZero"/>
        <c:crossBetween val="midCat"/>
      </c:valAx>
      <c:valAx>
        <c:axId val="87122430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FRET Eff. (Acc. Bl.)</a:t>
                </a:r>
              </a:p>
            </c:rich>
          </c:tx>
          <c:layout>
            <c:manualLayout>
              <c:xMode val="edge"/>
              <c:yMode val="edge"/>
              <c:x val="2.4364127782039446E-2"/>
              <c:y val="0.275309336332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122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'Fusion protein'!$U$1</c:f>
              <c:strCache>
                <c:ptCount val="1"/>
                <c:pt idx="0">
                  <c:v>E (acc bl.)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'Fusion protein'!$R$2:$R$102</c:f>
              <c:numCache>
                <c:formatCode>General</c:formatCode>
                <c:ptCount val="101"/>
                <c:pt idx="0">
                  <c:v>0.16829927286283569</c:v>
                </c:pt>
                <c:pt idx="1">
                  <c:v>0.18890408880740039</c:v>
                </c:pt>
                <c:pt idx="2">
                  <c:v>0.1656849889196304</c:v>
                </c:pt>
                <c:pt idx="3">
                  <c:v>0.17851848731689002</c:v>
                </c:pt>
                <c:pt idx="4">
                  <c:v>0.17980014506159692</c:v>
                </c:pt>
                <c:pt idx="5">
                  <c:v>0.17682128400127745</c:v>
                </c:pt>
                <c:pt idx="6">
                  <c:v>0.17062975289980467</c:v>
                </c:pt>
                <c:pt idx="7">
                  <c:v>0.18629498826127044</c:v>
                </c:pt>
                <c:pt idx="8">
                  <c:v>0.18903893677966571</c:v>
                </c:pt>
                <c:pt idx="9">
                  <c:v>0.19024111993063203</c:v>
                </c:pt>
                <c:pt idx="10">
                  <c:v>0.15761116558998059</c:v>
                </c:pt>
                <c:pt idx="11">
                  <c:v>0.1737207167598932</c:v>
                </c:pt>
                <c:pt idx="12">
                  <c:v>0.18306124409642688</c:v>
                </c:pt>
                <c:pt idx="13">
                  <c:v>0.18050893427657513</c:v>
                </c:pt>
                <c:pt idx="14">
                  <c:v>0.18609778815427955</c:v>
                </c:pt>
                <c:pt idx="15">
                  <c:v>0.17543961788718632</c:v>
                </c:pt>
                <c:pt idx="16">
                  <c:v>0.1626914183002785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'Fusion protein'!$U$2:$U$102</c:f>
              <c:numCache>
                <c:formatCode>General</c:formatCode>
                <c:ptCount val="101"/>
                <c:pt idx="0">
                  <c:v>0.28212526032166824</c:v>
                </c:pt>
                <c:pt idx="1">
                  <c:v>0.30806432614030965</c:v>
                </c:pt>
                <c:pt idx="2">
                  <c:v>0.25424909734505646</c:v>
                </c:pt>
                <c:pt idx="3">
                  <c:v>0.28944087861876555</c:v>
                </c:pt>
                <c:pt idx="4">
                  <c:v>0.30296288811783162</c:v>
                </c:pt>
                <c:pt idx="5">
                  <c:v>0.31040212842060805</c:v>
                </c:pt>
                <c:pt idx="6">
                  <c:v>0.30138828902079806</c:v>
                </c:pt>
                <c:pt idx="7">
                  <c:v>0.31624279544437495</c:v>
                </c:pt>
                <c:pt idx="8">
                  <c:v>0.29111198629545798</c:v>
                </c:pt>
                <c:pt idx="9">
                  <c:v>0.30678282600965695</c:v>
                </c:pt>
                <c:pt idx="10">
                  <c:v>0.26852215673139307</c:v>
                </c:pt>
                <c:pt idx="11">
                  <c:v>0.32460076424016493</c:v>
                </c:pt>
                <c:pt idx="12">
                  <c:v>0.29508400771286547</c:v>
                </c:pt>
                <c:pt idx="13">
                  <c:v>0.29720984237511805</c:v>
                </c:pt>
                <c:pt idx="14">
                  <c:v>0.31937317060804099</c:v>
                </c:pt>
                <c:pt idx="15">
                  <c:v>0.32461487101119751</c:v>
                </c:pt>
                <c:pt idx="16">
                  <c:v>0.29004383840087705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2F-4B6B-87DB-A69C4744A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25088"/>
        <c:axId val="871225480"/>
      </c:scatterChart>
      <c:valAx>
        <c:axId val="871225088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FRET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1225480"/>
        <c:crosses val="autoZero"/>
        <c:crossBetween val="midCat"/>
      </c:valAx>
      <c:valAx>
        <c:axId val="87122548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FRET Eff. (Acc. Bl.)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122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7025592200407"/>
          <c:y val="5.2380952380952382E-2"/>
          <c:w val="0.77472143634892177"/>
          <c:h val="0.76129456894811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'Single proteins'!$U$1</c:f>
              <c:strCache>
                <c:ptCount val="1"/>
                <c:pt idx="0">
                  <c:v>E (acc bl.)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'Single proteins'!$T$2:$T$102</c:f>
              <c:numCache>
                <c:formatCode>General</c:formatCode>
                <c:ptCount val="101"/>
                <c:pt idx="0">
                  <c:v>0.53754142618799117</c:v>
                </c:pt>
                <c:pt idx="1">
                  <c:v>1.459030162213055</c:v>
                </c:pt>
                <c:pt idx="2">
                  <c:v>0.98790030968650111</c:v>
                </c:pt>
                <c:pt idx="3">
                  <c:v>0.56038751789904639</c:v>
                </c:pt>
                <c:pt idx="4">
                  <c:v>0.37951289206735311</c:v>
                </c:pt>
                <c:pt idx="5">
                  <c:v>0.37849402980750307</c:v>
                </c:pt>
                <c:pt idx="6">
                  <c:v>1.6154123605947424</c:v>
                </c:pt>
                <c:pt idx="7">
                  <c:v>2.1902238541979568</c:v>
                </c:pt>
                <c:pt idx="8">
                  <c:v>1.2897863623129808</c:v>
                </c:pt>
                <c:pt idx="9">
                  <c:v>2.9700302956925211</c:v>
                </c:pt>
                <c:pt idx="10">
                  <c:v>3.0334953762123447</c:v>
                </c:pt>
                <c:pt idx="11">
                  <c:v>1.6841799732036884</c:v>
                </c:pt>
                <c:pt idx="12">
                  <c:v>0.56971265476397814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'Single proteins'!$U$2:$U$102</c:f>
              <c:numCache>
                <c:formatCode>General</c:formatCode>
                <c:ptCount val="101"/>
                <c:pt idx="0">
                  <c:v>1.2887671768258172E-2</c:v>
                </c:pt>
                <c:pt idx="1">
                  <c:v>-3.3005863585413324E-3</c:v>
                </c:pt>
                <c:pt idx="2">
                  <c:v>9.3068495283490937E-4</c:v>
                </c:pt>
                <c:pt idx="3">
                  <c:v>-2.6877615838623352E-2</c:v>
                </c:pt>
                <c:pt idx="4">
                  <c:v>-1.9112609005294608E-2</c:v>
                </c:pt>
                <c:pt idx="5">
                  <c:v>-2.2375591573876821E-2</c:v>
                </c:pt>
                <c:pt idx="6">
                  <c:v>1.1182876241373723E-2</c:v>
                </c:pt>
                <c:pt idx="7">
                  <c:v>-4.4691174553982364E-3</c:v>
                </c:pt>
                <c:pt idx="8">
                  <c:v>-2.8023158118730008E-2</c:v>
                </c:pt>
                <c:pt idx="9">
                  <c:v>-2.2504731359579773E-3</c:v>
                </c:pt>
                <c:pt idx="10">
                  <c:v>-2.1922728698588443E-2</c:v>
                </c:pt>
                <c:pt idx="11">
                  <c:v>-2.8722420083401156E-2</c:v>
                </c:pt>
                <c:pt idx="12">
                  <c:v>-1.9431646131815836E-2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19800"/>
        <c:axId val="875820192"/>
      </c:scatterChart>
      <c:valAx>
        <c:axId val="875819800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[Acc]:[Don]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5820192"/>
        <c:crosses val="autoZero"/>
        <c:crossBetween val="midCat"/>
      </c:valAx>
      <c:valAx>
        <c:axId val="87582019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FRET Eff. (Acc. Bl.)</a:t>
                </a:r>
              </a:p>
            </c:rich>
          </c:tx>
          <c:layout>
            <c:manualLayout>
              <c:xMode val="edge"/>
              <c:yMode val="edge"/>
              <c:x val="2.4364127782039446E-2"/>
              <c:y val="0.275309336332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581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'Single proteins'!$U$1</c:f>
              <c:strCache>
                <c:ptCount val="1"/>
                <c:pt idx="0">
                  <c:v>E (acc bl.)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'Single proteins'!$R$2:$R$102</c:f>
              <c:numCache>
                <c:formatCode>General</c:formatCode>
                <c:ptCount val="101"/>
                <c:pt idx="0">
                  <c:v>1.1882925143899855E-2</c:v>
                </c:pt>
                <c:pt idx="1">
                  <c:v>2.271570307729736E-2</c:v>
                </c:pt>
                <c:pt idx="2">
                  <c:v>1.6473116540998992E-2</c:v>
                </c:pt>
                <c:pt idx="3">
                  <c:v>-1.6401590628295017E-2</c:v>
                </c:pt>
                <c:pt idx="4">
                  <c:v>7.760653460022247E-3</c:v>
                </c:pt>
                <c:pt idx="5">
                  <c:v>8.2988420277836684E-3</c:v>
                </c:pt>
                <c:pt idx="6">
                  <c:v>-1.4159126575047434E-3</c:v>
                </c:pt>
                <c:pt idx="7">
                  <c:v>3.3713776461977471E-2</c:v>
                </c:pt>
                <c:pt idx="8">
                  <c:v>-1.5532558640773979E-2</c:v>
                </c:pt>
                <c:pt idx="9">
                  <c:v>-2.9849490095036047E-3</c:v>
                </c:pt>
                <c:pt idx="10">
                  <c:v>1.3760964360557983E-2</c:v>
                </c:pt>
                <c:pt idx="11">
                  <c:v>-5.1858140247957691E-3</c:v>
                </c:pt>
                <c:pt idx="12">
                  <c:v>-1.0326742847766191E-3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'Single proteins'!$U$2:$U$102</c:f>
              <c:numCache>
                <c:formatCode>General</c:formatCode>
                <c:ptCount val="101"/>
                <c:pt idx="0">
                  <c:v>1.2887671768258172E-2</c:v>
                </c:pt>
                <c:pt idx="1">
                  <c:v>-3.3005863585413324E-3</c:v>
                </c:pt>
                <c:pt idx="2">
                  <c:v>9.3068495283490937E-4</c:v>
                </c:pt>
                <c:pt idx="3">
                  <c:v>-2.6877615838623352E-2</c:v>
                </c:pt>
                <c:pt idx="4">
                  <c:v>-1.9112609005294608E-2</c:v>
                </c:pt>
                <c:pt idx="5">
                  <c:v>-2.2375591573876821E-2</c:v>
                </c:pt>
                <c:pt idx="6">
                  <c:v>1.1182876241373723E-2</c:v>
                </c:pt>
                <c:pt idx="7">
                  <c:v>-4.4691174553982364E-3</c:v>
                </c:pt>
                <c:pt idx="8">
                  <c:v>-2.8023158118730008E-2</c:v>
                </c:pt>
                <c:pt idx="9">
                  <c:v>-2.2504731359579773E-3</c:v>
                </c:pt>
                <c:pt idx="10">
                  <c:v>-2.1922728698588443E-2</c:v>
                </c:pt>
                <c:pt idx="11">
                  <c:v>-2.8722420083401156E-2</c:v>
                </c:pt>
                <c:pt idx="12">
                  <c:v>-1.9431646131815836E-2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2F-4B6B-87DB-A69C4744A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20976"/>
        <c:axId val="875821368"/>
      </c:scatterChart>
      <c:valAx>
        <c:axId val="875820976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FRET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5821368"/>
        <c:crosses val="autoZero"/>
        <c:crossBetween val="midCat"/>
      </c:valAx>
      <c:valAx>
        <c:axId val="87582136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FRET Eff. (Acc. Bl.)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582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7025592200407"/>
          <c:y val="5.2380952380952382E-2"/>
          <c:w val="0.77472143634892177"/>
          <c:h val="0.7612945689481122"/>
        </c:manualLayout>
      </c:layout>
      <c:scatterChart>
        <c:scatterStyle val="lineMarker"/>
        <c:varyColors val="0"/>
        <c:ser>
          <c:idx val="0"/>
          <c:order val="0"/>
          <c:tx>
            <c:v>Fusion protein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'Fusion protein'!$T$2:$T$102</c:f>
              <c:numCache>
                <c:formatCode>General</c:formatCode>
                <c:ptCount val="101"/>
                <c:pt idx="0">
                  <c:v>1.0231124018671827</c:v>
                </c:pt>
                <c:pt idx="1">
                  <c:v>1.1156290881900455</c:v>
                </c:pt>
                <c:pt idx="2">
                  <c:v>1.0132821054943246</c:v>
                </c:pt>
                <c:pt idx="3">
                  <c:v>0.99888569353857348</c:v>
                </c:pt>
                <c:pt idx="4">
                  <c:v>1.0288072273741513</c:v>
                </c:pt>
                <c:pt idx="5">
                  <c:v>0.96538205535867838</c:v>
                </c:pt>
                <c:pt idx="6">
                  <c:v>0.96557705419696971</c:v>
                </c:pt>
                <c:pt idx="7">
                  <c:v>1.0336469773101242</c:v>
                </c:pt>
                <c:pt idx="8">
                  <c:v>0.98202188298810822</c:v>
                </c:pt>
                <c:pt idx="9">
                  <c:v>0.97469415212353527</c:v>
                </c:pt>
                <c:pt idx="10">
                  <c:v>0.8458491584767136</c:v>
                </c:pt>
                <c:pt idx="11">
                  <c:v>1.0090431156070685</c:v>
                </c:pt>
                <c:pt idx="12">
                  <c:v>1.0068131835477256</c:v>
                </c:pt>
                <c:pt idx="13">
                  <c:v>1.0511127023755371</c:v>
                </c:pt>
                <c:pt idx="14">
                  <c:v>0.99884979097789495</c:v>
                </c:pt>
                <c:pt idx="15">
                  <c:v>0.99580330448988064</c:v>
                </c:pt>
                <c:pt idx="16">
                  <c:v>0.93228788513728333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'Fusion protein'!$U$2:$U$102</c:f>
              <c:numCache>
                <c:formatCode>General</c:formatCode>
                <c:ptCount val="101"/>
                <c:pt idx="0">
                  <c:v>0.28212526032166824</c:v>
                </c:pt>
                <c:pt idx="1">
                  <c:v>0.30806432614030965</c:v>
                </c:pt>
                <c:pt idx="2">
                  <c:v>0.25424909734505646</c:v>
                </c:pt>
                <c:pt idx="3">
                  <c:v>0.28944087861876555</c:v>
                </c:pt>
                <c:pt idx="4">
                  <c:v>0.30296288811783162</c:v>
                </c:pt>
                <c:pt idx="5">
                  <c:v>0.31040212842060805</c:v>
                </c:pt>
                <c:pt idx="6">
                  <c:v>0.30138828902079806</c:v>
                </c:pt>
                <c:pt idx="7">
                  <c:v>0.31624279544437495</c:v>
                </c:pt>
                <c:pt idx="8">
                  <c:v>0.29111198629545798</c:v>
                </c:pt>
                <c:pt idx="9">
                  <c:v>0.30678282600965695</c:v>
                </c:pt>
                <c:pt idx="10">
                  <c:v>0.26852215673139307</c:v>
                </c:pt>
                <c:pt idx="11">
                  <c:v>0.32460076424016493</c:v>
                </c:pt>
                <c:pt idx="12">
                  <c:v>0.29508400771286547</c:v>
                </c:pt>
                <c:pt idx="13">
                  <c:v>0.29720984237511805</c:v>
                </c:pt>
                <c:pt idx="14">
                  <c:v>0.31937317060804099</c:v>
                </c:pt>
                <c:pt idx="15">
                  <c:v>0.32461487101119751</c:v>
                </c:pt>
                <c:pt idx="16">
                  <c:v>0.29004383840087705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Single Proteins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'Single proteins'!$T$2:$T$102</c:f>
              <c:numCache>
                <c:formatCode>General</c:formatCode>
                <c:ptCount val="101"/>
                <c:pt idx="0">
                  <c:v>0.53754142618799117</c:v>
                </c:pt>
                <c:pt idx="1">
                  <c:v>1.459030162213055</c:v>
                </c:pt>
                <c:pt idx="2">
                  <c:v>0.98790030968650111</c:v>
                </c:pt>
                <c:pt idx="3">
                  <c:v>0.56038751789904639</c:v>
                </c:pt>
                <c:pt idx="4">
                  <c:v>0.37951289206735311</c:v>
                </c:pt>
                <c:pt idx="5">
                  <c:v>0.37849402980750307</c:v>
                </c:pt>
                <c:pt idx="6">
                  <c:v>1.6154123605947424</c:v>
                </c:pt>
                <c:pt idx="7">
                  <c:v>2.1902238541979568</c:v>
                </c:pt>
                <c:pt idx="8">
                  <c:v>1.2897863623129808</c:v>
                </c:pt>
                <c:pt idx="9">
                  <c:v>2.9700302956925211</c:v>
                </c:pt>
                <c:pt idx="10">
                  <c:v>3.0334953762123447</c:v>
                </c:pt>
                <c:pt idx="11">
                  <c:v>1.6841799732036884</c:v>
                </c:pt>
                <c:pt idx="12">
                  <c:v>0.56971265476397814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xVal>
          <c:yVal>
            <c:numRef>
              <c:f>'Single proteins'!$U$2:$U$102</c:f>
              <c:numCache>
                <c:formatCode>General</c:formatCode>
                <c:ptCount val="101"/>
                <c:pt idx="0">
                  <c:v>1.2887671768258172E-2</c:v>
                </c:pt>
                <c:pt idx="1">
                  <c:v>-3.3005863585413324E-3</c:v>
                </c:pt>
                <c:pt idx="2">
                  <c:v>9.3068495283490937E-4</c:v>
                </c:pt>
                <c:pt idx="3">
                  <c:v>-2.6877615838623352E-2</c:v>
                </c:pt>
                <c:pt idx="4">
                  <c:v>-1.9112609005294608E-2</c:v>
                </c:pt>
                <c:pt idx="5">
                  <c:v>-2.2375591573876821E-2</c:v>
                </c:pt>
                <c:pt idx="6">
                  <c:v>1.1182876241373723E-2</c:v>
                </c:pt>
                <c:pt idx="7">
                  <c:v>-4.4691174553982364E-3</c:v>
                </c:pt>
                <c:pt idx="8">
                  <c:v>-2.8023158118730008E-2</c:v>
                </c:pt>
                <c:pt idx="9">
                  <c:v>-2.2504731359579773E-3</c:v>
                </c:pt>
                <c:pt idx="10">
                  <c:v>-2.1922728698588443E-2</c:v>
                </c:pt>
                <c:pt idx="11">
                  <c:v>-2.8722420083401156E-2</c:v>
                </c:pt>
                <c:pt idx="12">
                  <c:v>-1.9431646131815836E-2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94032"/>
        <c:axId val="332451408"/>
      </c:scatterChart>
      <c:valAx>
        <c:axId val="5881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[Acc]:[Don]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451408"/>
        <c:crosses val="autoZero"/>
        <c:crossBetween val="midCat"/>
      </c:valAx>
      <c:valAx>
        <c:axId val="33245140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FRET Eff. (Acc. Bl.)</a:t>
                </a:r>
              </a:p>
            </c:rich>
          </c:tx>
          <c:layout>
            <c:manualLayout>
              <c:xMode val="edge"/>
              <c:yMode val="edge"/>
              <c:x val="2.4364127782039446E-2"/>
              <c:y val="0.275309336332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819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26337723842255"/>
          <c:y val="0.1053565804274466"/>
          <c:w val="0.24166181279670471"/>
          <c:h val="0.160715410573678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Results!$C$13:$D$13</c:f>
                <c:numCache>
                  <c:formatCode>General</c:formatCode>
                  <c:ptCount val="2"/>
                  <c:pt idx="0">
                    <c:v>1.6862135869336631E-2</c:v>
                  </c:pt>
                  <c:pt idx="1">
                    <c:v>9.0138393998099864E-3</c:v>
                  </c:pt>
                </c:numCache>
              </c:numRef>
            </c:plus>
            <c:minus>
              <c:numRef>
                <c:f>Results!$C$12:$D$12</c:f>
                <c:numCache>
                  <c:formatCode>General</c:formatCode>
                  <c:ptCount val="2"/>
                  <c:pt idx="0">
                    <c:v>3.2629825685822136E-3</c:v>
                  </c:pt>
                  <c:pt idx="1">
                    <c:v>1.1344450619921009E-2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Results!$C$2:$D$2</c:f>
              <c:strCache>
                <c:ptCount val="2"/>
                <c:pt idx="0">
                  <c:v>single proteins</c:v>
                </c:pt>
                <c:pt idx="1">
                  <c:v>fusion protein</c:v>
                </c:pt>
              </c:strCache>
            </c:strRef>
          </c:cat>
          <c:val>
            <c:numRef>
              <c:f>Results!$C$9:$D$9</c:f>
              <c:numCache>
                <c:formatCode>General</c:formatCode>
                <c:ptCount val="2"/>
                <c:pt idx="0">
                  <c:v>-1.9112609005294608E-2</c:v>
                </c:pt>
                <c:pt idx="1">
                  <c:v>0.30138828902079806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027232"/>
        <c:axId val="588195208"/>
      </c:barChart>
      <c:catAx>
        <c:axId val="7530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8195208"/>
        <c:crosses val="autoZero"/>
        <c:auto val="1"/>
        <c:lblAlgn val="ctr"/>
        <c:lblOffset val="100"/>
        <c:noMultiLvlLbl val="0"/>
      </c:catAx>
      <c:valAx>
        <c:axId val="58819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0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26</xdr:col>
      <xdr:colOff>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12</xdr:row>
      <xdr:rowOff>0</xdr:rowOff>
    </xdr:from>
    <xdr:to>
      <xdr:col>26</xdr:col>
      <xdr:colOff>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25</xdr:col>
      <xdr:colOff>605117</xdr:colOff>
      <xdr:row>36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27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12</xdr:row>
      <xdr:rowOff>0</xdr:rowOff>
    </xdr:from>
    <xdr:to>
      <xdr:col>27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27</xdr:col>
      <xdr:colOff>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32</xdr:col>
      <xdr:colOff>3017</xdr:colOff>
      <xdr:row>14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14</xdr:row>
      <xdr:rowOff>0</xdr:rowOff>
    </xdr:from>
    <xdr:to>
      <xdr:col>32</xdr:col>
      <xdr:colOff>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32</xdr:col>
      <xdr:colOff>3017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14</xdr:row>
      <xdr:rowOff>0</xdr:rowOff>
    </xdr:from>
    <xdr:to>
      <xdr:col>32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14</xdr:row>
      <xdr:rowOff>134714</xdr:rowOff>
    </xdr:from>
    <xdr:ext cx="4673972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/>
      </xdr:nvSpPr>
      <xdr:spPr>
        <a:xfrm>
          <a:off x="3419475" y="2992214"/>
          <a:ext cx="46739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 b="1"/>
            <a:t>Figure: </a:t>
          </a:r>
          <a:r>
            <a:rPr lang="de-AT" sz="1100" b="0"/>
            <a:t>Median values for Acceptor-</a:t>
          </a:r>
          <a:r>
            <a:rPr lang="de-AT" sz="1100"/>
            <a:t>bleaching derived FRET Efficiency values</a:t>
          </a:r>
        </a:p>
        <a:p>
          <a:r>
            <a:rPr lang="de-AT" sz="1100"/>
            <a:t>for an mCherry-EGFP</a:t>
          </a:r>
          <a:r>
            <a:rPr lang="de-AT" sz="1100" baseline="0"/>
            <a:t> </a:t>
          </a:r>
          <a:r>
            <a:rPr lang="de-AT" sz="1100"/>
            <a:t>fusion protein and a negative control featuring EGFP and</a:t>
          </a:r>
        </a:p>
        <a:p>
          <a:r>
            <a:rPr lang="de-AT" sz="1100"/>
            <a:t>mCherry (Whiskers represent first and third quartile)</a:t>
          </a:r>
        </a:p>
      </xdr:txBody>
    </xdr:sp>
    <xdr:clientData/>
  </xdr:oneCellAnchor>
  <xdr:twoCellAnchor>
    <xdr:from>
      <xdr:col>5</xdr:col>
      <xdr:colOff>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14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P29" sqref="P29"/>
    </sheetView>
  </sheetViews>
  <sheetFormatPr defaultColWidth="9.140625" defaultRowHeight="15" x14ac:dyDescent="0.25"/>
  <cols>
    <col min="2" max="2" width="19.7109375" style="18" customWidth="1"/>
    <col min="3" max="10" width="9.140625" style="18"/>
  </cols>
  <sheetData>
    <row r="1" spans="1:21" x14ac:dyDescent="0.25">
      <c r="A1" s="17" t="s">
        <v>0</v>
      </c>
      <c r="B1" s="6" t="s">
        <v>32</v>
      </c>
      <c r="C1" s="6" t="s">
        <v>33</v>
      </c>
      <c r="D1" s="6" t="s">
        <v>34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4"/>
      <c r="L1" s="4" t="s">
        <v>15</v>
      </c>
      <c r="T1" s="15" t="s">
        <v>60</v>
      </c>
      <c r="U1" s="15">
        <f>LOOKUP(2,1/(E:E&lt;&gt;""),ROW(E:E))</f>
        <v>11</v>
      </c>
    </row>
    <row r="2" spans="1:21" x14ac:dyDescent="0.25">
      <c r="A2">
        <v>1</v>
      </c>
      <c r="B2" s="19" t="s">
        <v>39</v>
      </c>
      <c r="C2" s="19"/>
      <c r="D2" s="19"/>
      <c r="E2" s="19">
        <v>869.03099999999995</v>
      </c>
      <c r="F2" s="19">
        <v>429.28800000000001</v>
      </c>
      <c r="G2" s="19">
        <v>3.9369999999999998</v>
      </c>
      <c r="H2" s="19">
        <v>869.85900000000004</v>
      </c>
      <c r="I2" s="19">
        <v>429.65300000000002</v>
      </c>
      <c r="J2" s="19">
        <v>3.11</v>
      </c>
      <c r="L2">
        <f>IF(ISNUMBER(E2),H2-E2,NA())</f>
        <v>0.82800000000008822</v>
      </c>
      <c r="N2" s="2" t="s">
        <v>12</v>
      </c>
    </row>
    <row r="3" spans="1:21" x14ac:dyDescent="0.25">
      <c r="A3">
        <v>2</v>
      </c>
      <c r="B3" s="19" t="s">
        <v>40</v>
      </c>
      <c r="C3" s="19"/>
      <c r="D3" s="19"/>
      <c r="E3" s="19">
        <v>765.39300000000003</v>
      </c>
      <c r="F3" s="19">
        <v>378.52600000000001</v>
      </c>
      <c r="G3" s="19">
        <v>3.7290000000000001</v>
      </c>
      <c r="H3" s="19">
        <v>757.524</v>
      </c>
      <c r="I3" s="19">
        <v>374.12299999999999</v>
      </c>
      <c r="J3" s="19">
        <v>2.863</v>
      </c>
      <c r="L3">
        <f t="shared" ref="L3:L51" si="0">IF(ISNUMBER(E3),H3-E3,NA())</f>
        <v>-7.8690000000000282</v>
      </c>
      <c r="N3" t="s">
        <v>1</v>
      </c>
      <c r="O3" s="1">
        <f t="array" aca="1" ref="O3:P7" ca="1">LINEST(F2:INDIRECT("F"&amp;U1),E2:INDIRECT("E"&amp;U1),TRUE,TRUE)</f>
        <v>0.50136588462032905</v>
      </c>
      <c r="P3">
        <f ca="1"/>
        <v>-7.4348046434565731</v>
      </c>
      <c r="Q3" t="s">
        <v>2</v>
      </c>
    </row>
    <row r="4" spans="1:21" x14ac:dyDescent="0.25">
      <c r="A4">
        <v>3</v>
      </c>
      <c r="B4" s="19" t="s">
        <v>41</v>
      </c>
      <c r="C4" s="19"/>
      <c r="D4" s="19"/>
      <c r="E4" s="19">
        <v>1038.5050000000001</v>
      </c>
      <c r="F4" s="19">
        <v>515.16700000000003</v>
      </c>
      <c r="G4" s="19">
        <v>2.157</v>
      </c>
      <c r="H4" s="19">
        <v>1045.69</v>
      </c>
      <c r="I4" s="19">
        <v>519.24900000000002</v>
      </c>
      <c r="J4" s="19">
        <v>2.3460000000000001</v>
      </c>
      <c r="L4">
        <f t="shared" si="0"/>
        <v>7.1849999999999454</v>
      </c>
      <c r="N4" t="str">
        <f>"+/-"</f>
        <v>+/-</v>
      </c>
      <c r="O4">
        <f ca="1"/>
        <v>7.0433308214784213E-3</v>
      </c>
      <c r="P4">
        <f ca="1"/>
        <v>9.9596877223018705</v>
      </c>
      <c r="Q4" t="str">
        <f>"+/-"</f>
        <v>+/-</v>
      </c>
    </row>
    <row r="5" spans="1:21" x14ac:dyDescent="0.25">
      <c r="A5">
        <v>4</v>
      </c>
      <c r="B5" s="19" t="s">
        <v>42</v>
      </c>
      <c r="C5" s="19"/>
      <c r="D5" s="19"/>
      <c r="E5" s="19">
        <v>762.45600000000002</v>
      </c>
      <c r="F5" s="19">
        <v>375.54300000000001</v>
      </c>
      <c r="G5" s="19">
        <v>2.1520000000000001</v>
      </c>
      <c r="H5" s="19">
        <v>764.678</v>
      </c>
      <c r="I5" s="19">
        <v>376.346</v>
      </c>
      <c r="J5" s="19">
        <v>1.794</v>
      </c>
      <c r="L5">
        <f t="shared" si="0"/>
        <v>2.22199999999998</v>
      </c>
      <c r="N5" t="s">
        <v>3</v>
      </c>
      <c r="O5">
        <f ca="1"/>
        <v>0.99842365430411506</v>
      </c>
      <c r="P5">
        <f ca="1"/>
        <v>13.669170041612542</v>
      </c>
      <c r="Q5" t="s">
        <v>8</v>
      </c>
    </row>
    <row r="6" spans="1:21" x14ac:dyDescent="0.25">
      <c r="A6">
        <v>5</v>
      </c>
      <c r="B6" s="19" t="s">
        <v>43</v>
      </c>
      <c r="C6" s="19"/>
      <c r="D6" s="19"/>
      <c r="E6" s="19">
        <v>2700.1149999999998</v>
      </c>
      <c r="F6" s="19">
        <v>1328.511</v>
      </c>
      <c r="G6" s="19">
        <v>3.53</v>
      </c>
      <c r="H6" s="19">
        <v>2709.2510000000002</v>
      </c>
      <c r="I6" s="19">
        <v>1334.665</v>
      </c>
      <c r="J6" s="19">
        <v>4.72</v>
      </c>
      <c r="L6">
        <f t="shared" si="0"/>
        <v>9.136000000000422</v>
      </c>
      <c r="N6" t="s">
        <v>4</v>
      </c>
      <c r="O6">
        <f ca="1"/>
        <v>5067.0289234677693</v>
      </c>
      <c r="P6">
        <f ca="1"/>
        <v>8</v>
      </c>
      <c r="Q6" t="s">
        <v>7</v>
      </c>
    </row>
    <row r="7" spans="1:21" x14ac:dyDescent="0.25">
      <c r="A7">
        <v>6</v>
      </c>
      <c r="B7" s="19" t="s">
        <v>44</v>
      </c>
      <c r="C7" s="19"/>
      <c r="D7" s="19"/>
      <c r="E7" s="19">
        <v>665.75599999999997</v>
      </c>
      <c r="F7" s="19">
        <v>319.029</v>
      </c>
      <c r="G7" s="19">
        <v>1.073</v>
      </c>
      <c r="H7" s="19">
        <v>689.88599999999997</v>
      </c>
      <c r="I7" s="19">
        <v>330.83699999999999</v>
      </c>
      <c r="J7" s="19">
        <v>1.528</v>
      </c>
      <c r="L7">
        <f t="shared" si="0"/>
        <v>24.129999999999995</v>
      </c>
      <c r="N7" t="s">
        <v>5</v>
      </c>
      <c r="O7">
        <f ca="1"/>
        <v>946755.14841788763</v>
      </c>
      <c r="P7">
        <f ca="1"/>
        <v>1494.7696770121424</v>
      </c>
      <c r="Q7" t="s">
        <v>6</v>
      </c>
    </row>
    <row r="8" spans="1:21" x14ac:dyDescent="0.25">
      <c r="A8">
        <v>7</v>
      </c>
      <c r="B8" s="19" t="s">
        <v>45</v>
      </c>
      <c r="C8" s="19"/>
      <c r="D8" s="19"/>
      <c r="E8" s="19">
        <v>1482.914</v>
      </c>
      <c r="F8" s="19">
        <v>729.31399999999996</v>
      </c>
      <c r="G8" s="19">
        <v>2.2909999999999999</v>
      </c>
      <c r="H8" s="19">
        <v>1502.1849999999999</v>
      </c>
      <c r="I8" s="19">
        <v>738.06799999999998</v>
      </c>
      <c r="J8" s="19">
        <v>2.5139999999999998</v>
      </c>
      <c r="L8">
        <f t="shared" si="0"/>
        <v>19.270999999999958</v>
      </c>
    </row>
    <row r="9" spans="1:21" x14ac:dyDescent="0.25">
      <c r="A9">
        <v>8</v>
      </c>
      <c r="B9" s="19" t="s">
        <v>46</v>
      </c>
      <c r="C9" s="19"/>
      <c r="D9" s="19"/>
      <c r="E9" s="19">
        <v>1058.9649999999999</v>
      </c>
      <c r="F9" s="19">
        <v>515.77300000000002</v>
      </c>
      <c r="G9" s="19">
        <v>2.46</v>
      </c>
      <c r="H9" s="19">
        <v>1073.325</v>
      </c>
      <c r="I9" s="19">
        <v>522.62699999999995</v>
      </c>
      <c r="J9" s="19">
        <v>2.3260000000000001</v>
      </c>
      <c r="L9">
        <f t="shared" si="0"/>
        <v>14.360000000000127</v>
      </c>
      <c r="N9" s="2" t="s">
        <v>13</v>
      </c>
    </row>
    <row r="10" spans="1:21" x14ac:dyDescent="0.25">
      <c r="A10">
        <v>9</v>
      </c>
      <c r="B10" s="19" t="s">
        <v>47</v>
      </c>
      <c r="C10" s="19"/>
      <c r="D10" s="19"/>
      <c r="E10" s="19">
        <v>1403.874</v>
      </c>
      <c r="F10" s="19">
        <v>698.41499999999996</v>
      </c>
      <c r="G10" s="19">
        <v>1.97</v>
      </c>
      <c r="H10" s="19">
        <v>1399.8330000000001</v>
      </c>
      <c r="I10" s="19">
        <v>696.31799999999998</v>
      </c>
      <c r="J10" s="19">
        <v>1.492</v>
      </c>
      <c r="L10">
        <f t="shared" si="0"/>
        <v>-4.04099999999994</v>
      </c>
      <c r="N10" t="s">
        <v>1</v>
      </c>
      <c r="O10" s="1">
        <f t="array" aca="1" ref="O10:P14" ca="1">LINEST(G2:INDIRECT("G"&amp;U1),E2:INDIRECT("E"&amp;U1),TRUE,TRUE)</f>
        <v>6.7874714251249784E-4</v>
      </c>
      <c r="P10">
        <f ca="1"/>
        <v>1.892217068891771</v>
      </c>
      <c r="Q10" t="s">
        <v>2</v>
      </c>
    </row>
    <row r="11" spans="1:21" x14ac:dyDescent="0.25">
      <c r="A11">
        <v>10</v>
      </c>
      <c r="B11" s="19" t="s">
        <v>48</v>
      </c>
      <c r="C11" s="19"/>
      <c r="D11" s="19"/>
      <c r="E11" s="19">
        <v>1992.3879999999999</v>
      </c>
      <c r="F11" s="19">
        <v>1023.1849999999999</v>
      </c>
      <c r="G11" s="19">
        <v>4.2699999999999996</v>
      </c>
      <c r="H11" s="19">
        <v>2055.0659999999998</v>
      </c>
      <c r="I11" s="19">
        <v>1054.893</v>
      </c>
      <c r="J11" s="19">
        <v>4.5389999999999997</v>
      </c>
      <c r="L11">
        <f t="shared" si="0"/>
        <v>62.677999999999884</v>
      </c>
      <c r="N11" t="str">
        <f>"+/-"</f>
        <v>+/-</v>
      </c>
      <c r="O11">
        <f ca="1"/>
        <v>5.1447581573059117E-4</v>
      </c>
      <c r="P11">
        <f ca="1"/>
        <v>0.72749933166956615</v>
      </c>
      <c r="Q11" t="str">
        <f>"+/-"</f>
        <v>+/-</v>
      </c>
    </row>
    <row r="12" spans="1:21" x14ac:dyDescent="0.25">
      <c r="A12">
        <v>11</v>
      </c>
      <c r="B12" s="19"/>
      <c r="C12" s="19"/>
      <c r="D12" s="19"/>
      <c r="E12" s="19"/>
      <c r="F12" s="19"/>
      <c r="G12" s="19"/>
      <c r="H12" s="19"/>
      <c r="I12" s="19"/>
      <c r="J12" s="19"/>
      <c r="L12" t="e">
        <f t="shared" si="0"/>
        <v>#N/A</v>
      </c>
      <c r="N12" t="s">
        <v>3</v>
      </c>
      <c r="O12">
        <f ca="1"/>
        <v>0.1786910051567141</v>
      </c>
      <c r="P12">
        <f ca="1"/>
        <v>0.99845621138134066</v>
      </c>
      <c r="Q12" t="s">
        <v>8</v>
      </c>
    </row>
    <row r="13" spans="1:21" x14ac:dyDescent="0.25">
      <c r="A13">
        <v>12</v>
      </c>
      <c r="B13" s="19"/>
      <c r="C13" s="19"/>
      <c r="D13" s="19"/>
      <c r="E13" s="19"/>
      <c r="F13" s="19"/>
      <c r="G13" s="19"/>
      <c r="H13" s="19"/>
      <c r="I13" s="19"/>
      <c r="J13" s="19"/>
      <c r="L13" t="e">
        <f t="shared" si="0"/>
        <v>#N/A</v>
      </c>
      <c r="N13" t="s">
        <v>4</v>
      </c>
      <c r="O13">
        <f ca="1"/>
        <v>1.7405483809738151</v>
      </c>
      <c r="P13">
        <f ca="1"/>
        <v>8</v>
      </c>
      <c r="Q13" t="s">
        <v>7</v>
      </c>
    </row>
    <row r="14" spans="1:21" x14ac:dyDescent="0.25">
      <c r="A14">
        <v>13</v>
      </c>
      <c r="B14" s="19"/>
      <c r="C14" s="19"/>
      <c r="D14" s="19"/>
      <c r="E14" s="19"/>
      <c r="F14" s="19"/>
      <c r="G14" s="19"/>
      <c r="H14" s="19"/>
      <c r="I14" s="19"/>
      <c r="J14" s="19"/>
      <c r="L14" t="e">
        <f t="shared" si="0"/>
        <v>#N/A</v>
      </c>
      <c r="N14" t="s">
        <v>5</v>
      </c>
      <c r="O14">
        <f ca="1"/>
        <v>1.735178451632156</v>
      </c>
      <c r="P14">
        <f ca="1"/>
        <v>7.975318448367843</v>
      </c>
      <c r="Q14" t="s">
        <v>6</v>
      </c>
    </row>
    <row r="15" spans="1:21" x14ac:dyDescent="0.25">
      <c r="A15">
        <v>14</v>
      </c>
      <c r="B15" s="19"/>
      <c r="C15" s="19"/>
      <c r="D15" s="19"/>
      <c r="E15" s="19"/>
      <c r="F15" s="19"/>
      <c r="G15" s="19"/>
      <c r="H15" s="19"/>
      <c r="I15" s="19"/>
      <c r="J15" s="19"/>
      <c r="L15" t="e">
        <f t="shared" si="0"/>
        <v>#N/A</v>
      </c>
    </row>
    <row r="16" spans="1:21" x14ac:dyDescent="0.25">
      <c r="A16">
        <v>15</v>
      </c>
      <c r="B16" s="19"/>
      <c r="C16" s="19"/>
      <c r="D16" s="19"/>
      <c r="E16" s="19"/>
      <c r="F16" s="19"/>
      <c r="G16" s="19"/>
      <c r="H16" s="19"/>
      <c r="I16" s="19"/>
      <c r="J16" s="19"/>
      <c r="L16" t="e">
        <f t="shared" si="0"/>
        <v>#N/A</v>
      </c>
      <c r="N16" s="2" t="s">
        <v>38</v>
      </c>
    </row>
    <row r="17" spans="1:23" x14ac:dyDescent="0.25">
      <c r="A17">
        <v>16</v>
      </c>
      <c r="B17" s="19"/>
      <c r="C17" s="19"/>
      <c r="D17" s="19"/>
      <c r="E17" s="19"/>
      <c r="F17" s="19"/>
      <c r="G17" s="19"/>
      <c r="H17" s="19"/>
      <c r="I17" s="19"/>
      <c r="J17" s="19"/>
      <c r="L17" t="e">
        <f t="shared" si="0"/>
        <v>#N/A</v>
      </c>
      <c r="N17" t="s">
        <v>1</v>
      </c>
      <c r="O17" s="1">
        <f t="array" aca="1" ref="O17:P21" ca="1">LINEST(L2:INDIRECT("L"&amp;U1),E2:INDIRECT("E"&amp;U1),TRUE,TRUE)</f>
        <v>1.185169184049353E-2</v>
      </c>
      <c r="P17">
        <f ca="1"/>
        <v>-2.3083407477707336</v>
      </c>
      <c r="Q17" t="s">
        <v>2</v>
      </c>
    </row>
    <row r="18" spans="1:23" x14ac:dyDescent="0.25">
      <c r="A18">
        <v>17</v>
      </c>
      <c r="B18" s="19"/>
      <c r="C18" s="19"/>
      <c r="D18" s="19"/>
      <c r="E18" s="19"/>
      <c r="F18" s="19"/>
      <c r="G18" s="19"/>
      <c r="H18" s="19"/>
      <c r="I18" s="19"/>
      <c r="J18" s="19"/>
      <c r="L18" t="e">
        <f t="shared" si="0"/>
        <v>#N/A</v>
      </c>
      <c r="N18" t="str">
        <f>"+/-"</f>
        <v>+/-</v>
      </c>
      <c r="O18">
        <f ca="1"/>
        <v>1.0212341312634512E-2</v>
      </c>
      <c r="P18">
        <f ca="1"/>
        <v>14.440856601146052</v>
      </c>
      <c r="Q18" t="str">
        <f>"+/-"</f>
        <v>+/-</v>
      </c>
    </row>
    <row r="19" spans="1:23" x14ac:dyDescent="0.25">
      <c r="A19">
        <v>18</v>
      </c>
      <c r="B19" s="19"/>
      <c r="C19" s="19"/>
      <c r="D19" s="19"/>
      <c r="E19" s="19"/>
      <c r="F19" s="19"/>
      <c r="G19" s="19"/>
      <c r="H19" s="19"/>
      <c r="I19" s="19"/>
      <c r="J19" s="19"/>
      <c r="L19" t="e">
        <f t="shared" si="0"/>
        <v>#N/A</v>
      </c>
      <c r="N19" t="s">
        <v>3</v>
      </c>
      <c r="O19">
        <f ca="1"/>
        <v>0.14409406973069858</v>
      </c>
      <c r="P19">
        <f ca="1"/>
        <v>19.819348751828812</v>
      </c>
      <c r="Q19" t="s">
        <v>8</v>
      </c>
    </row>
    <row r="20" spans="1:23" x14ac:dyDescent="0.25">
      <c r="A20">
        <v>19</v>
      </c>
      <c r="B20" s="19"/>
      <c r="C20" s="19"/>
      <c r="D20" s="19"/>
      <c r="E20" s="19"/>
      <c r="F20" s="19"/>
      <c r="G20" s="19"/>
      <c r="H20" s="19"/>
      <c r="I20" s="19"/>
      <c r="J20" s="19"/>
      <c r="L20" t="e">
        <f t="shared" si="0"/>
        <v>#N/A</v>
      </c>
      <c r="N20" t="s">
        <v>4</v>
      </c>
      <c r="O20">
        <f ca="1"/>
        <v>1.3468215572275422</v>
      </c>
      <c r="P20">
        <f ca="1"/>
        <v>8</v>
      </c>
      <c r="Q20" t="s">
        <v>7</v>
      </c>
    </row>
    <row r="21" spans="1:23" x14ac:dyDescent="0.25">
      <c r="A21">
        <v>20</v>
      </c>
      <c r="B21" s="19"/>
      <c r="C21" s="19"/>
      <c r="D21" s="19"/>
      <c r="E21" s="19"/>
      <c r="F21" s="19"/>
      <c r="G21" s="19"/>
      <c r="H21" s="19"/>
      <c r="I21" s="19"/>
      <c r="J21" s="19"/>
      <c r="L21" t="e">
        <f t="shared" si="0"/>
        <v>#N/A</v>
      </c>
      <c r="N21" t="s">
        <v>5</v>
      </c>
      <c r="O21">
        <f ca="1"/>
        <v>529.04037642703724</v>
      </c>
      <c r="P21">
        <f ca="1"/>
        <v>3142.4526795729462</v>
      </c>
      <c r="Q21" t="s">
        <v>6</v>
      </c>
    </row>
    <row r="22" spans="1:23" x14ac:dyDescent="0.25">
      <c r="A22">
        <v>21</v>
      </c>
      <c r="B22" s="19"/>
      <c r="C22" s="19"/>
      <c r="D22" s="19"/>
      <c r="E22" s="19"/>
      <c r="F22" s="19"/>
      <c r="G22" s="19"/>
      <c r="H22" s="19"/>
      <c r="I22" s="19"/>
      <c r="J22" s="19"/>
      <c r="L22" t="e">
        <f t="shared" si="0"/>
        <v>#N/A</v>
      </c>
    </row>
    <row r="23" spans="1:23" x14ac:dyDescent="0.25">
      <c r="A23">
        <v>22</v>
      </c>
      <c r="B23" s="19"/>
      <c r="C23" s="19"/>
      <c r="D23" s="19"/>
      <c r="E23" s="19"/>
      <c r="F23" s="19"/>
      <c r="G23" s="19"/>
      <c r="H23" s="19"/>
      <c r="I23" s="19"/>
      <c r="J23" s="19"/>
      <c r="L23" t="e">
        <f t="shared" si="0"/>
        <v>#N/A</v>
      </c>
    </row>
    <row r="24" spans="1:23" x14ac:dyDescent="0.25">
      <c r="A24">
        <v>23</v>
      </c>
      <c r="B24" s="19"/>
      <c r="C24" s="19"/>
      <c r="D24" s="19"/>
      <c r="E24" s="19"/>
      <c r="F24" s="19"/>
      <c r="G24" s="19"/>
      <c r="H24" s="19"/>
      <c r="I24" s="19"/>
      <c r="J24" s="19"/>
      <c r="L24" t="e">
        <f t="shared" si="0"/>
        <v>#N/A</v>
      </c>
    </row>
    <row r="25" spans="1:23" x14ac:dyDescent="0.25">
      <c r="A25">
        <v>24</v>
      </c>
      <c r="B25" s="19"/>
      <c r="C25" s="19"/>
      <c r="D25" s="19"/>
      <c r="E25" s="19"/>
      <c r="F25" s="19"/>
      <c r="G25" s="19"/>
      <c r="H25" s="19"/>
      <c r="I25" s="19"/>
      <c r="J25" s="19"/>
      <c r="L25" t="e">
        <f t="shared" si="0"/>
        <v>#N/A</v>
      </c>
    </row>
    <row r="26" spans="1:23" x14ac:dyDescent="0.25">
      <c r="A26">
        <v>25</v>
      </c>
      <c r="B26" s="19"/>
      <c r="C26" s="19"/>
      <c r="D26" s="19"/>
      <c r="E26" s="19"/>
      <c r="F26" s="19"/>
      <c r="G26" s="19"/>
      <c r="H26" s="19"/>
      <c r="I26" s="19"/>
      <c r="J26" s="19"/>
      <c r="L26" t="e">
        <f t="shared" si="0"/>
        <v>#N/A</v>
      </c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A27">
        <v>26</v>
      </c>
      <c r="B27" s="19"/>
      <c r="C27" s="19"/>
      <c r="D27" s="19"/>
      <c r="E27" s="19"/>
      <c r="F27" s="19"/>
      <c r="G27" s="19"/>
      <c r="H27" s="19"/>
      <c r="I27" s="19"/>
      <c r="J27" s="19"/>
      <c r="L27" t="e">
        <f t="shared" si="0"/>
        <v>#N/A</v>
      </c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A28">
        <v>27</v>
      </c>
      <c r="B28" s="19"/>
      <c r="C28" s="19"/>
      <c r="D28" s="19"/>
      <c r="E28" s="19"/>
      <c r="F28" s="19"/>
      <c r="G28" s="19"/>
      <c r="H28" s="19"/>
      <c r="I28" s="19"/>
      <c r="J28" s="19"/>
      <c r="L28" t="e">
        <f t="shared" si="0"/>
        <v>#N/A</v>
      </c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>
        <v>28</v>
      </c>
      <c r="B29" s="19"/>
      <c r="C29" s="19"/>
      <c r="D29" s="19"/>
      <c r="E29" s="19"/>
      <c r="F29" s="19"/>
      <c r="G29" s="19"/>
      <c r="H29" s="19"/>
      <c r="I29" s="19"/>
      <c r="J29" s="19"/>
      <c r="L29" t="e">
        <f t="shared" si="0"/>
        <v>#N/A</v>
      </c>
      <c r="N29" s="8"/>
      <c r="O29" s="5"/>
      <c r="P29" s="16"/>
      <c r="Q29" s="8"/>
      <c r="R29" s="8"/>
      <c r="S29" s="8"/>
      <c r="T29" s="8"/>
      <c r="U29" s="8"/>
      <c r="V29" s="8"/>
      <c r="W29" s="8"/>
    </row>
    <row r="30" spans="1:23" x14ac:dyDescent="0.25">
      <c r="A30">
        <v>29</v>
      </c>
      <c r="B30" s="19"/>
      <c r="C30" s="19"/>
      <c r="D30" s="19"/>
      <c r="E30" s="19"/>
      <c r="F30" s="19"/>
      <c r="G30" s="19"/>
      <c r="H30" s="19"/>
      <c r="I30" s="19"/>
      <c r="J30" s="19"/>
      <c r="L30" t="e">
        <f t="shared" si="0"/>
        <v>#N/A</v>
      </c>
      <c r="N30" s="8"/>
      <c r="O30" s="16"/>
      <c r="P30" s="16"/>
      <c r="Q30" s="8"/>
      <c r="R30" s="8"/>
      <c r="S30" s="8"/>
      <c r="T30" s="8"/>
      <c r="U30" s="8"/>
      <c r="V30" s="8"/>
      <c r="W30" s="8"/>
    </row>
    <row r="31" spans="1:23" x14ac:dyDescent="0.25">
      <c r="A31">
        <v>30</v>
      </c>
      <c r="B31" s="19"/>
      <c r="C31" s="19"/>
      <c r="D31" s="19"/>
      <c r="E31" s="19"/>
      <c r="F31" s="19"/>
      <c r="G31" s="19"/>
      <c r="H31" s="19"/>
      <c r="I31" s="19"/>
      <c r="J31" s="19"/>
      <c r="L31" t="e">
        <f t="shared" si="0"/>
        <v>#N/A</v>
      </c>
      <c r="N31" s="8"/>
      <c r="O31" s="16"/>
      <c r="P31" s="16"/>
      <c r="Q31" s="8"/>
      <c r="R31" s="8"/>
      <c r="S31" s="8"/>
      <c r="T31" s="8"/>
      <c r="U31" s="8"/>
      <c r="V31" s="8"/>
      <c r="W31" s="8"/>
    </row>
    <row r="32" spans="1:23" x14ac:dyDescent="0.25">
      <c r="A32">
        <v>31</v>
      </c>
      <c r="B32" s="19"/>
      <c r="C32" s="19"/>
      <c r="D32" s="19"/>
      <c r="E32" s="19"/>
      <c r="F32" s="19"/>
      <c r="G32" s="19"/>
      <c r="H32" s="19"/>
      <c r="I32" s="19"/>
      <c r="J32" s="19"/>
      <c r="L32" t="e">
        <f t="shared" si="0"/>
        <v>#N/A</v>
      </c>
      <c r="N32" s="8"/>
      <c r="O32" s="16"/>
      <c r="P32" s="16"/>
      <c r="Q32" s="8"/>
      <c r="R32" s="8"/>
      <c r="S32" s="8"/>
      <c r="T32" s="8"/>
      <c r="U32" s="8"/>
      <c r="V32" s="8"/>
      <c r="W32" s="8"/>
    </row>
    <row r="33" spans="1:23" x14ac:dyDescent="0.25">
      <c r="A33">
        <v>32</v>
      </c>
      <c r="B33" s="19"/>
      <c r="C33" s="19"/>
      <c r="D33" s="19"/>
      <c r="E33" s="19"/>
      <c r="F33" s="19"/>
      <c r="G33" s="19"/>
      <c r="H33" s="19"/>
      <c r="I33" s="19"/>
      <c r="J33" s="19"/>
      <c r="L33" t="e">
        <f t="shared" si="0"/>
        <v>#N/A</v>
      </c>
      <c r="N33" s="8"/>
      <c r="O33" s="16"/>
      <c r="P33" s="16"/>
      <c r="Q33" s="8"/>
      <c r="R33" s="8"/>
      <c r="S33" s="8"/>
      <c r="T33" s="8"/>
      <c r="U33" s="8"/>
      <c r="V33" s="8"/>
      <c r="W33" s="8"/>
    </row>
    <row r="34" spans="1:23" x14ac:dyDescent="0.25">
      <c r="A34">
        <v>33</v>
      </c>
      <c r="B34" s="19"/>
      <c r="C34" s="19"/>
      <c r="D34" s="19"/>
      <c r="E34" s="19"/>
      <c r="F34" s="19"/>
      <c r="G34" s="19"/>
      <c r="H34" s="19"/>
      <c r="I34" s="19"/>
      <c r="J34" s="19"/>
      <c r="L34" t="e">
        <f t="shared" si="0"/>
        <v>#N/A</v>
      </c>
      <c r="N34" s="8"/>
      <c r="O34" s="7"/>
      <c r="P34" s="7"/>
      <c r="Q34" s="8"/>
      <c r="R34" s="8"/>
      <c r="S34" s="8"/>
      <c r="T34" s="8"/>
      <c r="U34" s="8"/>
      <c r="V34" s="8"/>
      <c r="W34" s="8"/>
    </row>
    <row r="35" spans="1:23" x14ac:dyDescent="0.25">
      <c r="A35">
        <v>34</v>
      </c>
      <c r="B35" s="19"/>
      <c r="C35" s="19"/>
      <c r="D35" s="19"/>
      <c r="E35" s="19"/>
      <c r="F35" s="19"/>
      <c r="G35" s="19"/>
      <c r="H35" s="19"/>
      <c r="I35" s="19"/>
      <c r="J35" s="19"/>
      <c r="L35" t="e">
        <f t="shared" si="0"/>
        <v>#N/A</v>
      </c>
      <c r="N35" s="8"/>
      <c r="O35" s="7"/>
      <c r="P35" s="7"/>
      <c r="Q35" s="8"/>
      <c r="R35" s="8"/>
      <c r="S35" s="8"/>
      <c r="T35" s="8"/>
      <c r="U35" s="8"/>
      <c r="V35" s="8"/>
      <c r="W35" s="8"/>
    </row>
    <row r="36" spans="1:23" x14ac:dyDescent="0.25">
      <c r="A36">
        <v>35</v>
      </c>
      <c r="B36" s="19"/>
      <c r="C36" s="19"/>
      <c r="D36" s="19"/>
      <c r="E36" s="19"/>
      <c r="F36" s="19"/>
      <c r="G36" s="19"/>
      <c r="H36" s="19"/>
      <c r="I36" s="19"/>
      <c r="J36" s="19"/>
      <c r="L36" t="e">
        <f t="shared" si="0"/>
        <v>#N/A</v>
      </c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>
        <v>36</v>
      </c>
      <c r="B37" s="19"/>
      <c r="C37" s="19"/>
      <c r="D37" s="19"/>
      <c r="E37" s="19"/>
      <c r="F37" s="19"/>
      <c r="G37" s="19"/>
      <c r="H37" s="19"/>
      <c r="I37" s="19"/>
      <c r="J37" s="19"/>
      <c r="L37" t="e">
        <f t="shared" si="0"/>
        <v>#N/A</v>
      </c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>
        <v>37</v>
      </c>
      <c r="B38" s="19"/>
      <c r="C38" s="19"/>
      <c r="D38" s="19"/>
      <c r="E38" s="19"/>
      <c r="F38" s="19"/>
      <c r="G38" s="19"/>
      <c r="H38" s="19"/>
      <c r="I38" s="19"/>
      <c r="J38" s="19"/>
      <c r="L38" t="e">
        <f t="shared" si="0"/>
        <v>#N/A</v>
      </c>
      <c r="N38" s="8"/>
      <c r="O38" s="10"/>
      <c r="P38" s="10"/>
      <c r="Q38" s="10"/>
      <c r="R38" s="10"/>
      <c r="S38" s="10"/>
      <c r="T38" s="10"/>
      <c r="U38" s="8"/>
      <c r="V38" s="8"/>
      <c r="W38" s="8"/>
    </row>
    <row r="39" spans="1:23" x14ac:dyDescent="0.25">
      <c r="A39">
        <v>38</v>
      </c>
      <c r="B39" s="19"/>
      <c r="C39" s="19"/>
      <c r="D39" s="19"/>
      <c r="E39" s="19"/>
      <c r="F39" s="19"/>
      <c r="G39" s="19"/>
      <c r="H39" s="19"/>
      <c r="I39" s="19"/>
      <c r="J39" s="19"/>
      <c r="L39" t="e">
        <f t="shared" si="0"/>
        <v>#N/A</v>
      </c>
      <c r="N39" s="8"/>
      <c r="O39" s="7"/>
      <c r="P39" s="7"/>
      <c r="Q39" s="7"/>
      <c r="R39" s="7"/>
      <c r="S39" s="7"/>
      <c r="T39" s="7"/>
      <c r="U39" s="8"/>
      <c r="V39" s="8"/>
      <c r="W39" s="8"/>
    </row>
    <row r="40" spans="1:23" x14ac:dyDescent="0.25">
      <c r="A40">
        <v>39</v>
      </c>
      <c r="B40" s="19"/>
      <c r="C40" s="19"/>
      <c r="D40" s="19"/>
      <c r="E40" s="19"/>
      <c r="F40" s="19"/>
      <c r="G40" s="19"/>
      <c r="H40" s="19"/>
      <c r="I40" s="19"/>
      <c r="J40" s="19"/>
      <c r="L40" t="e">
        <f t="shared" si="0"/>
        <v>#N/A</v>
      </c>
      <c r="N40" s="8"/>
      <c r="O40" s="7"/>
      <c r="P40" s="7"/>
      <c r="Q40" s="7"/>
      <c r="R40" s="7"/>
      <c r="S40" s="7"/>
      <c r="T40" s="7"/>
      <c r="U40" s="8"/>
      <c r="V40" s="8"/>
      <c r="W40" s="8"/>
    </row>
    <row r="41" spans="1:23" x14ac:dyDescent="0.25">
      <c r="A41">
        <v>40</v>
      </c>
      <c r="B41" s="19"/>
      <c r="C41" s="19"/>
      <c r="D41" s="19"/>
      <c r="E41" s="19"/>
      <c r="F41" s="19"/>
      <c r="G41" s="19"/>
      <c r="H41" s="19"/>
      <c r="I41" s="19"/>
      <c r="J41" s="19"/>
      <c r="L41" t="e">
        <f t="shared" si="0"/>
        <v>#N/A</v>
      </c>
      <c r="N41" s="8"/>
      <c r="O41" s="7"/>
      <c r="P41" s="7"/>
      <c r="Q41" s="7"/>
      <c r="R41" s="7"/>
      <c r="S41" s="7"/>
      <c r="T41" s="7"/>
      <c r="U41" s="8"/>
      <c r="V41" s="8"/>
      <c r="W41" s="8"/>
    </row>
    <row r="42" spans="1:23" x14ac:dyDescent="0.25">
      <c r="A42">
        <v>41</v>
      </c>
      <c r="B42" s="19"/>
      <c r="C42" s="19"/>
      <c r="D42" s="19"/>
      <c r="E42" s="19"/>
      <c r="F42" s="19"/>
      <c r="G42" s="19"/>
      <c r="H42" s="19"/>
      <c r="I42" s="19"/>
      <c r="J42" s="19"/>
      <c r="L42" t="e">
        <f t="shared" si="0"/>
        <v>#N/A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5">
      <c r="A43">
        <v>42</v>
      </c>
      <c r="B43" s="19"/>
      <c r="C43" s="19"/>
      <c r="D43" s="19"/>
      <c r="E43" s="19"/>
      <c r="F43" s="19"/>
      <c r="G43" s="19"/>
      <c r="H43" s="19"/>
      <c r="I43" s="19"/>
      <c r="J43" s="19"/>
      <c r="L43" t="e">
        <f t="shared" si="0"/>
        <v>#N/A</v>
      </c>
      <c r="N43" s="8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5">
      <c r="A44">
        <v>43</v>
      </c>
      <c r="B44" s="19"/>
      <c r="C44" s="19"/>
      <c r="D44" s="19"/>
      <c r="E44" s="19"/>
      <c r="F44" s="19"/>
      <c r="G44" s="19"/>
      <c r="H44" s="19"/>
      <c r="I44" s="19"/>
      <c r="J44" s="19"/>
      <c r="L44" t="e">
        <f t="shared" si="0"/>
        <v>#N/A</v>
      </c>
      <c r="N44" s="8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>
        <v>44</v>
      </c>
      <c r="B45" s="19"/>
      <c r="C45" s="19"/>
      <c r="D45" s="19"/>
      <c r="E45" s="19"/>
      <c r="F45" s="19"/>
      <c r="G45" s="19"/>
      <c r="H45" s="19"/>
      <c r="I45" s="19"/>
      <c r="J45" s="19"/>
      <c r="L45" t="e">
        <f t="shared" si="0"/>
        <v>#N/A</v>
      </c>
      <c r="N45" s="8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>
        <v>45</v>
      </c>
      <c r="B46" s="19"/>
      <c r="C46" s="19"/>
      <c r="D46" s="19"/>
      <c r="E46" s="19"/>
      <c r="F46" s="19"/>
      <c r="G46" s="19"/>
      <c r="H46" s="19"/>
      <c r="I46" s="19"/>
      <c r="J46" s="19"/>
      <c r="L46" t="e">
        <f t="shared" si="0"/>
        <v>#N/A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5">
      <c r="A47">
        <v>46</v>
      </c>
      <c r="B47" s="19"/>
      <c r="C47" s="19"/>
      <c r="D47" s="19"/>
      <c r="E47" s="19"/>
      <c r="F47" s="19"/>
      <c r="G47" s="19"/>
      <c r="H47" s="19"/>
      <c r="I47" s="19"/>
      <c r="J47" s="19"/>
      <c r="L47" t="e">
        <f t="shared" si="0"/>
        <v>#N/A</v>
      </c>
    </row>
    <row r="48" spans="1:23" x14ac:dyDescent="0.25">
      <c r="A48">
        <v>47</v>
      </c>
      <c r="B48" s="19"/>
      <c r="C48" s="19"/>
      <c r="D48" s="19"/>
      <c r="E48" s="19"/>
      <c r="F48" s="19"/>
      <c r="G48" s="19"/>
      <c r="H48" s="19"/>
      <c r="I48" s="19"/>
      <c r="J48" s="19"/>
      <c r="L48" t="e">
        <f t="shared" si="0"/>
        <v>#N/A</v>
      </c>
    </row>
    <row r="49" spans="1:12" x14ac:dyDescent="0.25">
      <c r="A49">
        <v>48</v>
      </c>
      <c r="B49" s="19"/>
      <c r="C49" s="19"/>
      <c r="D49" s="19"/>
      <c r="E49" s="19"/>
      <c r="F49" s="19"/>
      <c r="G49" s="19"/>
      <c r="H49" s="19"/>
      <c r="I49" s="19"/>
      <c r="J49" s="19"/>
      <c r="L49" t="e">
        <f t="shared" si="0"/>
        <v>#N/A</v>
      </c>
    </row>
    <row r="50" spans="1:12" x14ac:dyDescent="0.25">
      <c r="A50">
        <v>49</v>
      </c>
      <c r="B50" s="19"/>
      <c r="C50" s="19"/>
      <c r="D50" s="19"/>
      <c r="E50" s="19"/>
      <c r="F50" s="19"/>
      <c r="G50" s="19"/>
      <c r="H50" s="19"/>
      <c r="I50" s="19"/>
      <c r="J50" s="19"/>
      <c r="L50" t="e">
        <f t="shared" si="0"/>
        <v>#N/A</v>
      </c>
    </row>
    <row r="51" spans="1:12" x14ac:dyDescent="0.25">
      <c r="A51">
        <v>50</v>
      </c>
      <c r="B51" s="19"/>
      <c r="C51" s="19"/>
      <c r="D51" s="19"/>
      <c r="E51" s="19"/>
      <c r="F51" s="19"/>
      <c r="G51" s="19"/>
      <c r="H51" s="19"/>
      <c r="I51" s="19"/>
      <c r="J51" s="19"/>
      <c r="L51" t="e">
        <f t="shared" si="0"/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selection activeCell="E1" sqref="E1:J1"/>
    </sheetView>
  </sheetViews>
  <sheetFormatPr defaultColWidth="9.140625" defaultRowHeight="15" x14ac:dyDescent="0.25"/>
  <cols>
    <col min="2" max="2" width="18.7109375" style="18" customWidth="1"/>
    <col min="3" max="10" width="9.140625" style="18"/>
  </cols>
  <sheetData>
    <row r="1" spans="1:22" x14ac:dyDescent="0.25">
      <c r="A1" t="s">
        <v>0</v>
      </c>
      <c r="B1" s="6" t="s">
        <v>32</v>
      </c>
      <c r="C1" s="6" t="s">
        <v>33</v>
      </c>
      <c r="D1" s="6" t="s">
        <v>34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3"/>
      <c r="L1" s="4" t="s">
        <v>17</v>
      </c>
      <c r="M1" s="3" t="s">
        <v>16</v>
      </c>
      <c r="U1" s="15" t="s">
        <v>60</v>
      </c>
      <c r="V1" s="15">
        <f>LOOKUP(2,1/(E:E&lt;&gt;""),ROW(E:E))</f>
        <v>12</v>
      </c>
    </row>
    <row r="2" spans="1:22" x14ac:dyDescent="0.25">
      <c r="A2">
        <v>1</v>
      </c>
      <c r="B2" s="19" t="s">
        <v>49</v>
      </c>
      <c r="C2" s="19"/>
      <c r="D2" s="19"/>
      <c r="E2" s="19">
        <v>0.32300000000000001</v>
      </c>
      <c r="F2" s="19">
        <v>30.949000000000002</v>
      </c>
      <c r="G2" s="19">
        <v>448.63900000000001</v>
      </c>
      <c r="H2" s="19">
        <v>0.47499999999999998</v>
      </c>
      <c r="I2" s="19">
        <v>23.95</v>
      </c>
      <c r="J2" s="19">
        <v>317.46600000000001</v>
      </c>
      <c r="L2">
        <f t="shared" ref="L2:L12" si="0">IF(ISNUMBER(E2),H2-E2,NA())</f>
        <v>0.15199999999999997</v>
      </c>
      <c r="M2">
        <f t="shared" ref="M2:M12" si="1">IF(ISNUMBER(E2),G2-J2,NA())</f>
        <v>131.173</v>
      </c>
      <c r="O2" s="2" t="s">
        <v>11</v>
      </c>
    </row>
    <row r="3" spans="1:22" x14ac:dyDescent="0.25">
      <c r="A3">
        <v>2</v>
      </c>
      <c r="B3" s="19" t="s">
        <v>50</v>
      </c>
      <c r="C3" s="19"/>
      <c r="D3" s="19"/>
      <c r="E3" s="19">
        <v>0.79900000000000004</v>
      </c>
      <c r="F3" s="19">
        <v>56.009</v>
      </c>
      <c r="G3" s="19">
        <v>814.87099999999998</v>
      </c>
      <c r="H3" s="19">
        <v>1.2150000000000001</v>
      </c>
      <c r="I3" s="19">
        <v>44.963000000000001</v>
      </c>
      <c r="J3" s="19">
        <v>606.15800000000002</v>
      </c>
      <c r="L3">
        <f t="shared" si="0"/>
        <v>0.41600000000000004</v>
      </c>
      <c r="M3">
        <f t="shared" si="1"/>
        <v>208.71299999999997</v>
      </c>
      <c r="O3" t="s">
        <v>1</v>
      </c>
      <c r="P3" s="1">
        <f t="array" aca="1" ref="P3:Q7" ca="1">LINEST(F2:INDIRECT("F"&amp;V1),G2:INDIRECT("G"&amp;V1),TRUE,TRUE)</f>
        <v>4.8329652628227776E-2</v>
      </c>
      <c r="Q3">
        <f ca="1"/>
        <v>7.5022324486826406</v>
      </c>
      <c r="R3" t="s">
        <v>2</v>
      </c>
    </row>
    <row r="4" spans="1:22" x14ac:dyDescent="0.25">
      <c r="A4">
        <v>3</v>
      </c>
      <c r="B4" s="19" t="s">
        <v>51</v>
      </c>
      <c r="C4" s="19"/>
      <c r="D4" s="19"/>
      <c r="E4" s="19">
        <v>0.59699999999999998</v>
      </c>
      <c r="F4" s="19">
        <v>87.287000000000006</v>
      </c>
      <c r="G4" s="19">
        <v>1457.933</v>
      </c>
      <c r="H4" s="19">
        <v>1.421</v>
      </c>
      <c r="I4" s="19">
        <v>67.606999999999999</v>
      </c>
      <c r="J4" s="19">
        <v>1012.628</v>
      </c>
      <c r="L4">
        <f t="shared" si="0"/>
        <v>0.82400000000000007</v>
      </c>
      <c r="M4">
        <f t="shared" si="1"/>
        <v>445.30499999999995</v>
      </c>
      <c r="O4" t="str">
        <f>"+/-"</f>
        <v>+/-</v>
      </c>
      <c r="P4">
        <f ca="1"/>
        <v>2.2330144066755094E-3</v>
      </c>
      <c r="Q4">
        <f ca="1"/>
        <v>3.4048370481399348</v>
      </c>
      <c r="R4" t="str">
        <f>"+/-"</f>
        <v>+/-</v>
      </c>
    </row>
    <row r="5" spans="1:22" x14ac:dyDescent="0.25">
      <c r="A5">
        <v>4</v>
      </c>
      <c r="B5" s="19" t="s">
        <v>52</v>
      </c>
      <c r="C5" s="19"/>
      <c r="D5" s="19"/>
      <c r="E5" s="19">
        <v>0.85799999999999998</v>
      </c>
      <c r="F5" s="19">
        <v>44.228000000000002</v>
      </c>
      <c r="G5" s="19">
        <v>752.58</v>
      </c>
      <c r="H5" s="19">
        <v>1.4570000000000001</v>
      </c>
      <c r="I5" s="19">
        <v>27.792999999999999</v>
      </c>
      <c r="J5" s="19">
        <v>406.31</v>
      </c>
      <c r="L5">
        <f t="shared" si="0"/>
        <v>0.59900000000000009</v>
      </c>
      <c r="M5">
        <f t="shared" si="1"/>
        <v>346.27000000000004</v>
      </c>
      <c r="O5" t="s">
        <v>3</v>
      </c>
      <c r="P5">
        <f ca="1"/>
        <v>0.98114905177388156</v>
      </c>
      <c r="Q5">
        <f ca="1"/>
        <v>6.3255627514395352</v>
      </c>
      <c r="R5" t="s">
        <v>8</v>
      </c>
    </row>
    <row r="6" spans="1:22" x14ac:dyDescent="0.25">
      <c r="A6">
        <v>5</v>
      </c>
      <c r="B6" s="19" t="s">
        <v>53</v>
      </c>
      <c r="C6" s="19"/>
      <c r="D6" s="19"/>
      <c r="E6" s="19">
        <v>3.1150000000000002</v>
      </c>
      <c r="F6" s="19">
        <v>55.283999999999999</v>
      </c>
      <c r="G6" s="19">
        <v>976.89800000000002</v>
      </c>
      <c r="H6" s="19">
        <v>3.895</v>
      </c>
      <c r="I6" s="19">
        <v>35.927</v>
      </c>
      <c r="J6" s="19">
        <v>542.77300000000002</v>
      </c>
      <c r="L6">
        <f t="shared" si="0"/>
        <v>0.7799999999999998</v>
      </c>
      <c r="M6">
        <f t="shared" si="1"/>
        <v>434.125</v>
      </c>
      <c r="O6" t="s">
        <v>4</v>
      </c>
      <c r="P6">
        <f ca="1"/>
        <v>468.42956439349456</v>
      </c>
      <c r="Q6">
        <f ca="1"/>
        <v>9</v>
      </c>
      <c r="R6" t="s">
        <v>7</v>
      </c>
    </row>
    <row r="7" spans="1:22" x14ac:dyDescent="0.25">
      <c r="A7">
        <v>6</v>
      </c>
      <c r="B7" s="19" t="s">
        <v>54</v>
      </c>
      <c r="C7" s="19"/>
      <c r="D7" s="19"/>
      <c r="E7" s="19">
        <v>1.7070000000000001</v>
      </c>
      <c r="F7" s="19">
        <v>45.16</v>
      </c>
      <c r="G7" s="19">
        <v>917.63800000000003</v>
      </c>
      <c r="H7" s="19">
        <v>1.9610000000000001</v>
      </c>
      <c r="I7" s="19">
        <v>26.452999999999999</v>
      </c>
      <c r="J7" s="19">
        <v>448.238</v>
      </c>
      <c r="L7">
        <f t="shared" si="0"/>
        <v>0.254</v>
      </c>
      <c r="M7">
        <f t="shared" si="1"/>
        <v>469.40000000000003</v>
      </c>
      <c r="O7" t="s">
        <v>5</v>
      </c>
      <c r="P7">
        <f ca="1"/>
        <v>18743.152299443864</v>
      </c>
      <c r="Q7">
        <f ca="1"/>
        <v>360.11469710159366</v>
      </c>
      <c r="R7" t="s">
        <v>6</v>
      </c>
    </row>
    <row r="8" spans="1:22" x14ac:dyDescent="0.25">
      <c r="A8">
        <v>7</v>
      </c>
      <c r="B8" s="19" t="s">
        <v>55</v>
      </c>
      <c r="C8" s="19"/>
      <c r="D8" s="19"/>
      <c r="E8" s="19">
        <v>2.871</v>
      </c>
      <c r="F8" s="19">
        <v>46.680999999999997</v>
      </c>
      <c r="G8" s="19">
        <v>891.07600000000002</v>
      </c>
      <c r="H8" s="19">
        <v>3.3570000000000002</v>
      </c>
      <c r="I8" s="19">
        <v>32.610999999999997</v>
      </c>
      <c r="J8" s="19">
        <v>511.95100000000002</v>
      </c>
      <c r="L8">
        <f t="shared" si="0"/>
        <v>0.48600000000000021</v>
      </c>
      <c r="M8">
        <f t="shared" si="1"/>
        <v>379.125</v>
      </c>
    </row>
    <row r="9" spans="1:22" x14ac:dyDescent="0.25">
      <c r="A9">
        <v>8</v>
      </c>
      <c r="B9" s="19" t="s">
        <v>56</v>
      </c>
      <c r="C9" s="19"/>
      <c r="D9" s="19"/>
      <c r="E9" s="19">
        <v>-1.3169999999999999</v>
      </c>
      <c r="F9" s="19">
        <v>135.02500000000001</v>
      </c>
      <c r="G9" s="19">
        <v>2811.5540000000001</v>
      </c>
      <c r="H9" s="19">
        <v>6.8000000000000005E-2</v>
      </c>
      <c r="I9" s="19">
        <v>79.34</v>
      </c>
      <c r="J9" s="19">
        <v>1398.1610000000001</v>
      </c>
      <c r="L9">
        <f t="shared" si="0"/>
        <v>1.385</v>
      </c>
      <c r="M9">
        <f t="shared" si="1"/>
        <v>1413.393</v>
      </c>
      <c r="O9" s="2" t="s">
        <v>14</v>
      </c>
    </row>
    <row r="10" spans="1:22" x14ac:dyDescent="0.25">
      <c r="A10">
        <v>9</v>
      </c>
      <c r="B10" s="19" t="s">
        <v>57</v>
      </c>
      <c r="C10" s="19"/>
      <c r="D10" s="19"/>
      <c r="E10" s="19">
        <v>0.379</v>
      </c>
      <c r="F10" s="19">
        <v>51.53</v>
      </c>
      <c r="G10" s="19">
        <v>1000.0069999999999</v>
      </c>
      <c r="H10" s="19">
        <v>1.4790000000000001</v>
      </c>
      <c r="I10" s="19">
        <v>33.826999999999998</v>
      </c>
      <c r="J10" s="19">
        <v>554.27700000000004</v>
      </c>
      <c r="L10">
        <f t="shared" si="0"/>
        <v>1.1000000000000001</v>
      </c>
      <c r="M10">
        <f t="shared" si="1"/>
        <v>445.7299999999999</v>
      </c>
      <c r="O10" t="s">
        <v>1</v>
      </c>
      <c r="P10" s="1">
        <f t="array" aca="1" ref="P10:Q14" ca="1">LINEST(E2:INDIRECT("E"&amp;V1),G2:INDIRECT("G"&amp;V1),TRUE,TRUE)</f>
        <v>-7.599837189985522E-4</v>
      </c>
      <c r="Q10">
        <f ca="1"/>
        <v>1.8638479808476121</v>
      </c>
      <c r="R10" t="s">
        <v>2</v>
      </c>
    </row>
    <row r="11" spans="1:22" x14ac:dyDescent="0.25">
      <c r="A11">
        <v>10</v>
      </c>
      <c r="B11" s="19" t="s">
        <v>58</v>
      </c>
      <c r="C11" s="19"/>
      <c r="D11" s="19"/>
      <c r="E11" s="19">
        <v>-3.5000000000000003E-2</v>
      </c>
      <c r="F11" s="19">
        <v>166.441</v>
      </c>
      <c r="G11" s="19">
        <v>3179.1979999999999</v>
      </c>
      <c r="H11" s="19">
        <v>1.0660000000000001</v>
      </c>
      <c r="I11" s="19">
        <v>119.535</v>
      </c>
      <c r="J11" s="19">
        <v>1993.067</v>
      </c>
      <c r="L11">
        <f t="shared" si="0"/>
        <v>1.101</v>
      </c>
      <c r="M11">
        <f t="shared" si="1"/>
        <v>1186.1309999999999</v>
      </c>
      <c r="O11" t="str">
        <f>"+/-"</f>
        <v>+/-</v>
      </c>
      <c r="P11">
        <f ca="1"/>
        <v>3.9677090542879982E-4</v>
      </c>
      <c r="Q11">
        <f ca="1"/>
        <v>0.60498502579715596</v>
      </c>
      <c r="R11" t="str">
        <f>"+/-"</f>
        <v>+/-</v>
      </c>
    </row>
    <row r="12" spans="1:22" x14ac:dyDescent="0.25">
      <c r="A12">
        <v>11</v>
      </c>
      <c r="B12" s="19" t="s">
        <v>59</v>
      </c>
      <c r="C12" s="19"/>
      <c r="D12" s="19"/>
      <c r="E12" s="19">
        <v>0.64600000000000002</v>
      </c>
      <c r="F12" s="19">
        <v>35.43</v>
      </c>
      <c r="G12" s="19">
        <v>643.75599999999997</v>
      </c>
      <c r="H12" s="19">
        <v>0.85699999999999998</v>
      </c>
      <c r="I12" s="19">
        <v>24.024000000000001</v>
      </c>
      <c r="J12" s="19">
        <v>360.76400000000001</v>
      </c>
      <c r="L12">
        <f t="shared" si="0"/>
        <v>0.21099999999999997</v>
      </c>
      <c r="M12">
        <f t="shared" si="1"/>
        <v>282.99199999999996</v>
      </c>
      <c r="O12" t="s">
        <v>3</v>
      </c>
      <c r="P12">
        <f ca="1"/>
        <v>0.28959565409274146</v>
      </c>
      <c r="Q12">
        <f ca="1"/>
        <v>1.1239512171226516</v>
      </c>
      <c r="R12" t="s">
        <v>8</v>
      </c>
    </row>
    <row r="13" spans="1:22" x14ac:dyDescent="0.25">
      <c r="A13">
        <v>12</v>
      </c>
      <c r="B13" s="19"/>
      <c r="C13" s="19"/>
      <c r="D13" s="19"/>
      <c r="E13" s="19"/>
      <c r="F13" s="19"/>
      <c r="G13" s="19"/>
      <c r="H13" s="19"/>
      <c r="I13" s="19"/>
      <c r="J13" s="19"/>
      <c r="L13" t="e">
        <f>IF(ISNUMBER(E13),H13-E13,NA())</f>
        <v>#N/A</v>
      </c>
      <c r="M13" t="e">
        <f>IF(ISNUMBER(E13),G13-J13,NA())</f>
        <v>#N/A</v>
      </c>
      <c r="O13" t="s">
        <v>4</v>
      </c>
      <c r="P13">
        <f ca="1"/>
        <v>3.6688414166527741</v>
      </c>
      <c r="Q13">
        <f ca="1"/>
        <v>9</v>
      </c>
      <c r="R13" t="s">
        <v>7</v>
      </c>
    </row>
    <row r="14" spans="1:22" x14ac:dyDescent="0.25">
      <c r="A14">
        <v>13</v>
      </c>
      <c r="B14" s="19"/>
      <c r="C14" s="19"/>
      <c r="D14" s="19"/>
      <c r="E14" s="19"/>
      <c r="F14" s="19"/>
      <c r="G14" s="19"/>
      <c r="H14" s="19"/>
      <c r="I14" s="19"/>
      <c r="J14" s="19"/>
      <c r="L14" t="e">
        <f t="shared" ref="L14:L30" si="2">IF(ISNUMBER(E14),H14-E14,NA())</f>
        <v>#N/A</v>
      </c>
      <c r="M14" t="e">
        <f t="shared" ref="M14:M30" si="3">IF(ISNUMBER(E14),G14-J14,NA())</f>
        <v>#N/A</v>
      </c>
      <c r="O14" t="s">
        <v>5</v>
      </c>
      <c r="P14">
        <f ca="1"/>
        <v>4.6347238628475029</v>
      </c>
      <c r="Q14">
        <f ca="1"/>
        <v>11.369397046243408</v>
      </c>
      <c r="R14" t="s">
        <v>6</v>
      </c>
    </row>
    <row r="15" spans="1:22" x14ac:dyDescent="0.25">
      <c r="A15">
        <v>14</v>
      </c>
      <c r="B15" s="19"/>
      <c r="C15" s="19"/>
      <c r="D15" s="19"/>
      <c r="E15" s="19"/>
      <c r="F15" s="19"/>
      <c r="G15" s="19"/>
      <c r="H15" s="19"/>
      <c r="I15" s="19"/>
      <c r="J15" s="19"/>
      <c r="L15" t="e">
        <f t="shared" si="2"/>
        <v>#N/A</v>
      </c>
      <c r="M15" t="e">
        <f t="shared" si="3"/>
        <v>#N/A</v>
      </c>
    </row>
    <row r="16" spans="1:22" x14ac:dyDescent="0.25">
      <c r="A16">
        <v>15</v>
      </c>
      <c r="B16" s="19"/>
      <c r="C16" s="19"/>
      <c r="D16" s="19"/>
      <c r="E16" s="19"/>
      <c r="F16" s="19"/>
      <c r="G16" s="19"/>
      <c r="H16" s="19"/>
      <c r="I16" s="19"/>
      <c r="J16" s="19"/>
      <c r="L16" t="e">
        <f t="shared" si="2"/>
        <v>#N/A</v>
      </c>
      <c r="M16" t="e">
        <f t="shared" si="3"/>
        <v>#N/A</v>
      </c>
      <c r="O16" s="2" t="s">
        <v>37</v>
      </c>
    </row>
    <row r="17" spans="1:18" x14ac:dyDescent="0.25">
      <c r="A17">
        <v>16</v>
      </c>
      <c r="B17" s="19"/>
      <c r="C17" s="19"/>
      <c r="D17" s="19"/>
      <c r="E17" s="19"/>
      <c r="F17" s="19"/>
      <c r="G17" s="19"/>
      <c r="H17" s="19"/>
      <c r="I17" s="19"/>
      <c r="J17" s="19"/>
      <c r="L17" t="e">
        <f t="shared" si="2"/>
        <v>#N/A</v>
      </c>
      <c r="M17" t="e">
        <f t="shared" si="3"/>
        <v>#N/A</v>
      </c>
      <c r="O17" t="s">
        <v>1</v>
      </c>
      <c r="P17" s="1">
        <f t="array" aca="1" ref="P17:Q21" ca="1">LINEST(L2:INDIRECT("L"&amp;V1),M2:INDIRECT("M"&amp;V1),TRUE,TRUE)</f>
        <v>8.1729459840279724E-4</v>
      </c>
      <c r="Q17">
        <f ca="1"/>
        <v>0.23770933107268255</v>
      </c>
      <c r="R17" t="s">
        <v>2</v>
      </c>
    </row>
    <row r="18" spans="1:18" x14ac:dyDescent="0.25">
      <c r="A18">
        <v>17</v>
      </c>
      <c r="B18" s="19"/>
      <c r="C18" s="19"/>
      <c r="D18" s="19"/>
      <c r="E18" s="19"/>
      <c r="F18" s="19"/>
      <c r="G18" s="19"/>
      <c r="H18" s="19"/>
      <c r="I18" s="19"/>
      <c r="J18" s="19"/>
      <c r="L18" t="e">
        <f t="shared" si="2"/>
        <v>#N/A</v>
      </c>
      <c r="M18" t="e">
        <f t="shared" si="3"/>
        <v>#N/A</v>
      </c>
      <c r="O18" t="str">
        <f>"+/-"</f>
        <v>+/-</v>
      </c>
      <c r="P18">
        <f ca="1"/>
        <v>2.0178546877097647E-4</v>
      </c>
      <c r="Q18">
        <f ca="1"/>
        <v>0.13069901981726406</v>
      </c>
      <c r="R18" t="str">
        <f>"+/-"</f>
        <v>+/-</v>
      </c>
    </row>
    <row r="19" spans="1:18" x14ac:dyDescent="0.25">
      <c r="A19">
        <v>18</v>
      </c>
      <c r="B19" s="19"/>
      <c r="C19" s="19"/>
      <c r="D19" s="19"/>
      <c r="E19" s="19"/>
      <c r="F19" s="19"/>
      <c r="G19" s="19"/>
      <c r="H19" s="19"/>
      <c r="I19" s="19"/>
      <c r="J19" s="19"/>
      <c r="L19" t="e">
        <f t="shared" si="2"/>
        <v>#N/A</v>
      </c>
      <c r="M19" t="e">
        <f t="shared" si="3"/>
        <v>#N/A</v>
      </c>
      <c r="O19" t="s">
        <v>3</v>
      </c>
      <c r="P19">
        <f ca="1"/>
        <v>0.64573968427534345</v>
      </c>
      <c r="Q19">
        <f ca="1"/>
        <v>0.25660520046373742</v>
      </c>
      <c r="R19" t="s">
        <v>8</v>
      </c>
    </row>
    <row r="20" spans="1:18" x14ac:dyDescent="0.25">
      <c r="A20">
        <v>19</v>
      </c>
      <c r="B20" s="19"/>
      <c r="C20" s="19"/>
      <c r="D20" s="19"/>
      <c r="E20" s="19"/>
      <c r="F20" s="19"/>
      <c r="G20" s="19"/>
      <c r="H20" s="19"/>
      <c r="I20" s="19"/>
      <c r="J20" s="19"/>
      <c r="L20" t="e">
        <f t="shared" si="2"/>
        <v>#N/A</v>
      </c>
      <c r="M20" t="e">
        <f t="shared" si="3"/>
        <v>#N/A</v>
      </c>
      <c r="O20" t="s">
        <v>4</v>
      </c>
      <c r="P20">
        <f ca="1"/>
        <v>16.405047081240433</v>
      </c>
      <c r="Q20">
        <f ca="1"/>
        <v>9</v>
      </c>
      <c r="R20" t="s">
        <v>7</v>
      </c>
    </row>
    <row r="21" spans="1:18" x14ac:dyDescent="0.25">
      <c r="A21">
        <v>20</v>
      </c>
      <c r="B21" s="19"/>
      <c r="C21" s="19"/>
      <c r="D21" s="19"/>
      <c r="E21" s="19"/>
      <c r="F21" s="19"/>
      <c r="G21" s="19"/>
      <c r="H21" s="19"/>
      <c r="I21" s="19"/>
      <c r="J21" s="19"/>
      <c r="L21" t="e">
        <f t="shared" si="2"/>
        <v>#N/A</v>
      </c>
      <c r="M21" t="e">
        <f t="shared" si="3"/>
        <v>#N/A</v>
      </c>
      <c r="O21" t="s">
        <v>5</v>
      </c>
      <c r="P21">
        <f ca="1"/>
        <v>1.0802104853092316</v>
      </c>
      <c r="Q21">
        <f ca="1"/>
        <v>0.59261606014531376</v>
      </c>
      <c r="R21" t="s">
        <v>6</v>
      </c>
    </row>
    <row r="22" spans="1:18" x14ac:dyDescent="0.25">
      <c r="A22">
        <v>21</v>
      </c>
      <c r="B22" s="19"/>
      <c r="C22" s="19"/>
      <c r="D22" s="19"/>
      <c r="E22" s="19"/>
      <c r="F22" s="19"/>
      <c r="G22" s="19"/>
      <c r="H22" s="19"/>
      <c r="I22" s="19"/>
      <c r="J22" s="19"/>
      <c r="L22" t="e">
        <f t="shared" si="2"/>
        <v>#N/A</v>
      </c>
      <c r="M22" t="e">
        <f t="shared" si="3"/>
        <v>#N/A</v>
      </c>
    </row>
    <row r="23" spans="1:18" x14ac:dyDescent="0.25">
      <c r="A23">
        <v>22</v>
      </c>
      <c r="B23" s="19"/>
      <c r="C23" s="19"/>
      <c r="D23" s="19"/>
      <c r="E23" s="19"/>
      <c r="F23" s="19"/>
      <c r="G23" s="19"/>
      <c r="H23" s="19"/>
      <c r="I23" s="19"/>
      <c r="J23" s="19"/>
      <c r="L23" t="e">
        <f t="shared" si="2"/>
        <v>#N/A</v>
      </c>
      <c r="M23" t="e">
        <f t="shared" si="3"/>
        <v>#N/A</v>
      </c>
    </row>
    <row r="24" spans="1:18" x14ac:dyDescent="0.25">
      <c r="A24">
        <v>23</v>
      </c>
      <c r="B24" s="19"/>
      <c r="C24" s="19"/>
      <c r="D24" s="19"/>
      <c r="E24" s="19"/>
      <c r="F24" s="19"/>
      <c r="G24" s="19"/>
      <c r="H24" s="19"/>
      <c r="I24" s="19"/>
      <c r="J24" s="19"/>
      <c r="L24" t="e">
        <f t="shared" si="2"/>
        <v>#N/A</v>
      </c>
      <c r="M24" t="e">
        <f t="shared" si="3"/>
        <v>#N/A</v>
      </c>
    </row>
    <row r="25" spans="1:18" x14ac:dyDescent="0.25">
      <c r="A25">
        <v>24</v>
      </c>
      <c r="B25" s="19"/>
      <c r="C25" s="19"/>
      <c r="D25" s="19"/>
      <c r="E25" s="19"/>
      <c r="F25" s="19"/>
      <c r="G25" s="19"/>
      <c r="H25" s="19"/>
      <c r="I25" s="19"/>
      <c r="J25" s="19"/>
      <c r="L25" t="e">
        <f t="shared" si="2"/>
        <v>#N/A</v>
      </c>
      <c r="M25" t="e">
        <f t="shared" si="3"/>
        <v>#N/A</v>
      </c>
    </row>
    <row r="26" spans="1:18" x14ac:dyDescent="0.25">
      <c r="A26">
        <v>25</v>
      </c>
      <c r="B26" s="19"/>
      <c r="C26" s="19"/>
      <c r="D26" s="19"/>
      <c r="E26" s="19"/>
      <c r="F26" s="19"/>
      <c r="G26" s="19"/>
      <c r="H26" s="19"/>
      <c r="I26" s="19"/>
      <c r="J26" s="19"/>
      <c r="L26" t="e">
        <f t="shared" si="2"/>
        <v>#N/A</v>
      </c>
      <c r="M26" t="e">
        <f t="shared" si="3"/>
        <v>#N/A</v>
      </c>
    </row>
    <row r="27" spans="1:18" x14ac:dyDescent="0.25">
      <c r="A27">
        <v>26</v>
      </c>
      <c r="B27" s="19"/>
      <c r="C27" s="19"/>
      <c r="D27" s="19"/>
      <c r="E27" s="19"/>
      <c r="F27" s="19"/>
      <c r="G27" s="19"/>
      <c r="H27" s="19"/>
      <c r="I27" s="19"/>
      <c r="J27" s="19"/>
      <c r="L27" t="e">
        <f t="shared" si="2"/>
        <v>#N/A</v>
      </c>
      <c r="M27" t="e">
        <f t="shared" si="3"/>
        <v>#N/A</v>
      </c>
    </row>
    <row r="28" spans="1:18" x14ac:dyDescent="0.25">
      <c r="A28">
        <v>27</v>
      </c>
      <c r="B28" s="19"/>
      <c r="C28" s="19"/>
      <c r="D28" s="19"/>
      <c r="E28" s="19"/>
      <c r="F28" s="19"/>
      <c r="G28" s="19"/>
      <c r="H28" s="19"/>
      <c r="I28" s="19"/>
      <c r="J28" s="19"/>
      <c r="L28" t="e">
        <f t="shared" si="2"/>
        <v>#N/A</v>
      </c>
      <c r="M28" t="e">
        <f t="shared" si="3"/>
        <v>#N/A</v>
      </c>
    </row>
    <row r="29" spans="1:18" x14ac:dyDescent="0.25">
      <c r="A29">
        <v>28</v>
      </c>
      <c r="B29" s="19"/>
      <c r="C29" s="19"/>
      <c r="D29" s="19"/>
      <c r="E29" s="19"/>
      <c r="F29" s="19"/>
      <c r="G29" s="19"/>
      <c r="H29" s="19"/>
      <c r="I29" s="19"/>
      <c r="J29" s="19"/>
      <c r="L29" t="e">
        <f t="shared" si="2"/>
        <v>#N/A</v>
      </c>
      <c r="M29" t="e">
        <f t="shared" si="3"/>
        <v>#N/A</v>
      </c>
    </row>
    <row r="30" spans="1:18" x14ac:dyDescent="0.25">
      <c r="A30">
        <v>29</v>
      </c>
      <c r="B30" s="19"/>
      <c r="C30" s="19"/>
      <c r="D30" s="19"/>
      <c r="E30" s="19"/>
      <c r="F30" s="19"/>
      <c r="G30" s="19"/>
      <c r="H30" s="19"/>
      <c r="I30" s="19"/>
      <c r="J30" s="19"/>
      <c r="L30" t="e">
        <f t="shared" si="2"/>
        <v>#N/A</v>
      </c>
      <c r="M30" t="e">
        <f t="shared" si="3"/>
        <v>#N/A</v>
      </c>
    </row>
    <row r="31" spans="1:18" x14ac:dyDescent="0.25">
      <c r="A31">
        <v>30</v>
      </c>
      <c r="B31" s="19"/>
      <c r="C31" s="19"/>
      <c r="D31" s="19"/>
      <c r="E31" s="19"/>
      <c r="F31" s="19"/>
      <c r="G31" s="19"/>
      <c r="H31" s="19"/>
      <c r="I31" s="19"/>
      <c r="J31" s="19"/>
      <c r="L31" t="e">
        <f t="shared" ref="L31:L51" si="4">IF(ISNUMBER(E31),H31-E31,NA())</f>
        <v>#N/A</v>
      </c>
      <c r="M31" t="e">
        <f t="shared" ref="M31:M51" si="5">IF(ISNUMBER(E31),G31-J31,NA())</f>
        <v>#N/A</v>
      </c>
    </row>
    <row r="32" spans="1:18" x14ac:dyDescent="0.25">
      <c r="A32">
        <v>31</v>
      </c>
      <c r="B32" s="19"/>
      <c r="C32" s="19"/>
      <c r="D32" s="19"/>
      <c r="E32" s="19"/>
      <c r="F32" s="19"/>
      <c r="G32" s="19"/>
      <c r="H32" s="19"/>
      <c r="I32" s="19"/>
      <c r="J32" s="19"/>
      <c r="L32" t="e">
        <f t="shared" si="4"/>
        <v>#N/A</v>
      </c>
      <c r="M32" t="e">
        <f t="shared" si="5"/>
        <v>#N/A</v>
      </c>
    </row>
    <row r="33" spans="1:13" x14ac:dyDescent="0.25">
      <c r="A33">
        <v>32</v>
      </c>
      <c r="B33" s="19"/>
      <c r="C33" s="19"/>
      <c r="D33" s="19"/>
      <c r="E33" s="19"/>
      <c r="F33" s="19"/>
      <c r="G33" s="19"/>
      <c r="H33" s="19"/>
      <c r="I33" s="19"/>
      <c r="J33" s="19"/>
      <c r="L33" t="e">
        <f t="shared" si="4"/>
        <v>#N/A</v>
      </c>
      <c r="M33" t="e">
        <f t="shared" si="5"/>
        <v>#N/A</v>
      </c>
    </row>
    <row r="34" spans="1:13" x14ac:dyDescent="0.25">
      <c r="A34">
        <v>33</v>
      </c>
      <c r="B34" s="19"/>
      <c r="C34" s="19"/>
      <c r="D34" s="19"/>
      <c r="E34" s="19"/>
      <c r="F34" s="19"/>
      <c r="G34" s="19"/>
      <c r="H34" s="19"/>
      <c r="I34" s="19"/>
      <c r="J34" s="19"/>
      <c r="L34" t="e">
        <f t="shared" si="4"/>
        <v>#N/A</v>
      </c>
      <c r="M34" t="e">
        <f t="shared" si="5"/>
        <v>#N/A</v>
      </c>
    </row>
    <row r="35" spans="1:13" x14ac:dyDescent="0.25">
      <c r="A35">
        <v>34</v>
      </c>
      <c r="B35" s="19"/>
      <c r="C35" s="19"/>
      <c r="D35" s="19"/>
      <c r="E35" s="19"/>
      <c r="F35" s="19"/>
      <c r="G35" s="19"/>
      <c r="H35" s="19"/>
      <c r="I35" s="19"/>
      <c r="J35" s="19"/>
      <c r="L35" t="e">
        <f t="shared" si="4"/>
        <v>#N/A</v>
      </c>
      <c r="M35" t="e">
        <f t="shared" si="5"/>
        <v>#N/A</v>
      </c>
    </row>
    <row r="36" spans="1:13" x14ac:dyDescent="0.25">
      <c r="A36">
        <v>35</v>
      </c>
      <c r="B36" s="19"/>
      <c r="C36" s="19"/>
      <c r="D36" s="19"/>
      <c r="E36" s="19"/>
      <c r="F36" s="19"/>
      <c r="G36" s="19"/>
      <c r="H36" s="19"/>
      <c r="I36" s="19"/>
      <c r="J36" s="19"/>
      <c r="L36" t="e">
        <f t="shared" si="4"/>
        <v>#N/A</v>
      </c>
      <c r="M36" t="e">
        <f t="shared" si="5"/>
        <v>#N/A</v>
      </c>
    </row>
    <row r="37" spans="1:13" x14ac:dyDescent="0.25">
      <c r="A37">
        <v>36</v>
      </c>
      <c r="B37" s="19"/>
      <c r="C37" s="19"/>
      <c r="D37" s="19"/>
      <c r="E37" s="19"/>
      <c r="F37" s="19"/>
      <c r="G37" s="19"/>
      <c r="H37" s="19"/>
      <c r="I37" s="19"/>
      <c r="J37" s="19"/>
      <c r="L37" t="e">
        <f t="shared" si="4"/>
        <v>#N/A</v>
      </c>
      <c r="M37" t="e">
        <f t="shared" si="5"/>
        <v>#N/A</v>
      </c>
    </row>
    <row r="38" spans="1:13" x14ac:dyDescent="0.25">
      <c r="A38">
        <v>37</v>
      </c>
      <c r="B38" s="19"/>
      <c r="C38" s="19"/>
      <c r="D38" s="19"/>
      <c r="E38" s="19"/>
      <c r="F38" s="19"/>
      <c r="G38" s="19"/>
      <c r="H38" s="19"/>
      <c r="I38" s="19"/>
      <c r="J38" s="19"/>
      <c r="L38" t="e">
        <f t="shared" si="4"/>
        <v>#N/A</v>
      </c>
      <c r="M38" t="e">
        <f t="shared" si="5"/>
        <v>#N/A</v>
      </c>
    </row>
    <row r="39" spans="1:13" x14ac:dyDescent="0.25">
      <c r="A39">
        <v>38</v>
      </c>
      <c r="B39" s="19"/>
      <c r="C39" s="19"/>
      <c r="D39" s="19"/>
      <c r="E39" s="19"/>
      <c r="F39" s="19"/>
      <c r="G39" s="19"/>
      <c r="H39" s="19"/>
      <c r="I39" s="19"/>
      <c r="J39" s="19"/>
      <c r="L39" t="e">
        <f t="shared" si="4"/>
        <v>#N/A</v>
      </c>
      <c r="M39" t="e">
        <f t="shared" si="5"/>
        <v>#N/A</v>
      </c>
    </row>
    <row r="40" spans="1:13" x14ac:dyDescent="0.25">
      <c r="A40">
        <v>39</v>
      </c>
      <c r="B40" s="19"/>
      <c r="C40" s="19"/>
      <c r="D40" s="19"/>
      <c r="E40" s="19"/>
      <c r="F40" s="19"/>
      <c r="G40" s="19"/>
      <c r="H40" s="19"/>
      <c r="I40" s="19"/>
      <c r="J40" s="19"/>
      <c r="L40" t="e">
        <f t="shared" si="4"/>
        <v>#N/A</v>
      </c>
      <c r="M40" t="e">
        <f t="shared" si="5"/>
        <v>#N/A</v>
      </c>
    </row>
    <row r="41" spans="1:13" x14ac:dyDescent="0.25">
      <c r="A41">
        <v>40</v>
      </c>
      <c r="B41" s="19"/>
      <c r="C41" s="19"/>
      <c r="D41" s="19"/>
      <c r="E41" s="19"/>
      <c r="F41" s="19"/>
      <c r="G41" s="19"/>
      <c r="H41" s="19"/>
      <c r="I41" s="19"/>
      <c r="J41" s="19"/>
      <c r="L41" t="e">
        <f t="shared" si="4"/>
        <v>#N/A</v>
      </c>
      <c r="M41" t="e">
        <f t="shared" si="5"/>
        <v>#N/A</v>
      </c>
    </row>
    <row r="42" spans="1:13" x14ac:dyDescent="0.25">
      <c r="A42">
        <v>41</v>
      </c>
      <c r="B42" s="19"/>
      <c r="C42" s="19"/>
      <c r="D42" s="19"/>
      <c r="E42" s="19"/>
      <c r="F42" s="19"/>
      <c r="G42" s="19"/>
      <c r="H42" s="19"/>
      <c r="I42" s="19"/>
      <c r="J42" s="19"/>
      <c r="L42" t="e">
        <f t="shared" si="4"/>
        <v>#N/A</v>
      </c>
      <c r="M42" t="e">
        <f t="shared" si="5"/>
        <v>#N/A</v>
      </c>
    </row>
    <row r="43" spans="1:13" x14ac:dyDescent="0.25">
      <c r="A43">
        <v>42</v>
      </c>
      <c r="B43" s="19"/>
      <c r="C43" s="19"/>
      <c r="D43" s="19"/>
      <c r="E43" s="19"/>
      <c r="F43" s="19"/>
      <c r="G43" s="19"/>
      <c r="H43" s="19"/>
      <c r="I43" s="19"/>
      <c r="J43" s="19"/>
      <c r="L43" t="e">
        <f t="shared" si="4"/>
        <v>#N/A</v>
      </c>
      <c r="M43" t="e">
        <f t="shared" si="5"/>
        <v>#N/A</v>
      </c>
    </row>
    <row r="44" spans="1:13" x14ac:dyDescent="0.25">
      <c r="A44">
        <v>43</v>
      </c>
      <c r="B44" s="19"/>
      <c r="C44" s="19"/>
      <c r="D44" s="19"/>
      <c r="E44" s="19"/>
      <c r="F44" s="19"/>
      <c r="G44" s="19"/>
      <c r="H44" s="19"/>
      <c r="I44" s="19"/>
      <c r="J44" s="19"/>
      <c r="L44" t="e">
        <f t="shared" si="4"/>
        <v>#N/A</v>
      </c>
      <c r="M44" t="e">
        <f t="shared" si="5"/>
        <v>#N/A</v>
      </c>
    </row>
    <row r="45" spans="1:13" x14ac:dyDescent="0.25">
      <c r="A45">
        <v>44</v>
      </c>
      <c r="B45" s="19"/>
      <c r="C45" s="19"/>
      <c r="D45" s="19"/>
      <c r="E45" s="19"/>
      <c r="F45" s="19"/>
      <c r="G45" s="19"/>
      <c r="H45" s="19"/>
      <c r="I45" s="19"/>
      <c r="J45" s="19"/>
      <c r="L45" t="e">
        <f t="shared" si="4"/>
        <v>#N/A</v>
      </c>
      <c r="M45" t="e">
        <f t="shared" si="5"/>
        <v>#N/A</v>
      </c>
    </row>
    <row r="46" spans="1:13" x14ac:dyDescent="0.25">
      <c r="A46">
        <v>45</v>
      </c>
      <c r="B46" s="19"/>
      <c r="C46" s="19"/>
      <c r="D46" s="19"/>
      <c r="E46" s="19"/>
      <c r="F46" s="19"/>
      <c r="G46" s="19"/>
      <c r="H46" s="19"/>
      <c r="I46" s="19"/>
      <c r="J46" s="19"/>
      <c r="L46" t="e">
        <f t="shared" si="4"/>
        <v>#N/A</v>
      </c>
      <c r="M46" t="e">
        <f t="shared" si="5"/>
        <v>#N/A</v>
      </c>
    </row>
    <row r="47" spans="1:13" x14ac:dyDescent="0.25">
      <c r="A47">
        <v>46</v>
      </c>
      <c r="B47" s="19"/>
      <c r="C47" s="19"/>
      <c r="D47" s="19"/>
      <c r="E47" s="19"/>
      <c r="F47" s="19"/>
      <c r="G47" s="19"/>
      <c r="H47" s="19"/>
      <c r="I47" s="19"/>
      <c r="J47" s="19"/>
      <c r="L47" t="e">
        <f t="shared" si="4"/>
        <v>#N/A</v>
      </c>
      <c r="M47" t="e">
        <f t="shared" si="5"/>
        <v>#N/A</v>
      </c>
    </row>
    <row r="48" spans="1:13" x14ac:dyDescent="0.25">
      <c r="A48">
        <v>47</v>
      </c>
      <c r="B48" s="19"/>
      <c r="C48" s="19"/>
      <c r="D48" s="19"/>
      <c r="E48" s="19"/>
      <c r="F48" s="19"/>
      <c r="G48" s="19"/>
      <c r="H48" s="19"/>
      <c r="I48" s="19"/>
      <c r="J48" s="19"/>
      <c r="L48" t="e">
        <f t="shared" si="4"/>
        <v>#N/A</v>
      </c>
      <c r="M48" t="e">
        <f t="shared" si="5"/>
        <v>#N/A</v>
      </c>
    </row>
    <row r="49" spans="1:13" x14ac:dyDescent="0.25">
      <c r="A49">
        <v>48</v>
      </c>
      <c r="B49" s="19"/>
      <c r="C49" s="19"/>
      <c r="D49" s="19"/>
      <c r="E49" s="19"/>
      <c r="F49" s="19"/>
      <c r="G49" s="19"/>
      <c r="H49" s="19"/>
      <c r="I49" s="19"/>
      <c r="J49" s="19"/>
      <c r="L49" t="e">
        <f t="shared" si="4"/>
        <v>#N/A</v>
      </c>
      <c r="M49" t="e">
        <f t="shared" si="5"/>
        <v>#N/A</v>
      </c>
    </row>
    <row r="50" spans="1:13" x14ac:dyDescent="0.25">
      <c r="A50">
        <v>49</v>
      </c>
      <c r="B50" s="19"/>
      <c r="C50" s="19"/>
      <c r="D50" s="19"/>
      <c r="E50" s="19"/>
      <c r="F50" s="19"/>
      <c r="G50" s="19"/>
      <c r="H50" s="19"/>
      <c r="I50" s="19"/>
      <c r="J50" s="19"/>
      <c r="L50" t="e">
        <f t="shared" si="4"/>
        <v>#N/A</v>
      </c>
      <c r="M50" t="e">
        <f t="shared" si="5"/>
        <v>#N/A</v>
      </c>
    </row>
    <row r="51" spans="1:13" x14ac:dyDescent="0.25">
      <c r="A51">
        <v>50</v>
      </c>
      <c r="B51" s="19"/>
      <c r="C51" s="19"/>
      <c r="D51" s="19"/>
      <c r="E51" s="19"/>
      <c r="F51" s="19"/>
      <c r="G51" s="19"/>
      <c r="H51" s="19"/>
      <c r="I51" s="19"/>
      <c r="J51" s="19"/>
      <c r="L51" t="e">
        <f t="shared" si="4"/>
        <v>#N/A</v>
      </c>
      <c r="M51" t="e">
        <f t="shared" si="5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zoomScale="85" zoomScaleNormal="85" workbookViewId="0">
      <selection activeCell="Z40" sqref="Z40"/>
    </sheetView>
  </sheetViews>
  <sheetFormatPr defaultColWidth="9.140625" defaultRowHeight="15" x14ac:dyDescent="0.25"/>
  <cols>
    <col min="2" max="2" width="27.85546875" customWidth="1"/>
  </cols>
  <sheetData>
    <row r="1" spans="1:24" x14ac:dyDescent="0.25">
      <c r="A1" t="s">
        <v>0</v>
      </c>
      <c r="B1" s="3" t="s">
        <v>32</v>
      </c>
      <c r="C1" s="3" t="s">
        <v>33</v>
      </c>
      <c r="D1" s="3" t="s">
        <v>34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  <c r="J1" s="6" t="s">
        <v>95</v>
      </c>
      <c r="K1" s="3"/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20</v>
      </c>
      <c r="S1" s="4" t="s">
        <v>96</v>
      </c>
      <c r="T1" s="4" t="s">
        <v>21</v>
      </c>
      <c r="U1" s="3" t="s">
        <v>22</v>
      </c>
      <c r="W1" s="5" t="s">
        <v>23</v>
      </c>
    </row>
    <row r="2" spans="1:24" x14ac:dyDescent="0.25">
      <c r="A2">
        <v>1</v>
      </c>
      <c r="B2" s="19" t="s">
        <v>67</v>
      </c>
      <c r="C2" s="19"/>
      <c r="D2" s="19"/>
      <c r="E2" s="19">
        <v>287.37</v>
      </c>
      <c r="F2" s="19">
        <v>222.26300000000001</v>
      </c>
      <c r="G2" s="19">
        <v>410.19799999999998</v>
      </c>
      <c r="H2" s="19">
        <v>324.47199999999998</v>
      </c>
      <c r="I2" s="19">
        <v>217.911</v>
      </c>
      <c r="J2" s="19">
        <v>288.73399999999998</v>
      </c>
      <c r="K2" s="8"/>
      <c r="L2">
        <f ca="1">IF(ISNUMBER(E2),(E2-$X$18*G2)/(1-$X$17*$X$18),NA())</f>
        <v>287.68159540481855</v>
      </c>
      <c r="M2">
        <f ca="1">IF(ISNUMBER(E2),F2-(L2*$X$15)-(N2*$X$16),NA())</f>
        <v>58.213972577983057</v>
      </c>
      <c r="N2">
        <f ca="1">IF(ISNUMBER(E2),(G2-$X$17*E2)/(1-$X$17*$X$18),NA())</f>
        <v>410.00273693916546</v>
      </c>
      <c r="O2">
        <f ca="1">IF(ISNUMBER(E2),(H2-$X$18*J2)/(1-$X$17*$X$18),NA())</f>
        <v>324.69126565142511</v>
      </c>
      <c r="P2">
        <f ca="1">IF(ISNUMBER(E2),I2-(O2*$X$15)-(Q2*$X$16),NA())</f>
        <v>41.178113493044499</v>
      </c>
      <c r="Q2">
        <f ca="1">IF(ISNUMBER(E2),(J2-$X$17*H2)/(1-$X$17*$X$18),NA())</f>
        <v>288.51361673124029</v>
      </c>
      <c r="R2">
        <f ca="1">IF(ISNUMBER(E2),M2/(M2+L2),NA())</f>
        <v>0.16829927286283569</v>
      </c>
      <c r="S2">
        <f ca="1">IF(ISNUMBER(L2),((O2-$X$20*L2-$X$21*(N2-Q2))-L2)/(1-(Q2/N2)),NA())</f>
        <v>113.05906240649279</v>
      </c>
      <c r="T2">
        <f ca="1">IF(ISNUMBER(E2),N2/(L2+S2),NA())</f>
        <v>1.0231124018671827</v>
      </c>
      <c r="U2">
        <f t="shared" ref="U2:U18" ca="1" si="0">IF(ISNUMBER(E2),S2/(L2+S2),NA())</f>
        <v>0.28212526032166824</v>
      </c>
    </row>
    <row r="3" spans="1:24" ht="15.75" thickBot="1" x14ac:dyDescent="0.3">
      <c r="A3">
        <v>2</v>
      </c>
      <c r="B3" s="19" t="s">
        <v>68</v>
      </c>
      <c r="C3" s="19"/>
      <c r="D3" s="19"/>
      <c r="E3" s="19">
        <v>837.14599999999996</v>
      </c>
      <c r="F3" s="19">
        <v>680.755</v>
      </c>
      <c r="G3" s="19">
        <v>1351.981</v>
      </c>
      <c r="H3" s="19">
        <v>959.89599999999996</v>
      </c>
      <c r="I3" s="19">
        <v>668.09199999999998</v>
      </c>
      <c r="J3" s="19">
        <v>945.83</v>
      </c>
      <c r="L3">
        <f ca="1">IF(ISNUMBER(E3),(E3-$X$18*G3)/(1-$X$17*$X$18),NA())</f>
        <v>838.17305118790944</v>
      </c>
      <c r="M3">
        <f ca="1">IF(ISNUMBER(E3),F3-(L3*$X$15)-(N3*$X$16),NA())</f>
        <v>195.21034974120732</v>
      </c>
      <c r="N3">
        <f ca="1">IF(ISNUMBER(E3),(G3-$X$17*E3)/(1-$X$17*$X$18),NA())</f>
        <v>1351.4120924365752</v>
      </c>
      <c r="O3">
        <f ca="1">IF(ISNUMBER(E3),(H3-$X$18*J3)/(1-$X$17*$X$18),NA())</f>
        <v>960.61431988074503</v>
      </c>
      <c r="P3">
        <f ca="1">IF(ISNUMBER(E3),I3-(O3*$X$15)-(Q3*$X$16),NA())</f>
        <v>140.79262800966504</v>
      </c>
      <c r="Q3">
        <f ca="1">IF(ISNUMBER(E3),(J3-$X$17*H3)/(1-$X$17*$X$18),NA())</f>
        <v>945.17798577532437</v>
      </c>
      <c r="R3">
        <f t="shared" ref="R3:R18" ca="1" si="1">IF(ISNUMBER(E3),M3/(M3+L3),NA())</f>
        <v>0.18890408880740039</v>
      </c>
      <c r="S3">
        <f ca="1">IF(ISNUMBER(L3),((O3-$X$20*L3-$X$21*(N3-Q3))-L3)/(1-(Q3/N3)),NA())</f>
        <v>373.17228458946357</v>
      </c>
      <c r="T3">
        <f t="shared" ref="T3:T20" ca="1" si="2">IF(ISNUMBER(E3),N3/(L3+S3),NA())</f>
        <v>1.1156290881900455</v>
      </c>
      <c r="U3">
        <f t="shared" ca="1" si="0"/>
        <v>0.30806432614030965</v>
      </c>
      <c r="W3" t="s">
        <v>28</v>
      </c>
      <c r="X3">
        <f ca="1">COUNT(U:U)</f>
        <v>17</v>
      </c>
    </row>
    <row r="4" spans="1:24" ht="15.75" thickBot="1" x14ac:dyDescent="0.3">
      <c r="A4">
        <v>3</v>
      </c>
      <c r="B4" s="19" t="s">
        <v>69</v>
      </c>
      <c r="C4" s="19"/>
      <c r="D4" s="19"/>
      <c r="E4" s="19">
        <v>538.49699999999996</v>
      </c>
      <c r="F4" s="19">
        <v>412.71100000000001</v>
      </c>
      <c r="G4" s="19">
        <v>732.8</v>
      </c>
      <c r="H4" s="19">
        <v>579.82399999999996</v>
      </c>
      <c r="I4" s="19">
        <v>400.25599999999997</v>
      </c>
      <c r="J4" s="19">
        <v>594.45500000000004</v>
      </c>
      <c r="L4">
        <f ca="1">IF(ISNUMBER(E4),(E4-$X$18*G4)/(1-$X$17*$X$18),NA())</f>
        <v>539.05363800559041</v>
      </c>
      <c r="M4">
        <f ca="1">IF(ISNUMBER(E4),F4-(L4*$X$15)-(N4*$X$16),NA())</f>
        <v>107.04960938481685</v>
      </c>
      <c r="N4">
        <f ca="1">IF(ISNUMBER(E4),(G4-$X$17*E4)/(1-$X$17*$X$18),NA())</f>
        <v>732.43411888354262</v>
      </c>
      <c r="O4">
        <f ca="1">IF(ISNUMBER(E4),(H4-$X$18*J4)/(1-$X$17*$X$18),NA())</f>
        <v>580.27547679424515</v>
      </c>
      <c r="P4">
        <f ca="1">IF(ISNUMBER(E4),I4-(O4*$X$15)-(Q4*$X$16),NA())</f>
        <v>80.614903732990811</v>
      </c>
      <c r="Q4">
        <f ca="1">IF(ISNUMBER(E4),(J4-$X$17*H4)/(1-$X$17*$X$18),NA())</f>
        <v>594.06113967825581</v>
      </c>
      <c r="R4">
        <f t="shared" ca="1" si="1"/>
        <v>0.1656849889196304</v>
      </c>
      <c r="S4">
        <f ca="1">IF(ISNUMBER(L4),((O4-$X$20*L4-$X$21*(N4-Q4))-L4)/(1-(Q4/N4)),NA())</f>
        <v>183.77973180530572</v>
      </c>
      <c r="T4">
        <f t="shared" ca="1" si="2"/>
        <v>1.0132821054943246</v>
      </c>
      <c r="U4">
        <f t="shared" ca="1" si="0"/>
        <v>0.25424909734505646</v>
      </c>
      <c r="W4" s="21" t="s">
        <v>24</v>
      </c>
      <c r="X4" s="20">
        <f t="array" aca="1" ref="X4" ca="1">AVERAGE(IF(ISNUMBER(U:U),U:U))</f>
        <v>0.29895406628318738</v>
      </c>
    </row>
    <row r="5" spans="1:24" x14ac:dyDescent="0.25">
      <c r="A5">
        <v>4</v>
      </c>
      <c r="B5" s="19" t="s">
        <v>70</v>
      </c>
      <c r="C5" s="19"/>
      <c r="D5" s="19"/>
      <c r="E5" s="19">
        <v>457.90100000000001</v>
      </c>
      <c r="F5" s="19">
        <v>360.57900000000001</v>
      </c>
      <c r="G5" s="19">
        <v>644.70500000000004</v>
      </c>
      <c r="H5" s="19">
        <v>540.70399999999995</v>
      </c>
      <c r="I5" s="19">
        <v>343.28199999999998</v>
      </c>
      <c r="J5" s="19">
        <v>379.19499999999999</v>
      </c>
      <c r="L5">
        <f ca="1">IF(ISNUMBER(E5),(E5-$X$18*G5)/(1-$X$17*$X$18),NA())</f>
        <v>458.39072884876049</v>
      </c>
      <c r="M5">
        <f ca="1">IF(ISNUMBER(E5),F5-(L5*$X$15)-(N5*$X$16),NA())</f>
        <v>99.614194903658372</v>
      </c>
      <c r="N5">
        <f ca="1">IF(ISNUMBER(E5),(G5-$X$17*E5)/(1-$X$17*$X$18),NA())</f>
        <v>644.39386860263971</v>
      </c>
      <c r="O5">
        <f ca="1">IF(ISNUMBER(E5),(H5-$X$18*J5)/(1-$X$17*$X$18),NA())</f>
        <v>540.99190296280563</v>
      </c>
      <c r="P5">
        <f ca="1">IF(ISNUMBER(E5),I5-(O5*$X$15)-(Q5*$X$16),NA())</f>
        <v>53.738499859613285</v>
      </c>
      <c r="Q5">
        <f ca="1">IF(ISNUMBER(E5),(J5-$X$17*H5)/(1-$X$17*$X$18),NA())</f>
        <v>378.82780329174159</v>
      </c>
      <c r="R5">
        <f t="shared" ca="1" si="1"/>
        <v>0.17851848731689002</v>
      </c>
      <c r="S5">
        <f ca="1">IF(ISNUMBER(L5),((O5-$X$20*L5-$X$21*(N5-Q5))-L5)/(1-(Q5/N5)),NA())</f>
        <v>186.72199302821517</v>
      </c>
      <c r="T5">
        <f t="shared" ca="1" si="2"/>
        <v>0.99888569353857348</v>
      </c>
      <c r="U5">
        <f t="shared" ca="1" si="0"/>
        <v>0.28944087861876555</v>
      </c>
      <c r="W5" t="s">
        <v>26</v>
      </c>
      <c r="X5">
        <f t="array" aca="1" ref="X5" ca="1">STDEV(IF(ISNUMBER(U:U),U:U))</f>
        <v>1.9017533673014533E-2</v>
      </c>
    </row>
    <row r="6" spans="1:24" x14ac:dyDescent="0.25">
      <c r="A6">
        <v>5</v>
      </c>
      <c r="B6" s="19" t="s">
        <v>71</v>
      </c>
      <c r="C6" s="19"/>
      <c r="D6" s="19"/>
      <c r="E6" s="19">
        <v>435.041</v>
      </c>
      <c r="F6" s="19">
        <v>344.90199999999999</v>
      </c>
      <c r="G6" s="19">
        <v>643.125</v>
      </c>
      <c r="H6" s="19">
        <v>512.71500000000003</v>
      </c>
      <c r="I6" s="19">
        <v>331.42599999999999</v>
      </c>
      <c r="J6" s="19">
        <v>398.25099999999998</v>
      </c>
      <c r="L6">
        <f ca="1">IF(ISNUMBER(E6),(E6-$X$18*G6)/(1-$X$17*$X$18),NA())</f>
        <v>435.52953986712652</v>
      </c>
      <c r="M6">
        <f ca="1">IF(ISNUMBER(E6),F6-(L6*$X$15)-(N6*$X$16),NA())</f>
        <v>95.474626062450156</v>
      </c>
      <c r="N6">
        <f ca="1">IF(ISNUMBER(E6),(G6-$X$17*E6)/(1-$X$17*$X$18),NA())</f>
        <v>642.82938556933527</v>
      </c>
      <c r="O6">
        <f ca="1">IF(ISNUMBER(E6),(H6-$X$18*J6)/(1-$X$17*$X$18),NA())</f>
        <v>513.01739964283252</v>
      </c>
      <c r="P6">
        <f ca="1">IF(ISNUMBER(E6),I6-(O6*$X$15)-(Q6*$X$16),NA())</f>
        <v>54.986073938164296</v>
      </c>
      <c r="Q6">
        <f ca="1">IF(ISNUMBER(E6),(J6-$X$17*H6)/(1-$X$17*$X$18),NA())</f>
        <v>397.90279090593316</v>
      </c>
      <c r="R6">
        <f t="shared" ca="1" si="1"/>
        <v>0.17980014506159692</v>
      </c>
      <c r="S6">
        <f ca="1">IF(ISNUMBER(L6),((O6-$X$20*L6-$X$21*(N6-Q6))-L6)/(1-(Q6/N6)),NA())</f>
        <v>189.3002323828641</v>
      </c>
      <c r="T6">
        <f t="shared" ca="1" si="2"/>
        <v>1.0288072273741513</v>
      </c>
      <c r="U6">
        <f t="shared" ca="1" si="0"/>
        <v>0.30296288811783162</v>
      </c>
      <c r="W6" t="s">
        <v>27</v>
      </c>
      <c r="X6">
        <f ca="1">X5/SQRT(X3)</f>
        <v>4.6124294160340886E-3</v>
      </c>
    </row>
    <row r="7" spans="1:24" x14ac:dyDescent="0.25">
      <c r="A7">
        <v>6</v>
      </c>
      <c r="B7" s="19" t="s">
        <v>72</v>
      </c>
      <c r="C7" s="19"/>
      <c r="D7" s="19"/>
      <c r="E7" s="19">
        <v>537.702</v>
      </c>
      <c r="F7" s="19">
        <v>421.91399999999999</v>
      </c>
      <c r="G7" s="19">
        <v>753.90700000000004</v>
      </c>
      <c r="H7" s="19">
        <v>638.63300000000004</v>
      </c>
      <c r="I7" s="19">
        <v>408.94900000000001</v>
      </c>
      <c r="J7" s="19">
        <v>461.346</v>
      </c>
      <c r="L7">
        <f ca="1">IF(ISNUMBER(E7),(E7-$X$18*G7)/(1-$X$17*$X$18),NA())</f>
        <v>538.27467938376287</v>
      </c>
      <c r="M7">
        <f ca="1">IF(ISNUMBER(E7),F7-(L7*$X$15)-(N7*$X$16),NA())</f>
        <v>115.62303313265039</v>
      </c>
      <c r="N7">
        <f ca="1">IF(ISNUMBER(E7),(G7-$X$17*E7)/(1-$X$17*$X$18),NA())</f>
        <v>753.54164759948139</v>
      </c>
      <c r="O7">
        <f ca="1">IF(ISNUMBER(E7),(H7-$X$18*J7)/(1-$X$17*$X$18),NA())</f>
        <v>638.98328583774594</v>
      </c>
      <c r="P7">
        <f ca="1">IF(ISNUMBER(E7),I7-(O7*$X$15)-(Q7*$X$16),NA())</f>
        <v>66.30884867774985</v>
      </c>
      <c r="Q7">
        <f ca="1">IF(ISNUMBER(E7),(J7-$X$17*H7)/(1-$X$17*$X$18),NA())</f>
        <v>460.91229192062434</v>
      </c>
      <c r="R7">
        <f t="shared" ca="1" si="1"/>
        <v>0.17682128400127745</v>
      </c>
      <c r="S7">
        <f ca="1">IF(ISNUMBER(L7),((O7-$X$20*L7-$X$21*(N7-Q7))-L7)/(1-(Q7/N7)),NA())</f>
        <v>242.28845975549768</v>
      </c>
      <c r="T7">
        <f t="shared" ca="1" si="2"/>
        <v>0.96538205535867838</v>
      </c>
      <c r="U7">
        <f t="shared" ca="1" si="0"/>
        <v>0.31040212842060805</v>
      </c>
      <c r="W7" t="s">
        <v>29</v>
      </c>
      <c r="X7" s="8">
        <f ca="1">_xlfn.CONFIDENCE.NORM(0.05,X5,X3)</f>
        <v>9.0401955366599257E-3</v>
      </c>
    </row>
    <row r="8" spans="1:24" ht="15.75" thickBot="1" x14ac:dyDescent="0.3">
      <c r="A8">
        <v>7</v>
      </c>
      <c r="B8" s="19" t="s">
        <v>73</v>
      </c>
      <c r="C8" s="19"/>
      <c r="D8" s="19"/>
      <c r="E8" s="19">
        <v>307.33100000000002</v>
      </c>
      <c r="F8" s="19">
        <v>238.09299999999999</v>
      </c>
      <c r="G8" s="19">
        <v>425.42899999999997</v>
      </c>
      <c r="H8" s="19">
        <v>362.95699999999999</v>
      </c>
      <c r="I8" s="19">
        <v>230.15299999999999</v>
      </c>
      <c r="J8" s="19">
        <v>259.77300000000002</v>
      </c>
      <c r="L8">
        <f ca="1">IF(ISNUMBER(E8),(E8-$X$18*G8)/(1-$X$17*$X$18),NA())</f>
        <v>307.65416041425908</v>
      </c>
      <c r="M8">
        <f ca="1">IF(ISNUMBER(E8),F8-(L8*$X$15)-(N8*$X$16),NA())</f>
        <v>63.294956087012892</v>
      </c>
      <c r="N8">
        <f ca="1">IF(ISNUMBER(E8),(G8-$X$17*E8)/(1-$X$17*$X$18),NA())</f>
        <v>425.22018061773667</v>
      </c>
      <c r="O8">
        <f ca="1">IF(ISNUMBER(E8),(H8-$X$18*J8)/(1-$X$17*$X$18),NA())</f>
        <v>363.15423592232457</v>
      </c>
      <c r="P8">
        <f ca="1">IF(ISNUMBER(E8),I8-(O8*$X$15)-(Q8*$X$16),NA())</f>
        <v>35.537029172231122</v>
      </c>
      <c r="Q8">
        <f ca="1">IF(ISNUMBER(E8),(J8-$X$17*H8)/(1-$X$17*$X$18),NA())</f>
        <v>259.52651010007639</v>
      </c>
      <c r="R8">
        <f t="shared" ca="1" si="1"/>
        <v>0.17062975289980467</v>
      </c>
      <c r="S8">
        <f ca="1">IF(ISNUMBER(L8),((O8-$X$20*L8-$X$21*(N8-Q8))-L8)/(1-(Q8/N8)),NA())</f>
        <v>132.72517417066908</v>
      </c>
      <c r="T8">
        <f t="shared" ca="1" si="2"/>
        <v>0.96557705419696971</v>
      </c>
      <c r="U8">
        <f t="shared" ca="1" si="0"/>
        <v>0.30138828902079806</v>
      </c>
    </row>
    <row r="9" spans="1:24" ht="15.75" thickBot="1" x14ac:dyDescent="0.3">
      <c r="A9">
        <v>8</v>
      </c>
      <c r="B9" s="19" t="s">
        <v>74</v>
      </c>
      <c r="C9" s="19"/>
      <c r="D9" s="19"/>
      <c r="E9" s="19">
        <v>786.50400000000002</v>
      </c>
      <c r="F9" s="19">
        <v>632.58299999999997</v>
      </c>
      <c r="G9" s="19">
        <v>1190.873</v>
      </c>
      <c r="H9" s="19">
        <v>933.26400000000001</v>
      </c>
      <c r="I9" s="19">
        <v>614.59699999999998</v>
      </c>
      <c r="J9" s="19">
        <v>744.09</v>
      </c>
      <c r="L9">
        <f ca="1">IF(ISNUMBER(E9),(E9-$X$18*G9)/(1-$X$17*$X$18),NA())</f>
        <v>787.40863791706045</v>
      </c>
      <c r="M9">
        <f ca="1">IF(ISNUMBER(E9),F9-(L9*$X$15)-(N9*$X$16),NA())</f>
        <v>180.2745231274084</v>
      </c>
      <c r="N9">
        <f ca="1">IF(ISNUMBER(E9),(G9-$X$17*E9)/(1-$X$17*$X$18),NA())</f>
        <v>1190.3385486370241</v>
      </c>
      <c r="O9">
        <f ca="1">IF(ISNUMBER(E9),(H9-$X$18*J9)/(1-$X$17*$X$18),NA())</f>
        <v>933.82901458211984</v>
      </c>
      <c r="P9">
        <f ca="1">IF(ISNUMBER(E9),I9-(O9*$X$15)-(Q9*$X$16),NA())</f>
        <v>110.47601176194884</v>
      </c>
      <c r="Q9">
        <f ca="1">IF(ISNUMBER(E9),(J9-$X$17*H9)/(1-$X$17*$X$18),NA())</f>
        <v>743.45616622475711</v>
      </c>
      <c r="R9">
        <f t="shared" ca="1" si="1"/>
        <v>0.18629498826127044</v>
      </c>
      <c r="S9">
        <f ca="1">IF(ISNUMBER(L9),((O9-$X$20*L9-$X$21*(N9-Q9))-L9)/(1-(Q9/N9)),NA())</f>
        <v>364.18235472015584</v>
      </c>
      <c r="T9">
        <f t="shared" ca="1" si="2"/>
        <v>1.0336469773101242</v>
      </c>
      <c r="U9">
        <f t="shared" ca="1" si="0"/>
        <v>0.31624279544437495</v>
      </c>
      <c r="W9" s="21" t="s">
        <v>25</v>
      </c>
      <c r="X9" s="20">
        <f t="array" aca="1" ref="X9" ca="1">MEDIAN(IF(ISNUMBER(U:U),U:U))</f>
        <v>0.30138828902079806</v>
      </c>
    </row>
    <row r="10" spans="1:24" x14ac:dyDescent="0.25">
      <c r="A10">
        <v>9</v>
      </c>
      <c r="B10" s="19" t="s">
        <v>75</v>
      </c>
      <c r="C10" s="19"/>
      <c r="D10" s="19"/>
      <c r="E10" s="19">
        <v>1151.979</v>
      </c>
      <c r="F10" s="19">
        <v>924.19399999999996</v>
      </c>
      <c r="G10" s="19">
        <v>1598.3</v>
      </c>
      <c r="H10" s="19">
        <v>1343.2819999999999</v>
      </c>
      <c r="I10" s="19">
        <v>888.4</v>
      </c>
      <c r="J10" s="19">
        <v>1002.374</v>
      </c>
      <c r="L10">
        <f ca="1">IF(ISNUMBER(E10),(E10-$X$18*G10)/(1-$X$17*$X$18),NA())</f>
        <v>1153.1930871186692</v>
      </c>
      <c r="M10">
        <f ca="1">IF(ISNUMBER(E10),F10-(L10*$X$15)-(N10*$X$16),NA())</f>
        <v>268.81487284346292</v>
      </c>
      <c r="N10">
        <f ca="1">IF(ISNUMBER(E10),(G10-$X$17*E10)/(1-$X$17*$X$18),NA())</f>
        <v>1597.5172734873527</v>
      </c>
      <c r="O10">
        <f ca="1">IF(ISNUMBER(E10),(H10-$X$18*J10)/(1-$X$17*$X$18),NA())</f>
        <v>1344.0430946134882</v>
      </c>
      <c r="P10">
        <f ca="1">IF(ISNUMBER(E10),I10-(O10*$X$15)-(Q10*$X$16),NA())</f>
        <v>166.14234714806108</v>
      </c>
      <c r="Q10">
        <f ca="1">IF(ISNUMBER(E10),(J10-$X$17*H10)/(1-$X$17*$X$18),NA())</f>
        <v>1001.4617345901173</v>
      </c>
      <c r="R10">
        <f t="shared" ca="1" si="1"/>
        <v>0.18903893677966571</v>
      </c>
      <c r="S10">
        <f ca="1">IF(ISNUMBER(L10),((O10-$X$20*L10-$X$21*(N10-Q10))-L10)/(1-(Q10/N10)),NA())</f>
        <v>473.57032942191489</v>
      </c>
      <c r="T10">
        <f t="shared" ca="1" si="2"/>
        <v>0.98202188298810822</v>
      </c>
      <c r="U10">
        <f t="shared" ca="1" si="0"/>
        <v>0.29111198629545798</v>
      </c>
      <c r="W10" s="7" t="s">
        <v>103</v>
      </c>
      <c r="X10">
        <f t="array" aca="1" ref="X10" ca="1">QUARTILE((IF(ISNUMBER(U:U),U:U)),1)</f>
        <v>0.29004383840087705</v>
      </c>
    </row>
    <row r="11" spans="1:24" x14ac:dyDescent="0.25">
      <c r="A11">
        <v>10</v>
      </c>
      <c r="B11" s="19" t="s">
        <v>76</v>
      </c>
      <c r="C11" s="19"/>
      <c r="D11" s="19"/>
      <c r="E11" s="19">
        <v>810.18700000000001</v>
      </c>
      <c r="F11" s="19">
        <v>652.29399999999998</v>
      </c>
      <c r="G11" s="19">
        <v>1140.9280000000001</v>
      </c>
      <c r="H11" s="19">
        <v>940.93399999999997</v>
      </c>
      <c r="I11" s="19">
        <v>627.16</v>
      </c>
      <c r="J11" s="19">
        <v>758.07299999999998</v>
      </c>
      <c r="L11">
        <f ca="1">IF(ISNUMBER(E11),(E11-$X$18*G11)/(1-$X$17*$X$18),NA())</f>
        <v>811.05366833323876</v>
      </c>
      <c r="M11">
        <f ca="1">IF(ISNUMBER(E11),F11-(L11*$X$15)-(N11*$X$16),NA())</f>
        <v>190.54531167888518</v>
      </c>
      <c r="N11">
        <f ca="1">IF(ISNUMBER(E11),(G11-$X$17*E11)/(1-$X$17*$X$18),NA())</f>
        <v>1140.3774996401946</v>
      </c>
      <c r="O11">
        <f ca="1">IF(ISNUMBER(E11),(H11-$X$18*J11)/(1-$X$17*$X$18),NA())</f>
        <v>941.50963747251478</v>
      </c>
      <c r="P11">
        <f ca="1">IF(ISNUMBER(E11),I11-(O11*$X$15)-(Q11*$X$16),NA())</f>
        <v>118.51266789155599</v>
      </c>
      <c r="Q11">
        <f ca="1">IF(ISNUMBER(E11),(J11-$X$17*H11)/(1-$X$17*$X$18),NA())</f>
        <v>757.43395302391741</v>
      </c>
      <c r="R11">
        <f t="shared" ca="1" si="1"/>
        <v>0.19024111993063203</v>
      </c>
      <c r="S11">
        <f ca="1">IF(ISNUMBER(L11),((O11-$X$20*L11-$X$21*(N11-Q11))-L11)/(1-(Q11/N11)),NA())</f>
        <v>358.93129274987666</v>
      </c>
      <c r="T11">
        <f t="shared" ca="1" si="2"/>
        <v>0.97469415212353527</v>
      </c>
      <c r="U11">
        <f t="shared" ca="1" si="0"/>
        <v>0.30678282600965695</v>
      </c>
      <c r="W11" s="7" t="s">
        <v>104</v>
      </c>
      <c r="X11">
        <f t="array" aca="1" ref="X11" ca="1">QUARTILE((IF(ISNUMBER(U:U),U:U)),3)</f>
        <v>0.31040212842060805</v>
      </c>
    </row>
    <row r="12" spans="1:24" x14ac:dyDescent="0.25">
      <c r="A12">
        <v>11</v>
      </c>
      <c r="B12" s="19" t="s">
        <v>77</v>
      </c>
      <c r="C12" s="19"/>
      <c r="D12" s="19"/>
      <c r="E12" s="19">
        <v>771.40599999999995</v>
      </c>
      <c r="F12" s="19">
        <v>574.70299999999997</v>
      </c>
      <c r="G12" s="19">
        <v>893.32899999999995</v>
      </c>
      <c r="H12" s="19">
        <v>905.73599999999999</v>
      </c>
      <c r="I12" s="19">
        <v>554.10599999999999</v>
      </c>
      <c r="J12" s="19">
        <v>501.05200000000002</v>
      </c>
      <c r="L12">
        <f ca="1">IF(ISNUMBER(E12),(E12-$X$18*G12)/(1-$X$17*$X$18),NA())</f>
        <v>772.08451722611971</v>
      </c>
      <c r="M12">
        <f ca="1">IF(ISNUMBER(E12),F12-(L12*$X$15)-(N12*$X$16),NA())</f>
        <v>144.45720992872978</v>
      </c>
      <c r="N12">
        <f ca="1">IF(ISNUMBER(E12),(G12-$X$17*E12)/(1-$X$17*$X$18),NA())</f>
        <v>892.80494984015445</v>
      </c>
      <c r="O12">
        <f ca="1">IF(ISNUMBER(E12),(H12-$X$18*J12)/(1-$X$17*$X$18),NA())</f>
        <v>906.11632395424681</v>
      </c>
      <c r="P12">
        <f ca="1">IF(ISNUMBER(E12),I12-(O12*$X$15)-(Q12*$X$16),NA())</f>
        <v>75.624242452865417</v>
      </c>
      <c r="Q12">
        <f ca="1">IF(ISNUMBER(E12),(J12-$X$17*H12)/(1-$X$17*$X$18),NA())</f>
        <v>500.4369761343321</v>
      </c>
      <c r="R12">
        <f t="shared" ca="1" si="1"/>
        <v>0.15761116558998059</v>
      </c>
      <c r="S12">
        <f ca="1">IF(ISNUMBER(L12),((O12-$X$20*L12-$X$21*(N12-Q12))-L12)/(1-(Q12/N12)),NA())</f>
        <v>283.42868024280421</v>
      </c>
      <c r="T12">
        <f t="shared" ca="1" si="2"/>
        <v>0.8458491584767136</v>
      </c>
      <c r="U12">
        <f t="shared" ca="1" si="0"/>
        <v>0.26852215673139307</v>
      </c>
      <c r="W12" s="7" t="s">
        <v>30</v>
      </c>
      <c r="X12">
        <f t="array" aca="1" ref="X12" ca="1">QUARTILE((IF(ISNUMBER(U:U),U:U)),2)-QUARTILE((IF(ISNUMBER(U:U),U:U)),1)</f>
        <v>1.1344450619921009E-2</v>
      </c>
    </row>
    <row r="13" spans="1:24" x14ac:dyDescent="0.25">
      <c r="A13">
        <v>12</v>
      </c>
      <c r="B13" s="19" t="s">
        <v>78</v>
      </c>
      <c r="C13" s="19"/>
      <c r="D13" s="19"/>
      <c r="E13" s="19">
        <v>319.52999999999997</v>
      </c>
      <c r="F13" s="19">
        <v>250.73699999999999</v>
      </c>
      <c r="G13" s="19">
        <v>478.13600000000002</v>
      </c>
      <c r="H13" s="19">
        <v>374.84500000000003</v>
      </c>
      <c r="I13" s="19">
        <v>246.59299999999999</v>
      </c>
      <c r="J13" s="19">
        <v>318.79000000000002</v>
      </c>
      <c r="L13">
        <f ca="1">IF(ISNUMBER(E13),(E13-$X$18*G13)/(1-$X$17*$X$18),NA())</f>
        <v>319.89321056278413</v>
      </c>
      <c r="M13">
        <f ca="1">IF(ISNUMBER(E13),F13-(L13*$X$15)-(N13*$X$16),NA())</f>
        <v>67.255804366381199</v>
      </c>
      <c r="N13">
        <f ca="1">IF(ISNUMBER(E13),(G13-$X$17*E13)/(1-$X$17*$X$18),NA())</f>
        <v>477.91887339742129</v>
      </c>
      <c r="O13">
        <f ca="1">IF(ISNUMBER(E13),(H13-$X$18*J13)/(1-$X$17*$X$18),NA())</f>
        <v>375.08708172606799</v>
      </c>
      <c r="P13">
        <f ca="1">IF(ISNUMBER(E13),I13-(O13*$X$15)-(Q13*$X$16),NA())</f>
        <v>43.142427711102322</v>
      </c>
      <c r="Q13">
        <f ca="1">IF(ISNUMBER(E13),(J13-$X$17*H13)/(1-$X$17*$X$18),NA())</f>
        <v>318.53541071508505</v>
      </c>
      <c r="R13">
        <f t="shared" ca="1" si="1"/>
        <v>0.1737207167598932</v>
      </c>
      <c r="S13">
        <f ca="1">IF(ISNUMBER(L13),((O13-$X$20*L13-$X$21*(N13-Q13))-L13)/(1-(Q13/N13)),NA())</f>
        <v>153.74252016601824</v>
      </c>
      <c r="T13">
        <f t="shared" ca="1" si="2"/>
        <v>1.0090431156070685</v>
      </c>
      <c r="U13">
        <f t="shared" ca="1" si="0"/>
        <v>0.32460076424016493</v>
      </c>
      <c r="W13" s="7" t="s">
        <v>31</v>
      </c>
      <c r="X13">
        <f t="array" aca="1" ref="X13" ca="1">QUARTILE((IF(ISNUMBER(U:U),U:U)),3)-QUARTILE((IF(ISNUMBER(U:U),U:U)),2)</f>
        <v>9.0138393998099864E-3</v>
      </c>
    </row>
    <row r="14" spans="1:24" x14ac:dyDescent="0.25">
      <c r="A14">
        <v>13</v>
      </c>
      <c r="B14" s="19" t="s">
        <v>79</v>
      </c>
      <c r="C14" s="19"/>
      <c r="D14" s="19"/>
      <c r="E14" s="19">
        <v>1025.7360000000001</v>
      </c>
      <c r="F14" s="19">
        <v>815.80799999999999</v>
      </c>
      <c r="G14" s="19">
        <v>1467.3209999999999</v>
      </c>
      <c r="H14" s="19">
        <v>1181.0509999999999</v>
      </c>
      <c r="I14" s="19">
        <v>804.96299999999997</v>
      </c>
      <c r="J14" s="19">
        <v>981.63599999999997</v>
      </c>
      <c r="L14">
        <f ca="1">IF(ISNUMBER(E14),(E14-$X$18*G14)/(1-$X$17*$X$18),NA())</f>
        <v>1026.8506103832347</v>
      </c>
      <c r="M14">
        <f ca="1">IF(ISNUMBER(E14),F14-(L14*$X$15)-(N14*$X$16),NA())</f>
        <v>230.09870553884946</v>
      </c>
      <c r="N14">
        <f ca="1">IF(ISNUMBER(E14),(G14-$X$17*E14)/(1-$X$17*$X$18),NA())</f>
        <v>1466.6240280824147</v>
      </c>
      <c r="O14">
        <f ca="1">IF(ISNUMBER(E14),(H14-$X$18*J14)/(1-$X$17*$X$18),NA())</f>
        <v>1181.7964177639269</v>
      </c>
      <c r="P14">
        <f ca="1">IF(ISNUMBER(E14),I14-(O14*$X$15)-(Q14*$X$16),NA())</f>
        <v>165.0472338723556</v>
      </c>
      <c r="Q14">
        <f ca="1">IF(ISNUMBER(E14),(J14-$X$17*H14)/(1-$X$17*$X$18),NA())</f>
        <v>980.83385905841101</v>
      </c>
      <c r="R14">
        <f t="shared" ca="1" si="1"/>
        <v>0.18306124409642688</v>
      </c>
      <c r="S14">
        <f ca="1">IF(ISNUMBER(L14),((O14-$X$20*L14-$X$21*(N14-Q14))-L14)/(1-(Q14/N14)),NA())</f>
        <v>429.84865820842754</v>
      </c>
      <c r="T14">
        <f t="shared" ca="1" si="2"/>
        <v>1.0068131835477256</v>
      </c>
      <c r="U14">
        <f t="shared" ca="1" si="0"/>
        <v>0.29508400771286547</v>
      </c>
    </row>
    <row r="15" spans="1:24" x14ac:dyDescent="0.25">
      <c r="A15">
        <v>14</v>
      </c>
      <c r="B15" s="19" t="s">
        <v>80</v>
      </c>
      <c r="C15" s="19"/>
      <c r="D15" s="19"/>
      <c r="E15" s="19">
        <v>431.56200000000001</v>
      </c>
      <c r="F15" s="19">
        <v>343.01499999999999</v>
      </c>
      <c r="G15" s="19">
        <v>646.48400000000004</v>
      </c>
      <c r="H15" s="19">
        <v>503.95499999999998</v>
      </c>
      <c r="I15" s="19">
        <v>328.12900000000002</v>
      </c>
      <c r="J15" s="19">
        <v>409.93700000000001</v>
      </c>
      <c r="L15">
        <f ca="1">IF(ISNUMBER(E15),(E15-$X$18*G15)/(1-$X$17*$X$18),NA())</f>
        <v>432.05309444571702</v>
      </c>
      <c r="M15">
        <f ca="1">IF(ISNUMBER(E15),F15-(L15*$X$15)-(N15*$X$16),NA())</f>
        <v>95.168143853338819</v>
      </c>
      <c r="N15">
        <f ca="1">IF(ISNUMBER(E15),(G15-$X$17*E15)/(1-$X$17*$X$18),NA())</f>
        <v>646.19074519673131</v>
      </c>
      <c r="O15">
        <f ca="1">IF(ISNUMBER(E15),(H15-$X$18*J15)/(1-$X$17*$X$18),NA())</f>
        <v>504.26628532671936</v>
      </c>
      <c r="P15">
        <f ca="1">IF(ISNUMBER(E15),I15-(O15*$X$15)-(Q15*$X$16),NA())</f>
        <v>55.511516719889784</v>
      </c>
      <c r="Q15">
        <f ca="1">IF(ISNUMBER(E15),(J15-$X$17*H15)/(1-$X$17*$X$18),NA())</f>
        <v>409.59473069976906</v>
      </c>
      <c r="R15">
        <f t="shared" ca="1" si="1"/>
        <v>0.18050893427657513</v>
      </c>
      <c r="S15">
        <f ca="1">IF(ISNUMBER(L15),((O15-$X$20*L15-$X$21*(N15-Q15))-L15)/(1-(Q15/N15)),NA())</f>
        <v>182.71518276787435</v>
      </c>
      <c r="T15">
        <f t="shared" ca="1" si="2"/>
        <v>1.0511127023755371</v>
      </c>
      <c r="U15">
        <f t="shared" ca="1" si="0"/>
        <v>0.29720984237511805</v>
      </c>
      <c r="W15" t="s">
        <v>9</v>
      </c>
      <c r="X15">
        <f ca="1">'Donor only'!O3</f>
        <v>0.50136588462032905</v>
      </c>
    </row>
    <row r="16" spans="1:24" x14ac:dyDescent="0.25">
      <c r="A16">
        <v>15</v>
      </c>
      <c r="B16" s="19" t="s">
        <v>81</v>
      </c>
      <c r="C16" s="19"/>
      <c r="D16" s="19"/>
      <c r="E16" s="19">
        <v>566.46199999999999</v>
      </c>
      <c r="F16" s="19">
        <v>454.209</v>
      </c>
      <c r="G16" s="19">
        <v>832.62099999999998</v>
      </c>
      <c r="H16" s="19">
        <v>651.51</v>
      </c>
      <c r="I16" s="19">
        <v>441.28899999999999</v>
      </c>
      <c r="J16" s="19">
        <v>588.91099999999994</v>
      </c>
      <c r="L16">
        <f ca="1">IF(ISNUMBER(E16),(E16-$X$18*G16)/(1-$X$17*$X$18),NA())</f>
        <v>567.09448587590396</v>
      </c>
      <c r="M16">
        <f ca="1">IF(ISNUMBER(E16),F16-(L16*$X$15)-(N16*$X$16),NA())</f>
        <v>129.66549047294981</v>
      </c>
      <c r="N16">
        <f ca="1">IF(ISNUMBER(E16),(G16-$X$17*E16)/(1-$X$17*$X$18),NA())</f>
        <v>832.23608623817711</v>
      </c>
      <c r="O16">
        <f ca="1">IF(ISNUMBER(E16),(H16-$X$18*J16)/(1-$X$17*$X$18),NA())</f>
        <v>651.95722646842421</v>
      </c>
      <c r="P16">
        <f ca="1">IF(ISNUMBER(E16),I16-(O16*$X$15)-(Q16*$X$16),NA())</f>
        <v>85.97941091105389</v>
      </c>
      <c r="Q16">
        <f ca="1">IF(ISNUMBER(E16),(J16-$X$17*H16)/(1-$X$17*$X$18),NA())</f>
        <v>588.46848589549404</v>
      </c>
      <c r="R16">
        <f t="shared" ca="1" si="1"/>
        <v>0.18609778815427955</v>
      </c>
      <c r="S16">
        <f ca="1">IF(ISNUMBER(L16),((O16-$X$20*L16-$X$21*(N16-Q16))-L16)/(1-(Q16/N16)),NA())</f>
        <v>266.09994811742001</v>
      </c>
      <c r="T16">
        <f t="shared" ca="1" si="2"/>
        <v>0.99884979097789495</v>
      </c>
      <c r="U16">
        <f t="shared" ca="1" si="0"/>
        <v>0.31937317060804099</v>
      </c>
      <c r="W16" t="s">
        <v>10</v>
      </c>
      <c r="X16">
        <f ca="1">'Acceptor only'!P3</f>
        <v>4.8329652628227776E-2</v>
      </c>
    </row>
    <row r="17" spans="1:30" x14ac:dyDescent="0.25">
      <c r="A17">
        <v>16</v>
      </c>
      <c r="B17" s="19" t="s">
        <v>82</v>
      </c>
      <c r="C17" s="19"/>
      <c r="D17" s="19"/>
      <c r="E17" s="19">
        <v>699.89200000000005</v>
      </c>
      <c r="F17" s="19">
        <v>550.30600000000004</v>
      </c>
      <c r="G17" s="19">
        <v>1033.57</v>
      </c>
      <c r="H17" s="19">
        <v>810.81299999999999</v>
      </c>
      <c r="I17" s="19">
        <v>535.875</v>
      </c>
      <c r="J17" s="19">
        <v>720.36900000000003</v>
      </c>
      <c r="L17">
        <f ca="1">IF(ISNUMBER(E17),(E17-$X$18*G17)/(1-$X$17*$X$18),NA())</f>
        <v>700.67713493740985</v>
      </c>
      <c r="M17">
        <f ca="1">IF(ISNUMBER(E17),F17-(L17*$X$15)-(N17*$X$16),NA())</f>
        <v>149.08129408391738</v>
      </c>
      <c r="N17">
        <f ca="1">IF(ISNUMBER(E17),(G17-$X$17*E17)/(1-$X$17*$X$18),NA())</f>
        <v>1033.0944173968371</v>
      </c>
      <c r="O17">
        <f ca="1">IF(ISNUMBER(E17),(H17-$X$18*J17)/(1-$X$17*$X$18),NA())</f>
        <v>811.36005018231742</v>
      </c>
      <c r="P17">
        <f ca="1">IF(ISNUMBER(E17),I17-(O17*$X$15)-(Q17*$X$16),NA())</f>
        <v>94.298182702196982</v>
      </c>
      <c r="Q17">
        <f ca="1">IF(ISNUMBER(E17),(J17-$X$17*H17)/(1-$X$17*$X$18),NA())</f>
        <v>719.81829168438981</v>
      </c>
      <c r="R17">
        <f t="shared" ca="1" si="1"/>
        <v>0.17543961788718632</v>
      </c>
      <c r="S17">
        <f ca="1">IF(ISNUMBER(L17),((O17-$X$20*L17-$X$21*(N17-Q17))-L17)/(1-(Q17/N17)),NA())</f>
        <v>336.77113696409754</v>
      </c>
      <c r="T17">
        <f t="shared" ca="1" si="2"/>
        <v>0.99580330448988064</v>
      </c>
      <c r="U17">
        <f t="shared" ca="1" si="0"/>
        <v>0.32461487101119751</v>
      </c>
      <c r="W17" t="s">
        <v>18</v>
      </c>
      <c r="X17">
        <f ca="1">'Donor only'!O10</f>
        <v>6.7874714251249784E-4</v>
      </c>
    </row>
    <row r="18" spans="1:30" x14ac:dyDescent="0.25">
      <c r="A18">
        <v>17</v>
      </c>
      <c r="B18" s="19" t="s">
        <v>83</v>
      </c>
      <c r="C18" s="19"/>
      <c r="D18" s="19"/>
      <c r="E18" s="19">
        <v>768.99900000000002</v>
      </c>
      <c r="F18" s="19">
        <v>584.35599999999999</v>
      </c>
      <c r="G18" s="19">
        <v>1011.352</v>
      </c>
      <c r="H18" s="19">
        <v>905.59</v>
      </c>
      <c r="I18" s="19">
        <v>566.11800000000005</v>
      </c>
      <c r="J18" s="19">
        <v>603.79100000000005</v>
      </c>
      <c r="L18">
        <f ca="1">IF(ISNUMBER(E18),(E18-$X$18*G18)/(1-$X$17*$X$18),NA())</f>
        <v>769.76721397993742</v>
      </c>
      <c r="M18">
        <f ca="1">IF(ISNUMBER(E18),F18-(L18*$X$15)-(N18*$X$16),NA())</f>
        <v>149.56794011262389</v>
      </c>
      <c r="N18">
        <f ca="1">IF(ISNUMBER(E18),(G18-$X$17*E18)/(1-$X$17*$X$18),NA())</f>
        <v>1010.8295227031113</v>
      </c>
      <c r="O18">
        <f ca="1">IF(ISNUMBER(E18),(H18-$X$18*J18)/(1-$X$17*$X$18),NA())</f>
        <v>906.0484039565888</v>
      </c>
      <c r="P18">
        <f ca="1">IF(ISNUMBER(E18),I18-(O18*$X$15)-(Q18*$X$16),NA())</f>
        <v>82.704952813181819</v>
      </c>
      <c r="Q18">
        <f ca="1">IF(ISNUMBER(E18),(J18-$X$17*H18)/(1-$X$17*$X$18),NA())</f>
        <v>603.17602223483641</v>
      </c>
      <c r="R18">
        <f t="shared" ca="1" si="1"/>
        <v>0.1626914183002785</v>
      </c>
      <c r="S18">
        <f ca="1">IF(ISNUMBER(L18),((O18-$X$20*L18-$X$21*(N18-Q18))-L18)/(1-(Q18/N18)),NA())</f>
        <v>314.47890657783694</v>
      </c>
      <c r="T18">
        <f t="shared" ca="1" si="2"/>
        <v>0.93228788513728333</v>
      </c>
      <c r="U18">
        <f t="shared" ca="1" si="0"/>
        <v>0.29004383840087705</v>
      </c>
      <c r="W18" t="s">
        <v>19</v>
      </c>
      <c r="X18">
        <f ca="1">'Acceptor only'!P10</f>
        <v>-7.599837189985522E-4</v>
      </c>
    </row>
    <row r="19" spans="1:30" x14ac:dyDescent="0.25">
      <c r="A19">
        <v>18</v>
      </c>
      <c r="B19" s="19"/>
      <c r="C19" s="19"/>
      <c r="D19" s="19"/>
      <c r="E19" s="19"/>
      <c r="F19" s="19"/>
      <c r="G19" s="19"/>
      <c r="H19" s="19"/>
      <c r="I19" s="19"/>
      <c r="J19" s="19"/>
      <c r="L19" t="e">
        <f>IF(ISNUMBER(E19),(E19-$X$18*G19)/(1-$X$17*$X$18),NA())</f>
        <v>#N/A</v>
      </c>
      <c r="M19" t="e">
        <f>IF(ISNUMBER(E19),F19-(L19*$X$15)-(N19*$X$16),NA())</f>
        <v>#N/A</v>
      </c>
      <c r="N19" t="e">
        <f>IF(ISNUMBER(E19),(G19-$X$17*E19)/(1-$X$17*$X$18),NA())</f>
        <v>#N/A</v>
      </c>
      <c r="O19" t="e">
        <f>IF(ISNUMBER(E19),(H19-$X$18*J19)/(1-$X$17*$X$18),NA())</f>
        <v>#N/A</v>
      </c>
      <c r="P19" t="e">
        <f>IF(ISNUMBER(E19),I19-(O19*$X$15)-(Q19*$X$16),NA())</f>
        <v>#N/A</v>
      </c>
      <c r="Q19" t="e">
        <f>IF(ISNUMBER(E19),(J19-$X$17*H19)/(1-$X$17*$X$18),NA())</f>
        <v>#N/A</v>
      </c>
      <c r="R19" t="e">
        <f>IF(ISNUMBER(E19),M19/(M19+L19),NA())</f>
        <v>#N/A</v>
      </c>
      <c r="S19" t="e">
        <f>IF(ISNUMBER(L19),((O19-$X$20*L19-$X$21*(N19-Q19))-L19)/(1-(Q19/N19)),NA())</f>
        <v>#N/A</v>
      </c>
      <c r="T19" t="e">
        <f t="shared" si="2"/>
        <v>#N/A</v>
      </c>
      <c r="U19" t="e">
        <f>IF(ISNUMBER(E19),S19/(L19+S19),NA())</f>
        <v>#N/A</v>
      </c>
      <c r="Y19" s="8"/>
      <c r="Z19" s="8"/>
    </row>
    <row r="20" spans="1:30" x14ac:dyDescent="0.25">
      <c r="A20">
        <v>19</v>
      </c>
      <c r="B20" s="19"/>
      <c r="C20" s="19"/>
      <c r="D20" s="19"/>
      <c r="E20" s="19"/>
      <c r="F20" s="19"/>
      <c r="G20" s="19"/>
      <c r="H20" s="19"/>
      <c r="I20" s="19"/>
      <c r="J20" s="19"/>
      <c r="L20" t="e">
        <f>IF(ISNUMBER(E20),(E20-$X$18*G20)/(1-$X$17*$X$18),NA())</f>
        <v>#N/A</v>
      </c>
      <c r="M20" t="e">
        <f>IF(ISNUMBER(E20),F20-(L20*$X$15)-(N20*$X$16),NA())</f>
        <v>#N/A</v>
      </c>
      <c r="N20" t="e">
        <f>IF(ISNUMBER(E20),(G20-$X$17*E20)/(1-$X$17*$X$18),NA())</f>
        <v>#N/A</v>
      </c>
      <c r="O20" t="e">
        <f>IF(ISNUMBER(E20),(H20-$X$18*J20)/(1-$X$17*$X$18),NA())</f>
        <v>#N/A</v>
      </c>
      <c r="P20" t="e">
        <f>IF(ISNUMBER(E20),I20-(O20*$X$15)-(Q20*$X$16),NA())</f>
        <v>#N/A</v>
      </c>
      <c r="Q20" t="e">
        <f>IF(ISNUMBER(E20),(J20-$X$17*H20)/(1-$X$17*$X$18),NA())</f>
        <v>#N/A</v>
      </c>
      <c r="R20" t="e">
        <f>IF(ISNUMBER(E20),M20/(M20+L20),NA())</f>
        <v>#N/A</v>
      </c>
      <c r="S20" t="e">
        <f>IF(ISNUMBER(L20),((O20-$X$20*L20-$X$21*(N20-Q20))-L20)/(1-(Q20/N20)),NA())</f>
        <v>#N/A</v>
      </c>
      <c r="T20" t="e">
        <f t="shared" si="2"/>
        <v>#N/A</v>
      </c>
      <c r="U20" t="e">
        <f>IF(ISNUMBER(E20),S20/(L20+S20),NA())</f>
        <v>#N/A</v>
      </c>
      <c r="W20" t="s">
        <v>35</v>
      </c>
      <c r="X20">
        <f ca="1">'Donor only'!O17</f>
        <v>1.185169184049353E-2</v>
      </c>
      <c r="Y20" s="8"/>
      <c r="Z20" s="8"/>
    </row>
    <row r="21" spans="1:30" x14ac:dyDescent="0.25">
      <c r="A21">
        <v>20</v>
      </c>
      <c r="B21" s="19"/>
      <c r="C21" s="19"/>
      <c r="D21" s="19"/>
      <c r="E21" s="19"/>
      <c r="F21" s="19"/>
      <c r="G21" s="19"/>
      <c r="H21" s="19"/>
      <c r="I21" s="19"/>
      <c r="J21" s="19"/>
      <c r="L21" t="e">
        <f t="shared" ref="L21:L51" si="3">IF(ISNUMBER(E21),(E21-$X$18*G21)/(1-$X$17*$X$18),NA())</f>
        <v>#N/A</v>
      </c>
      <c r="M21" t="e">
        <f t="shared" ref="M21:M51" si="4">IF(ISNUMBER(E21),F21-(L21*$X$15)-(N21*$X$16),NA())</f>
        <v>#N/A</v>
      </c>
      <c r="N21" t="e">
        <f t="shared" ref="N21:N51" si="5">IF(ISNUMBER(E21),(G21-$X$17*E21)/(1-$X$17*$X$18),NA())</f>
        <v>#N/A</v>
      </c>
      <c r="O21" t="e">
        <f t="shared" ref="O21:O51" si="6">IF(ISNUMBER(E21),(H21-$X$18*J21)/(1-$X$17*$X$18),NA())</f>
        <v>#N/A</v>
      </c>
      <c r="P21" t="e">
        <f t="shared" ref="P21:P51" si="7">IF(ISNUMBER(E21),I21-(O21*$X$15)-(Q21*$X$16),NA())</f>
        <v>#N/A</v>
      </c>
      <c r="Q21" t="e">
        <f t="shared" ref="Q21:Q51" si="8">IF(ISNUMBER(E21),(J21-$X$17*H21)/(1-$X$17*$X$18),NA())</f>
        <v>#N/A</v>
      </c>
      <c r="R21" t="e">
        <f t="shared" ref="R21:R51" si="9">IF(ISNUMBER(E21),M21/(M21+L21),NA())</f>
        <v>#N/A</v>
      </c>
      <c r="S21" t="e">
        <f t="shared" ref="S21:S51" si="10">IF(ISNUMBER(L21),((O21-$X$20*L21-$X$21*(N21-Q21))-L21)/(1-(Q21/N21)),NA())</f>
        <v>#N/A</v>
      </c>
      <c r="T21" t="e">
        <f t="shared" ref="T21:T51" si="11">IF(ISNUMBER(E21),N21/(L21+S21),NA())</f>
        <v>#N/A</v>
      </c>
      <c r="U21" t="e">
        <f t="shared" ref="U21:U51" si="12">IF(ISNUMBER(E21),S21/(L21+S21),NA())</f>
        <v>#N/A</v>
      </c>
      <c r="W21" t="s">
        <v>36</v>
      </c>
      <c r="X21">
        <f ca="1">'Acceptor only'!P17</f>
        <v>8.1729459840279724E-4</v>
      </c>
      <c r="Y21" s="8"/>
      <c r="Z21" s="8"/>
    </row>
    <row r="22" spans="1:30" x14ac:dyDescent="0.25">
      <c r="A22">
        <v>21</v>
      </c>
      <c r="B22" s="19"/>
      <c r="C22" s="19"/>
      <c r="D22" s="19"/>
      <c r="E22" s="19"/>
      <c r="F22" s="19"/>
      <c r="G22" s="19"/>
      <c r="H22" s="19"/>
      <c r="I22" s="19"/>
      <c r="J22" s="19"/>
      <c r="L22" t="e">
        <f t="shared" si="3"/>
        <v>#N/A</v>
      </c>
      <c r="M22" t="e">
        <f t="shared" si="4"/>
        <v>#N/A</v>
      </c>
      <c r="N22" t="e">
        <f t="shared" si="5"/>
        <v>#N/A</v>
      </c>
      <c r="O22" t="e">
        <f t="shared" si="6"/>
        <v>#N/A</v>
      </c>
      <c r="P22" t="e">
        <f t="shared" si="7"/>
        <v>#N/A</v>
      </c>
      <c r="Q22" t="e">
        <f t="shared" si="8"/>
        <v>#N/A</v>
      </c>
      <c r="R22" t="e">
        <f t="shared" si="9"/>
        <v>#N/A</v>
      </c>
      <c r="S22" t="e">
        <f t="shared" si="10"/>
        <v>#N/A</v>
      </c>
      <c r="T22" t="e">
        <f t="shared" si="11"/>
        <v>#N/A</v>
      </c>
      <c r="U22" t="e">
        <f t="shared" si="12"/>
        <v>#N/A</v>
      </c>
      <c r="Y22" s="8"/>
      <c r="Z22" s="8"/>
    </row>
    <row r="23" spans="1:30" x14ac:dyDescent="0.25">
      <c r="A23">
        <v>22</v>
      </c>
      <c r="B23" s="19"/>
      <c r="C23" s="19"/>
      <c r="D23" s="19"/>
      <c r="E23" s="19"/>
      <c r="F23" s="19"/>
      <c r="G23" s="19"/>
      <c r="H23" s="19"/>
      <c r="I23" s="19"/>
      <c r="J23" s="19"/>
      <c r="L23" t="e">
        <f t="shared" si="3"/>
        <v>#N/A</v>
      </c>
      <c r="M23" t="e">
        <f t="shared" si="4"/>
        <v>#N/A</v>
      </c>
      <c r="N23" t="e">
        <f t="shared" si="5"/>
        <v>#N/A</v>
      </c>
      <c r="O23" t="e">
        <f t="shared" si="6"/>
        <v>#N/A</v>
      </c>
      <c r="P23" t="e">
        <f t="shared" si="7"/>
        <v>#N/A</v>
      </c>
      <c r="Q23" t="e">
        <f t="shared" si="8"/>
        <v>#N/A</v>
      </c>
      <c r="R23" t="e">
        <f t="shared" si="9"/>
        <v>#N/A</v>
      </c>
      <c r="S23" t="e">
        <f t="shared" si="10"/>
        <v>#N/A</v>
      </c>
      <c r="T23" t="e">
        <f t="shared" si="11"/>
        <v>#N/A</v>
      </c>
      <c r="U23" t="e">
        <f t="shared" si="12"/>
        <v>#N/A</v>
      </c>
      <c r="Y23" s="7"/>
      <c r="Z23" s="7"/>
    </row>
    <row r="24" spans="1:30" x14ac:dyDescent="0.25">
      <c r="A24">
        <v>23</v>
      </c>
      <c r="B24" s="19"/>
      <c r="C24" s="19"/>
      <c r="D24" s="19"/>
      <c r="E24" s="19"/>
      <c r="F24" s="19"/>
      <c r="G24" s="19"/>
      <c r="H24" s="19"/>
      <c r="I24" s="19"/>
      <c r="J24" s="19"/>
      <c r="L24" t="e">
        <f t="shared" si="3"/>
        <v>#N/A</v>
      </c>
      <c r="M24" t="e">
        <f t="shared" si="4"/>
        <v>#N/A</v>
      </c>
      <c r="N24" t="e">
        <f t="shared" si="5"/>
        <v>#N/A</v>
      </c>
      <c r="O24" t="e">
        <f t="shared" si="6"/>
        <v>#N/A</v>
      </c>
      <c r="P24" t="e">
        <f t="shared" si="7"/>
        <v>#N/A</v>
      </c>
      <c r="Q24" t="e">
        <f t="shared" si="8"/>
        <v>#N/A</v>
      </c>
      <c r="R24" t="e">
        <f t="shared" si="9"/>
        <v>#N/A</v>
      </c>
      <c r="S24" t="e">
        <f t="shared" si="10"/>
        <v>#N/A</v>
      </c>
      <c r="T24" t="e">
        <f t="shared" si="11"/>
        <v>#N/A</v>
      </c>
      <c r="U24" t="e">
        <f t="shared" si="12"/>
        <v>#N/A</v>
      </c>
      <c r="Y24" s="7"/>
      <c r="Z24" s="7"/>
    </row>
    <row r="25" spans="1:30" x14ac:dyDescent="0.25">
      <c r="A25">
        <v>24</v>
      </c>
      <c r="B25" s="19"/>
      <c r="C25" s="19"/>
      <c r="D25" s="19"/>
      <c r="E25" s="19"/>
      <c r="F25" s="19"/>
      <c r="G25" s="19"/>
      <c r="H25" s="19"/>
      <c r="I25" s="19"/>
      <c r="J25" s="19"/>
      <c r="L25" t="e">
        <f t="shared" si="3"/>
        <v>#N/A</v>
      </c>
      <c r="M25" t="e">
        <f t="shared" si="4"/>
        <v>#N/A</v>
      </c>
      <c r="N25" t="e">
        <f t="shared" si="5"/>
        <v>#N/A</v>
      </c>
      <c r="O25" t="e">
        <f t="shared" si="6"/>
        <v>#N/A</v>
      </c>
      <c r="P25" t="e">
        <f t="shared" si="7"/>
        <v>#N/A</v>
      </c>
      <c r="Q25" t="e">
        <f t="shared" si="8"/>
        <v>#N/A</v>
      </c>
      <c r="R25" t="e">
        <f t="shared" si="9"/>
        <v>#N/A</v>
      </c>
      <c r="S25" t="e">
        <f t="shared" si="10"/>
        <v>#N/A</v>
      </c>
      <c r="T25" t="e">
        <f t="shared" si="11"/>
        <v>#N/A</v>
      </c>
      <c r="U25" t="e">
        <f t="shared" si="12"/>
        <v>#N/A</v>
      </c>
      <c r="Y25" s="7"/>
      <c r="Z25" s="7"/>
    </row>
    <row r="26" spans="1:30" x14ac:dyDescent="0.25">
      <c r="A26">
        <v>25</v>
      </c>
      <c r="B26" s="19"/>
      <c r="C26" s="19"/>
      <c r="D26" s="19"/>
      <c r="E26" s="19"/>
      <c r="F26" s="19"/>
      <c r="G26" s="19"/>
      <c r="H26" s="19"/>
      <c r="I26" s="19"/>
      <c r="J26" s="19"/>
      <c r="L26" t="e">
        <f t="shared" si="3"/>
        <v>#N/A</v>
      </c>
      <c r="M26" t="e">
        <f t="shared" si="4"/>
        <v>#N/A</v>
      </c>
      <c r="N26" t="e">
        <f t="shared" si="5"/>
        <v>#N/A</v>
      </c>
      <c r="O26" t="e">
        <f t="shared" si="6"/>
        <v>#N/A</v>
      </c>
      <c r="P26" t="e">
        <f t="shared" si="7"/>
        <v>#N/A</v>
      </c>
      <c r="Q26" t="e">
        <f t="shared" si="8"/>
        <v>#N/A</v>
      </c>
      <c r="R26" t="e">
        <f t="shared" si="9"/>
        <v>#N/A</v>
      </c>
      <c r="S26" t="e">
        <f t="shared" si="10"/>
        <v>#N/A</v>
      </c>
      <c r="T26" t="e">
        <f t="shared" si="11"/>
        <v>#N/A</v>
      </c>
      <c r="U26" t="e">
        <f t="shared" si="12"/>
        <v>#N/A</v>
      </c>
      <c r="Y26" s="7"/>
      <c r="Z26" s="7"/>
    </row>
    <row r="27" spans="1:30" x14ac:dyDescent="0.25">
      <c r="A27">
        <v>26</v>
      </c>
      <c r="B27" s="19"/>
      <c r="C27" s="19"/>
      <c r="D27" s="19"/>
      <c r="E27" s="19"/>
      <c r="F27" s="19"/>
      <c r="G27" s="19"/>
      <c r="H27" s="19"/>
      <c r="I27" s="19"/>
      <c r="J27" s="19"/>
      <c r="L27" t="e">
        <f t="shared" si="3"/>
        <v>#N/A</v>
      </c>
      <c r="M27" t="e">
        <f t="shared" si="4"/>
        <v>#N/A</v>
      </c>
      <c r="N27" t="e">
        <f t="shared" si="5"/>
        <v>#N/A</v>
      </c>
      <c r="O27" t="e">
        <f t="shared" si="6"/>
        <v>#N/A</v>
      </c>
      <c r="P27" t="e">
        <f t="shared" si="7"/>
        <v>#N/A</v>
      </c>
      <c r="Q27" t="e">
        <f t="shared" si="8"/>
        <v>#N/A</v>
      </c>
      <c r="R27" t="e">
        <f t="shared" si="9"/>
        <v>#N/A</v>
      </c>
      <c r="S27" t="e">
        <f t="shared" si="10"/>
        <v>#N/A</v>
      </c>
      <c r="T27" t="e">
        <f t="shared" si="11"/>
        <v>#N/A</v>
      </c>
      <c r="U27" t="e">
        <f t="shared" si="12"/>
        <v>#N/A</v>
      </c>
      <c r="Y27" s="7"/>
      <c r="Z27" s="7"/>
    </row>
    <row r="28" spans="1:30" x14ac:dyDescent="0.25">
      <c r="A28">
        <v>27</v>
      </c>
      <c r="B28" s="19"/>
      <c r="C28" s="19"/>
      <c r="D28" s="19"/>
      <c r="E28" s="19"/>
      <c r="F28" s="19"/>
      <c r="G28" s="19"/>
      <c r="H28" s="19"/>
      <c r="I28" s="19"/>
      <c r="J28" s="19"/>
      <c r="L28" t="e">
        <f t="shared" si="3"/>
        <v>#N/A</v>
      </c>
      <c r="M28" t="e">
        <f t="shared" si="4"/>
        <v>#N/A</v>
      </c>
      <c r="N28" t="e">
        <f t="shared" si="5"/>
        <v>#N/A</v>
      </c>
      <c r="O28" t="e">
        <f t="shared" si="6"/>
        <v>#N/A</v>
      </c>
      <c r="P28" t="e">
        <f t="shared" si="7"/>
        <v>#N/A</v>
      </c>
      <c r="Q28" t="e">
        <f t="shared" si="8"/>
        <v>#N/A</v>
      </c>
      <c r="R28" t="e">
        <f t="shared" si="9"/>
        <v>#N/A</v>
      </c>
      <c r="S28" t="e">
        <f t="shared" si="10"/>
        <v>#N/A</v>
      </c>
      <c r="T28" t="e">
        <f t="shared" si="11"/>
        <v>#N/A</v>
      </c>
      <c r="U28" t="e">
        <f t="shared" si="12"/>
        <v>#N/A</v>
      </c>
      <c r="Y28" s="7"/>
      <c r="Z28" s="7"/>
    </row>
    <row r="29" spans="1:30" x14ac:dyDescent="0.25">
      <c r="A29">
        <v>28</v>
      </c>
      <c r="B29" s="19"/>
      <c r="C29" s="19"/>
      <c r="D29" s="19"/>
      <c r="E29" s="19"/>
      <c r="F29" s="19"/>
      <c r="G29" s="19"/>
      <c r="H29" s="19"/>
      <c r="I29" s="19"/>
      <c r="J29" s="19"/>
      <c r="L29" t="e">
        <f t="shared" si="3"/>
        <v>#N/A</v>
      </c>
      <c r="M29" t="e">
        <f t="shared" si="4"/>
        <v>#N/A</v>
      </c>
      <c r="N29" t="e">
        <f t="shared" si="5"/>
        <v>#N/A</v>
      </c>
      <c r="O29" t="e">
        <f t="shared" si="6"/>
        <v>#N/A</v>
      </c>
      <c r="P29" t="e">
        <f t="shared" si="7"/>
        <v>#N/A</v>
      </c>
      <c r="Q29" t="e">
        <f t="shared" si="8"/>
        <v>#N/A</v>
      </c>
      <c r="R29" t="e">
        <f t="shared" si="9"/>
        <v>#N/A</v>
      </c>
      <c r="S29" t="e">
        <f t="shared" si="10"/>
        <v>#N/A</v>
      </c>
      <c r="T29" t="e">
        <f t="shared" si="11"/>
        <v>#N/A</v>
      </c>
      <c r="U29" t="e">
        <f t="shared" si="12"/>
        <v>#N/A</v>
      </c>
      <c r="Y29" s="7"/>
      <c r="Z29" s="7"/>
    </row>
    <row r="30" spans="1:30" x14ac:dyDescent="0.25">
      <c r="A30">
        <v>29</v>
      </c>
      <c r="B30" s="19"/>
      <c r="C30" s="19"/>
      <c r="D30" s="19"/>
      <c r="E30" s="19"/>
      <c r="F30" s="19"/>
      <c r="G30" s="19"/>
      <c r="H30" s="19"/>
      <c r="I30" s="19"/>
      <c r="J30" s="19"/>
      <c r="L30" t="e">
        <f t="shared" si="3"/>
        <v>#N/A</v>
      </c>
      <c r="M30" t="e">
        <f t="shared" si="4"/>
        <v>#N/A</v>
      </c>
      <c r="N30" t="e">
        <f t="shared" si="5"/>
        <v>#N/A</v>
      </c>
      <c r="O30" t="e">
        <f t="shared" si="6"/>
        <v>#N/A</v>
      </c>
      <c r="P30" t="e">
        <f t="shared" si="7"/>
        <v>#N/A</v>
      </c>
      <c r="Q30" t="e">
        <f t="shared" si="8"/>
        <v>#N/A</v>
      </c>
      <c r="R30" t="e">
        <f t="shared" si="9"/>
        <v>#N/A</v>
      </c>
      <c r="S30" t="e">
        <f t="shared" si="10"/>
        <v>#N/A</v>
      </c>
      <c r="T30" t="e">
        <f t="shared" si="11"/>
        <v>#N/A</v>
      </c>
      <c r="U30" t="e">
        <f t="shared" si="12"/>
        <v>#N/A</v>
      </c>
      <c r="Y30" s="7"/>
      <c r="Z30" s="7"/>
    </row>
    <row r="31" spans="1:30" x14ac:dyDescent="0.25">
      <c r="A31">
        <v>30</v>
      </c>
      <c r="B31" s="19"/>
      <c r="C31" s="19"/>
      <c r="D31" s="19"/>
      <c r="E31" s="19"/>
      <c r="F31" s="19"/>
      <c r="G31" s="19"/>
      <c r="H31" s="19"/>
      <c r="I31" s="19"/>
      <c r="J31" s="19"/>
      <c r="L31" t="e">
        <f t="shared" si="3"/>
        <v>#N/A</v>
      </c>
      <c r="M31" t="e">
        <f t="shared" si="4"/>
        <v>#N/A</v>
      </c>
      <c r="N31" t="e">
        <f t="shared" si="5"/>
        <v>#N/A</v>
      </c>
      <c r="O31" t="e">
        <f t="shared" si="6"/>
        <v>#N/A</v>
      </c>
      <c r="P31" t="e">
        <f t="shared" si="7"/>
        <v>#N/A</v>
      </c>
      <c r="Q31" t="e">
        <f t="shared" si="8"/>
        <v>#N/A</v>
      </c>
      <c r="R31" t="e">
        <f t="shared" si="9"/>
        <v>#N/A</v>
      </c>
      <c r="S31" t="e">
        <f t="shared" si="10"/>
        <v>#N/A</v>
      </c>
      <c r="T31" t="e">
        <f t="shared" si="11"/>
        <v>#N/A</v>
      </c>
      <c r="U31" t="e">
        <f t="shared" si="12"/>
        <v>#N/A</v>
      </c>
      <c r="Y31" s="7"/>
      <c r="Z31" s="7"/>
    </row>
    <row r="32" spans="1:30" x14ac:dyDescent="0.25">
      <c r="A32">
        <v>31</v>
      </c>
      <c r="B32" s="19"/>
      <c r="C32" s="19"/>
      <c r="D32" s="19"/>
      <c r="E32" s="19"/>
      <c r="F32" s="19"/>
      <c r="G32" s="19"/>
      <c r="H32" s="19"/>
      <c r="I32" s="19"/>
      <c r="J32" s="19"/>
      <c r="L32" t="e">
        <f t="shared" si="3"/>
        <v>#N/A</v>
      </c>
      <c r="M32" t="e">
        <f t="shared" si="4"/>
        <v>#N/A</v>
      </c>
      <c r="N32" t="e">
        <f t="shared" si="5"/>
        <v>#N/A</v>
      </c>
      <c r="O32" t="e">
        <f t="shared" si="6"/>
        <v>#N/A</v>
      </c>
      <c r="P32" t="e">
        <f t="shared" si="7"/>
        <v>#N/A</v>
      </c>
      <c r="Q32" t="e">
        <f t="shared" si="8"/>
        <v>#N/A</v>
      </c>
      <c r="R32" t="e">
        <f t="shared" si="9"/>
        <v>#N/A</v>
      </c>
      <c r="S32" t="e">
        <f t="shared" si="10"/>
        <v>#N/A</v>
      </c>
      <c r="T32" t="e">
        <f t="shared" si="11"/>
        <v>#N/A</v>
      </c>
      <c r="U32" t="e">
        <f t="shared" si="12"/>
        <v>#N/A</v>
      </c>
      <c r="X32" s="8"/>
      <c r="Y32" s="7"/>
      <c r="Z32" s="7"/>
      <c r="AA32" s="8"/>
      <c r="AB32" s="8"/>
      <c r="AC32" s="8"/>
      <c r="AD32" s="8"/>
    </row>
    <row r="33" spans="1:31" x14ac:dyDescent="0.25">
      <c r="A33">
        <v>32</v>
      </c>
      <c r="B33" s="19"/>
      <c r="C33" s="19"/>
      <c r="D33" s="19"/>
      <c r="E33" s="19"/>
      <c r="F33" s="19"/>
      <c r="G33" s="19"/>
      <c r="H33" s="19"/>
      <c r="I33" s="19"/>
      <c r="J33" s="19"/>
      <c r="L33" t="e">
        <f t="shared" si="3"/>
        <v>#N/A</v>
      </c>
      <c r="M33" t="e">
        <f t="shared" si="4"/>
        <v>#N/A</v>
      </c>
      <c r="N33" t="e">
        <f t="shared" si="5"/>
        <v>#N/A</v>
      </c>
      <c r="O33" t="e">
        <f t="shared" si="6"/>
        <v>#N/A</v>
      </c>
      <c r="P33" t="e">
        <f t="shared" si="7"/>
        <v>#N/A</v>
      </c>
      <c r="Q33" t="e">
        <f t="shared" si="8"/>
        <v>#N/A</v>
      </c>
      <c r="R33" t="e">
        <f t="shared" si="9"/>
        <v>#N/A</v>
      </c>
      <c r="S33" t="e">
        <f t="shared" si="10"/>
        <v>#N/A</v>
      </c>
      <c r="T33" t="e">
        <f t="shared" si="11"/>
        <v>#N/A</v>
      </c>
      <c r="U33" t="e">
        <f t="shared" si="12"/>
        <v>#N/A</v>
      </c>
      <c r="X33" s="8"/>
      <c r="Y33" s="7"/>
      <c r="Z33" s="7"/>
      <c r="AA33" s="8"/>
      <c r="AB33" s="8"/>
      <c r="AC33" s="8"/>
      <c r="AD33" s="8"/>
    </row>
    <row r="34" spans="1:31" x14ac:dyDescent="0.25">
      <c r="A34">
        <v>33</v>
      </c>
      <c r="B34" s="19"/>
      <c r="C34" s="19"/>
      <c r="D34" s="19"/>
      <c r="E34" s="19"/>
      <c r="F34" s="19"/>
      <c r="G34" s="19"/>
      <c r="H34" s="19"/>
      <c r="I34" s="19"/>
      <c r="J34" s="19"/>
      <c r="L34" t="e">
        <f t="shared" si="3"/>
        <v>#N/A</v>
      </c>
      <c r="M34" t="e">
        <f t="shared" si="4"/>
        <v>#N/A</v>
      </c>
      <c r="N34" t="e">
        <f t="shared" si="5"/>
        <v>#N/A</v>
      </c>
      <c r="O34" t="e">
        <f t="shared" si="6"/>
        <v>#N/A</v>
      </c>
      <c r="P34" t="e">
        <f t="shared" si="7"/>
        <v>#N/A</v>
      </c>
      <c r="Q34" t="e">
        <f t="shared" si="8"/>
        <v>#N/A</v>
      </c>
      <c r="R34" t="e">
        <f t="shared" si="9"/>
        <v>#N/A</v>
      </c>
      <c r="S34" t="e">
        <f t="shared" si="10"/>
        <v>#N/A</v>
      </c>
      <c r="T34" t="e">
        <f t="shared" si="11"/>
        <v>#N/A</v>
      </c>
      <c r="U34" t="e">
        <f t="shared" si="12"/>
        <v>#N/A</v>
      </c>
      <c r="X34" s="8"/>
      <c r="Y34" s="7"/>
      <c r="Z34" s="7"/>
      <c r="AA34" s="8"/>
      <c r="AB34" s="10"/>
      <c r="AC34" s="10"/>
      <c r="AD34" s="8"/>
      <c r="AE34" s="8"/>
    </row>
    <row r="35" spans="1:31" x14ac:dyDescent="0.25">
      <c r="A35">
        <v>34</v>
      </c>
      <c r="B35" s="19"/>
      <c r="C35" s="19"/>
      <c r="D35" s="19"/>
      <c r="E35" s="19"/>
      <c r="F35" s="19"/>
      <c r="G35" s="19"/>
      <c r="H35" s="19"/>
      <c r="I35" s="19"/>
      <c r="J35" s="19"/>
      <c r="L35" t="e">
        <f t="shared" si="3"/>
        <v>#N/A</v>
      </c>
      <c r="M35" t="e">
        <f t="shared" si="4"/>
        <v>#N/A</v>
      </c>
      <c r="N35" t="e">
        <f t="shared" si="5"/>
        <v>#N/A</v>
      </c>
      <c r="O35" t="e">
        <f t="shared" si="6"/>
        <v>#N/A</v>
      </c>
      <c r="P35" t="e">
        <f t="shared" si="7"/>
        <v>#N/A</v>
      </c>
      <c r="Q35" t="e">
        <f t="shared" si="8"/>
        <v>#N/A</v>
      </c>
      <c r="R35" t="e">
        <f t="shared" si="9"/>
        <v>#N/A</v>
      </c>
      <c r="S35" t="e">
        <f t="shared" si="10"/>
        <v>#N/A</v>
      </c>
      <c r="T35" t="e">
        <f t="shared" si="11"/>
        <v>#N/A</v>
      </c>
      <c r="U35" t="e">
        <f t="shared" si="12"/>
        <v>#N/A</v>
      </c>
      <c r="X35" s="8"/>
      <c r="Y35" s="7"/>
      <c r="Z35" s="7"/>
      <c r="AA35" s="8"/>
      <c r="AB35" s="9"/>
      <c r="AC35" s="7"/>
      <c r="AD35" s="8"/>
      <c r="AE35" s="8"/>
    </row>
    <row r="36" spans="1:31" x14ac:dyDescent="0.25">
      <c r="A36">
        <v>35</v>
      </c>
      <c r="B36" s="19"/>
      <c r="C36" s="19"/>
      <c r="D36" s="19"/>
      <c r="E36" s="19"/>
      <c r="F36" s="19"/>
      <c r="G36" s="19"/>
      <c r="H36" s="19"/>
      <c r="I36" s="19"/>
      <c r="J36" s="19"/>
      <c r="L36" t="e">
        <f t="shared" si="3"/>
        <v>#N/A</v>
      </c>
      <c r="M36" t="e">
        <f t="shared" si="4"/>
        <v>#N/A</v>
      </c>
      <c r="N36" t="e">
        <f t="shared" si="5"/>
        <v>#N/A</v>
      </c>
      <c r="O36" t="e">
        <f t="shared" si="6"/>
        <v>#N/A</v>
      </c>
      <c r="P36" t="e">
        <f t="shared" si="7"/>
        <v>#N/A</v>
      </c>
      <c r="Q36" t="e">
        <f t="shared" si="8"/>
        <v>#N/A</v>
      </c>
      <c r="R36" t="e">
        <f t="shared" si="9"/>
        <v>#N/A</v>
      </c>
      <c r="S36" t="e">
        <f t="shared" si="10"/>
        <v>#N/A</v>
      </c>
      <c r="T36" t="e">
        <f t="shared" si="11"/>
        <v>#N/A</v>
      </c>
      <c r="U36" t="e">
        <f t="shared" si="12"/>
        <v>#N/A</v>
      </c>
      <c r="X36" s="8"/>
      <c r="Y36" s="7"/>
      <c r="Z36" s="7"/>
      <c r="AA36" s="8"/>
      <c r="AB36" s="9"/>
      <c r="AC36" s="7"/>
      <c r="AD36" s="8"/>
      <c r="AE36" s="8"/>
    </row>
    <row r="37" spans="1:31" x14ac:dyDescent="0.25">
      <c r="A37">
        <v>36</v>
      </c>
      <c r="B37" s="19"/>
      <c r="C37" s="19"/>
      <c r="D37" s="19"/>
      <c r="E37" s="19"/>
      <c r="F37" s="19"/>
      <c r="G37" s="19"/>
      <c r="H37" s="19"/>
      <c r="I37" s="19"/>
      <c r="J37" s="19"/>
      <c r="L37" t="e">
        <f t="shared" si="3"/>
        <v>#N/A</v>
      </c>
      <c r="M37" t="e">
        <f t="shared" si="4"/>
        <v>#N/A</v>
      </c>
      <c r="N37" t="e">
        <f t="shared" si="5"/>
        <v>#N/A</v>
      </c>
      <c r="O37" t="e">
        <f t="shared" si="6"/>
        <v>#N/A</v>
      </c>
      <c r="P37" t="e">
        <f t="shared" si="7"/>
        <v>#N/A</v>
      </c>
      <c r="Q37" t="e">
        <f t="shared" si="8"/>
        <v>#N/A</v>
      </c>
      <c r="R37" t="e">
        <f t="shared" si="9"/>
        <v>#N/A</v>
      </c>
      <c r="S37" t="e">
        <f t="shared" si="10"/>
        <v>#N/A</v>
      </c>
      <c r="T37" t="e">
        <f t="shared" si="11"/>
        <v>#N/A</v>
      </c>
      <c r="U37" t="e">
        <f t="shared" si="12"/>
        <v>#N/A</v>
      </c>
      <c r="X37" s="8"/>
      <c r="Y37" s="7"/>
      <c r="Z37" s="7"/>
      <c r="AA37" s="8"/>
      <c r="AB37" s="9"/>
      <c r="AC37" s="7"/>
      <c r="AD37" s="8"/>
      <c r="AE37" s="8"/>
    </row>
    <row r="38" spans="1:31" x14ac:dyDescent="0.25">
      <c r="A38">
        <v>37</v>
      </c>
      <c r="B38" s="19"/>
      <c r="C38" s="19"/>
      <c r="D38" s="19"/>
      <c r="E38" s="19"/>
      <c r="F38" s="19"/>
      <c r="G38" s="19"/>
      <c r="H38" s="19"/>
      <c r="I38" s="19"/>
      <c r="J38" s="19"/>
      <c r="L38" t="e">
        <f t="shared" si="3"/>
        <v>#N/A</v>
      </c>
      <c r="M38" t="e">
        <f t="shared" si="4"/>
        <v>#N/A</v>
      </c>
      <c r="N38" t="e">
        <f t="shared" si="5"/>
        <v>#N/A</v>
      </c>
      <c r="O38" t="e">
        <f t="shared" si="6"/>
        <v>#N/A</v>
      </c>
      <c r="P38" t="e">
        <f t="shared" si="7"/>
        <v>#N/A</v>
      </c>
      <c r="Q38" t="e">
        <f t="shared" si="8"/>
        <v>#N/A</v>
      </c>
      <c r="R38" t="e">
        <f t="shared" si="9"/>
        <v>#N/A</v>
      </c>
      <c r="S38" t="e">
        <f t="shared" si="10"/>
        <v>#N/A</v>
      </c>
      <c r="T38" t="e">
        <f t="shared" si="11"/>
        <v>#N/A</v>
      </c>
      <c r="U38" t="e">
        <f t="shared" si="12"/>
        <v>#N/A</v>
      </c>
      <c r="X38" s="8"/>
      <c r="Y38" s="8"/>
      <c r="Z38" s="8"/>
      <c r="AA38" s="8"/>
      <c r="AB38" s="9"/>
      <c r="AC38" s="7"/>
      <c r="AD38" s="8"/>
      <c r="AE38" s="8"/>
    </row>
    <row r="39" spans="1:31" x14ac:dyDescent="0.25">
      <c r="A39">
        <v>38</v>
      </c>
      <c r="B39" s="19"/>
      <c r="C39" s="19"/>
      <c r="D39" s="19"/>
      <c r="E39" s="19"/>
      <c r="F39" s="19"/>
      <c r="G39" s="19"/>
      <c r="H39" s="19"/>
      <c r="I39" s="19"/>
      <c r="J39" s="19"/>
      <c r="L39" t="e">
        <f t="shared" si="3"/>
        <v>#N/A</v>
      </c>
      <c r="M39" t="e">
        <f t="shared" si="4"/>
        <v>#N/A</v>
      </c>
      <c r="N39" t="e">
        <f t="shared" si="5"/>
        <v>#N/A</v>
      </c>
      <c r="O39" t="e">
        <f t="shared" si="6"/>
        <v>#N/A</v>
      </c>
      <c r="P39" t="e">
        <f t="shared" si="7"/>
        <v>#N/A</v>
      </c>
      <c r="Q39" t="e">
        <f t="shared" si="8"/>
        <v>#N/A</v>
      </c>
      <c r="R39" t="e">
        <f t="shared" si="9"/>
        <v>#N/A</v>
      </c>
      <c r="S39" t="e">
        <f t="shared" si="10"/>
        <v>#N/A</v>
      </c>
      <c r="T39" t="e">
        <f t="shared" si="11"/>
        <v>#N/A</v>
      </c>
      <c r="U39" t="e">
        <f t="shared" si="12"/>
        <v>#N/A</v>
      </c>
      <c r="X39" s="8"/>
      <c r="Y39" s="8"/>
      <c r="Z39" s="8"/>
      <c r="AA39" s="8"/>
      <c r="AB39" s="9"/>
      <c r="AC39" s="7"/>
      <c r="AD39" s="8"/>
      <c r="AE39" s="8"/>
    </row>
    <row r="40" spans="1:31" x14ac:dyDescent="0.25">
      <c r="A40">
        <v>39</v>
      </c>
      <c r="B40" s="19"/>
      <c r="C40" s="19"/>
      <c r="D40" s="19"/>
      <c r="E40" s="19"/>
      <c r="F40" s="19"/>
      <c r="G40" s="19"/>
      <c r="H40" s="19"/>
      <c r="I40" s="19"/>
      <c r="J40" s="19"/>
      <c r="L40" t="e">
        <f t="shared" si="3"/>
        <v>#N/A</v>
      </c>
      <c r="M40" t="e">
        <f t="shared" si="4"/>
        <v>#N/A</v>
      </c>
      <c r="N40" t="e">
        <f t="shared" si="5"/>
        <v>#N/A</v>
      </c>
      <c r="O40" t="e">
        <f t="shared" si="6"/>
        <v>#N/A</v>
      </c>
      <c r="P40" t="e">
        <f t="shared" si="7"/>
        <v>#N/A</v>
      </c>
      <c r="Q40" t="e">
        <f t="shared" si="8"/>
        <v>#N/A</v>
      </c>
      <c r="R40" t="e">
        <f t="shared" si="9"/>
        <v>#N/A</v>
      </c>
      <c r="S40" t="e">
        <f t="shared" si="10"/>
        <v>#N/A</v>
      </c>
      <c r="T40" t="e">
        <f t="shared" si="11"/>
        <v>#N/A</v>
      </c>
      <c r="U40" t="e">
        <f t="shared" si="12"/>
        <v>#N/A</v>
      </c>
      <c r="X40" s="8"/>
      <c r="Y40" s="8"/>
      <c r="Z40" s="8"/>
      <c r="AA40" s="8"/>
      <c r="AB40" s="9"/>
      <c r="AC40" s="7"/>
      <c r="AD40" s="8"/>
      <c r="AE40" s="8"/>
    </row>
    <row r="41" spans="1:31" x14ac:dyDescent="0.25">
      <c r="A41">
        <v>40</v>
      </c>
      <c r="B41" s="19"/>
      <c r="C41" s="19"/>
      <c r="D41" s="19"/>
      <c r="E41" s="19"/>
      <c r="F41" s="19"/>
      <c r="G41" s="19"/>
      <c r="H41" s="19"/>
      <c r="I41" s="19"/>
      <c r="J41" s="19"/>
      <c r="L41" t="e">
        <f t="shared" si="3"/>
        <v>#N/A</v>
      </c>
      <c r="M41" t="e">
        <f t="shared" si="4"/>
        <v>#N/A</v>
      </c>
      <c r="N41" t="e">
        <f t="shared" si="5"/>
        <v>#N/A</v>
      </c>
      <c r="O41" t="e">
        <f t="shared" si="6"/>
        <v>#N/A</v>
      </c>
      <c r="P41" t="e">
        <f t="shared" si="7"/>
        <v>#N/A</v>
      </c>
      <c r="Q41" t="e">
        <f t="shared" si="8"/>
        <v>#N/A</v>
      </c>
      <c r="R41" t="e">
        <f t="shared" si="9"/>
        <v>#N/A</v>
      </c>
      <c r="S41" t="e">
        <f t="shared" si="10"/>
        <v>#N/A</v>
      </c>
      <c r="T41" t="e">
        <f t="shared" si="11"/>
        <v>#N/A</v>
      </c>
      <c r="U41" t="e">
        <f t="shared" si="12"/>
        <v>#N/A</v>
      </c>
      <c r="X41" s="8"/>
      <c r="Y41" s="8"/>
      <c r="Z41" s="8"/>
      <c r="AA41" s="8"/>
      <c r="AB41" s="9"/>
      <c r="AC41" s="7"/>
      <c r="AD41" s="8"/>
      <c r="AE41" s="8"/>
    </row>
    <row r="42" spans="1:31" x14ac:dyDescent="0.25">
      <c r="A42">
        <v>41</v>
      </c>
      <c r="B42" s="19"/>
      <c r="C42" s="19"/>
      <c r="D42" s="19"/>
      <c r="E42" s="19"/>
      <c r="F42" s="19"/>
      <c r="G42" s="19"/>
      <c r="H42" s="19"/>
      <c r="I42" s="19"/>
      <c r="J42" s="19"/>
      <c r="L42" t="e">
        <f t="shared" si="3"/>
        <v>#N/A</v>
      </c>
      <c r="M42" t="e">
        <f t="shared" si="4"/>
        <v>#N/A</v>
      </c>
      <c r="N42" t="e">
        <f t="shared" si="5"/>
        <v>#N/A</v>
      </c>
      <c r="O42" t="e">
        <f t="shared" si="6"/>
        <v>#N/A</v>
      </c>
      <c r="P42" t="e">
        <f t="shared" si="7"/>
        <v>#N/A</v>
      </c>
      <c r="Q42" t="e">
        <f t="shared" si="8"/>
        <v>#N/A</v>
      </c>
      <c r="R42" t="e">
        <f t="shared" si="9"/>
        <v>#N/A</v>
      </c>
      <c r="S42" t="e">
        <f t="shared" si="10"/>
        <v>#N/A</v>
      </c>
      <c r="T42" t="e">
        <f t="shared" si="11"/>
        <v>#N/A</v>
      </c>
      <c r="U42" t="e">
        <f t="shared" si="12"/>
        <v>#N/A</v>
      </c>
      <c r="X42" s="8"/>
      <c r="Y42" s="8"/>
      <c r="Z42" s="8"/>
      <c r="AA42" s="8"/>
      <c r="AB42" s="9"/>
      <c r="AC42" s="7"/>
      <c r="AD42" s="8"/>
      <c r="AE42" s="8"/>
    </row>
    <row r="43" spans="1:31" x14ac:dyDescent="0.25">
      <c r="A43">
        <v>42</v>
      </c>
      <c r="B43" s="19"/>
      <c r="C43" s="19"/>
      <c r="D43" s="19"/>
      <c r="E43" s="19"/>
      <c r="F43" s="19"/>
      <c r="G43" s="19"/>
      <c r="H43" s="19"/>
      <c r="I43" s="19"/>
      <c r="J43" s="19"/>
      <c r="L43" t="e">
        <f t="shared" si="3"/>
        <v>#N/A</v>
      </c>
      <c r="M43" t="e">
        <f t="shared" si="4"/>
        <v>#N/A</v>
      </c>
      <c r="N43" t="e">
        <f t="shared" si="5"/>
        <v>#N/A</v>
      </c>
      <c r="O43" t="e">
        <f t="shared" si="6"/>
        <v>#N/A</v>
      </c>
      <c r="P43" t="e">
        <f t="shared" si="7"/>
        <v>#N/A</v>
      </c>
      <c r="Q43" t="e">
        <f t="shared" si="8"/>
        <v>#N/A</v>
      </c>
      <c r="R43" t="e">
        <f t="shared" si="9"/>
        <v>#N/A</v>
      </c>
      <c r="S43" t="e">
        <f t="shared" si="10"/>
        <v>#N/A</v>
      </c>
      <c r="T43" t="e">
        <f t="shared" si="11"/>
        <v>#N/A</v>
      </c>
      <c r="U43" t="e">
        <f t="shared" si="12"/>
        <v>#N/A</v>
      </c>
      <c r="X43" s="8"/>
      <c r="Y43" s="8"/>
      <c r="Z43" s="8"/>
      <c r="AA43" s="8"/>
      <c r="AB43" s="9"/>
      <c r="AC43" s="7"/>
      <c r="AD43" s="8"/>
      <c r="AE43" s="8"/>
    </row>
    <row r="44" spans="1:31" x14ac:dyDescent="0.25">
      <c r="A44">
        <v>43</v>
      </c>
      <c r="B44" s="19"/>
      <c r="C44" s="19"/>
      <c r="D44" s="19"/>
      <c r="E44" s="19"/>
      <c r="F44" s="19"/>
      <c r="G44" s="19"/>
      <c r="H44" s="19"/>
      <c r="I44" s="19"/>
      <c r="J44" s="19"/>
      <c r="L44" t="e">
        <f t="shared" si="3"/>
        <v>#N/A</v>
      </c>
      <c r="M44" t="e">
        <f t="shared" si="4"/>
        <v>#N/A</v>
      </c>
      <c r="N44" t="e">
        <f t="shared" si="5"/>
        <v>#N/A</v>
      </c>
      <c r="O44" t="e">
        <f t="shared" si="6"/>
        <v>#N/A</v>
      </c>
      <c r="P44" t="e">
        <f t="shared" si="7"/>
        <v>#N/A</v>
      </c>
      <c r="Q44" t="e">
        <f t="shared" si="8"/>
        <v>#N/A</v>
      </c>
      <c r="R44" t="e">
        <f t="shared" si="9"/>
        <v>#N/A</v>
      </c>
      <c r="S44" t="e">
        <f t="shared" si="10"/>
        <v>#N/A</v>
      </c>
      <c r="T44" t="e">
        <f t="shared" si="11"/>
        <v>#N/A</v>
      </c>
      <c r="U44" t="e">
        <f t="shared" si="12"/>
        <v>#N/A</v>
      </c>
      <c r="X44" s="8"/>
      <c r="Y44" s="8"/>
      <c r="Z44" s="8"/>
      <c r="AA44" s="8"/>
      <c r="AB44" s="9"/>
      <c r="AC44" s="7"/>
      <c r="AD44" s="8"/>
      <c r="AE44" s="8"/>
    </row>
    <row r="45" spans="1:31" x14ac:dyDescent="0.25">
      <c r="A45">
        <v>44</v>
      </c>
      <c r="B45" s="19"/>
      <c r="C45" s="19"/>
      <c r="D45" s="19"/>
      <c r="E45" s="19"/>
      <c r="F45" s="19"/>
      <c r="G45" s="19"/>
      <c r="H45" s="19"/>
      <c r="I45" s="19"/>
      <c r="J45" s="19"/>
      <c r="L45" t="e">
        <f t="shared" si="3"/>
        <v>#N/A</v>
      </c>
      <c r="M45" t="e">
        <f t="shared" si="4"/>
        <v>#N/A</v>
      </c>
      <c r="N45" t="e">
        <f t="shared" si="5"/>
        <v>#N/A</v>
      </c>
      <c r="O45" t="e">
        <f t="shared" si="6"/>
        <v>#N/A</v>
      </c>
      <c r="P45" t="e">
        <f t="shared" si="7"/>
        <v>#N/A</v>
      </c>
      <c r="Q45" t="e">
        <f t="shared" si="8"/>
        <v>#N/A</v>
      </c>
      <c r="R45" t="e">
        <f t="shared" si="9"/>
        <v>#N/A</v>
      </c>
      <c r="S45" t="e">
        <f t="shared" si="10"/>
        <v>#N/A</v>
      </c>
      <c r="T45" t="e">
        <f t="shared" si="11"/>
        <v>#N/A</v>
      </c>
      <c r="U45" t="e">
        <f t="shared" si="12"/>
        <v>#N/A</v>
      </c>
      <c r="X45" s="8"/>
      <c r="Y45" s="8"/>
      <c r="Z45" s="8"/>
      <c r="AA45" s="8"/>
      <c r="AB45" s="9"/>
      <c r="AC45" s="7"/>
      <c r="AD45" s="8"/>
      <c r="AE45" s="8"/>
    </row>
    <row r="46" spans="1:31" x14ac:dyDescent="0.25">
      <c r="A46">
        <v>45</v>
      </c>
      <c r="B46" s="19"/>
      <c r="C46" s="19"/>
      <c r="D46" s="19"/>
      <c r="E46" s="19"/>
      <c r="F46" s="19"/>
      <c r="G46" s="19"/>
      <c r="H46" s="19"/>
      <c r="I46" s="19"/>
      <c r="J46" s="19"/>
      <c r="L46" t="e">
        <f t="shared" si="3"/>
        <v>#N/A</v>
      </c>
      <c r="M46" t="e">
        <f t="shared" si="4"/>
        <v>#N/A</v>
      </c>
      <c r="N46" t="e">
        <f t="shared" si="5"/>
        <v>#N/A</v>
      </c>
      <c r="O46" t="e">
        <f t="shared" si="6"/>
        <v>#N/A</v>
      </c>
      <c r="P46" t="e">
        <f t="shared" si="7"/>
        <v>#N/A</v>
      </c>
      <c r="Q46" t="e">
        <f t="shared" si="8"/>
        <v>#N/A</v>
      </c>
      <c r="R46" t="e">
        <f t="shared" si="9"/>
        <v>#N/A</v>
      </c>
      <c r="S46" t="e">
        <f t="shared" si="10"/>
        <v>#N/A</v>
      </c>
      <c r="T46" t="e">
        <f t="shared" si="11"/>
        <v>#N/A</v>
      </c>
      <c r="U46" t="e">
        <f t="shared" si="12"/>
        <v>#N/A</v>
      </c>
      <c r="X46" s="8"/>
      <c r="Y46" s="8"/>
      <c r="Z46" s="8"/>
      <c r="AA46" s="8"/>
      <c r="AB46" s="9"/>
      <c r="AC46" s="7"/>
      <c r="AD46" s="8"/>
      <c r="AE46" s="8"/>
    </row>
    <row r="47" spans="1:31" x14ac:dyDescent="0.25">
      <c r="A47">
        <v>46</v>
      </c>
      <c r="B47" s="19"/>
      <c r="C47" s="19"/>
      <c r="D47" s="19"/>
      <c r="E47" s="19"/>
      <c r="F47" s="19"/>
      <c r="G47" s="19"/>
      <c r="H47" s="19"/>
      <c r="I47" s="19"/>
      <c r="J47" s="19"/>
      <c r="L47" t="e">
        <f t="shared" si="3"/>
        <v>#N/A</v>
      </c>
      <c r="M47" t="e">
        <f t="shared" si="4"/>
        <v>#N/A</v>
      </c>
      <c r="N47" t="e">
        <f t="shared" si="5"/>
        <v>#N/A</v>
      </c>
      <c r="O47" t="e">
        <f t="shared" si="6"/>
        <v>#N/A</v>
      </c>
      <c r="P47" t="e">
        <f t="shared" si="7"/>
        <v>#N/A</v>
      </c>
      <c r="Q47" t="e">
        <f t="shared" si="8"/>
        <v>#N/A</v>
      </c>
      <c r="R47" t="e">
        <f t="shared" si="9"/>
        <v>#N/A</v>
      </c>
      <c r="S47" t="e">
        <f t="shared" si="10"/>
        <v>#N/A</v>
      </c>
      <c r="T47" t="e">
        <f t="shared" si="11"/>
        <v>#N/A</v>
      </c>
      <c r="U47" t="e">
        <f t="shared" si="12"/>
        <v>#N/A</v>
      </c>
      <c r="X47" s="8"/>
      <c r="Y47" s="8"/>
      <c r="Z47" s="8"/>
      <c r="AA47" s="8"/>
      <c r="AB47" s="9"/>
      <c r="AC47" s="7"/>
      <c r="AD47" s="8"/>
      <c r="AE47" s="8"/>
    </row>
    <row r="48" spans="1:31" x14ac:dyDescent="0.25">
      <c r="A48">
        <v>47</v>
      </c>
      <c r="B48" s="19"/>
      <c r="C48" s="19"/>
      <c r="D48" s="19"/>
      <c r="E48" s="19"/>
      <c r="F48" s="19"/>
      <c r="G48" s="19"/>
      <c r="H48" s="19"/>
      <c r="I48" s="19"/>
      <c r="J48" s="19"/>
      <c r="L48" t="e">
        <f t="shared" si="3"/>
        <v>#N/A</v>
      </c>
      <c r="M48" t="e">
        <f t="shared" si="4"/>
        <v>#N/A</v>
      </c>
      <c r="N48" t="e">
        <f t="shared" si="5"/>
        <v>#N/A</v>
      </c>
      <c r="O48" t="e">
        <f t="shared" si="6"/>
        <v>#N/A</v>
      </c>
      <c r="P48" t="e">
        <f t="shared" si="7"/>
        <v>#N/A</v>
      </c>
      <c r="Q48" t="e">
        <f t="shared" si="8"/>
        <v>#N/A</v>
      </c>
      <c r="R48" t="e">
        <f t="shared" si="9"/>
        <v>#N/A</v>
      </c>
      <c r="S48" t="e">
        <f t="shared" si="10"/>
        <v>#N/A</v>
      </c>
      <c r="T48" t="e">
        <f t="shared" si="11"/>
        <v>#N/A</v>
      </c>
      <c r="U48" t="e">
        <f t="shared" si="12"/>
        <v>#N/A</v>
      </c>
      <c r="X48" s="8"/>
      <c r="Y48" s="8"/>
      <c r="Z48" s="8"/>
      <c r="AA48" s="8"/>
      <c r="AB48" s="9"/>
      <c r="AC48" s="7"/>
      <c r="AD48" s="8"/>
      <c r="AE48" s="8"/>
    </row>
    <row r="49" spans="1:31" x14ac:dyDescent="0.25">
      <c r="A49">
        <v>48</v>
      </c>
      <c r="B49" s="19"/>
      <c r="C49" s="19"/>
      <c r="D49" s="19"/>
      <c r="E49" s="19"/>
      <c r="F49" s="19"/>
      <c r="G49" s="19"/>
      <c r="H49" s="19"/>
      <c r="I49" s="19"/>
      <c r="J49" s="19"/>
      <c r="L49" t="e">
        <f t="shared" si="3"/>
        <v>#N/A</v>
      </c>
      <c r="M49" t="e">
        <f t="shared" si="4"/>
        <v>#N/A</v>
      </c>
      <c r="N49" t="e">
        <f t="shared" si="5"/>
        <v>#N/A</v>
      </c>
      <c r="O49" t="e">
        <f t="shared" si="6"/>
        <v>#N/A</v>
      </c>
      <c r="P49" t="e">
        <f t="shared" si="7"/>
        <v>#N/A</v>
      </c>
      <c r="Q49" t="e">
        <f t="shared" si="8"/>
        <v>#N/A</v>
      </c>
      <c r="R49" t="e">
        <f t="shared" si="9"/>
        <v>#N/A</v>
      </c>
      <c r="S49" t="e">
        <f t="shared" si="10"/>
        <v>#N/A</v>
      </c>
      <c r="T49" t="e">
        <f t="shared" si="11"/>
        <v>#N/A</v>
      </c>
      <c r="U49" t="e">
        <f t="shared" si="12"/>
        <v>#N/A</v>
      </c>
      <c r="X49" s="8"/>
      <c r="Y49" s="8"/>
      <c r="Z49" s="8"/>
      <c r="AA49" s="8"/>
      <c r="AB49" s="9"/>
      <c r="AC49" s="7"/>
      <c r="AD49" s="8"/>
      <c r="AE49" s="8"/>
    </row>
    <row r="50" spans="1:31" x14ac:dyDescent="0.25">
      <c r="A50">
        <v>49</v>
      </c>
      <c r="B50" s="19"/>
      <c r="C50" s="19"/>
      <c r="D50" s="19"/>
      <c r="E50" s="19"/>
      <c r="F50" s="19"/>
      <c r="G50" s="19"/>
      <c r="H50" s="19"/>
      <c r="I50" s="19"/>
      <c r="J50" s="19"/>
      <c r="L50" t="e">
        <f t="shared" si="3"/>
        <v>#N/A</v>
      </c>
      <c r="M50" t="e">
        <f t="shared" si="4"/>
        <v>#N/A</v>
      </c>
      <c r="N50" t="e">
        <f t="shared" si="5"/>
        <v>#N/A</v>
      </c>
      <c r="O50" t="e">
        <f t="shared" si="6"/>
        <v>#N/A</v>
      </c>
      <c r="P50" t="e">
        <f t="shared" si="7"/>
        <v>#N/A</v>
      </c>
      <c r="Q50" t="e">
        <f t="shared" si="8"/>
        <v>#N/A</v>
      </c>
      <c r="R50" t="e">
        <f t="shared" si="9"/>
        <v>#N/A</v>
      </c>
      <c r="S50" t="e">
        <f t="shared" si="10"/>
        <v>#N/A</v>
      </c>
      <c r="T50" t="e">
        <f t="shared" si="11"/>
        <v>#N/A</v>
      </c>
      <c r="U50" t="e">
        <f t="shared" si="12"/>
        <v>#N/A</v>
      </c>
      <c r="X50" s="8"/>
      <c r="Y50" s="8"/>
      <c r="Z50" s="8"/>
      <c r="AA50" s="8"/>
      <c r="AB50" s="9"/>
      <c r="AC50" s="7"/>
      <c r="AD50" s="8"/>
      <c r="AE50" s="8"/>
    </row>
    <row r="51" spans="1:31" x14ac:dyDescent="0.25">
      <c r="A51">
        <v>50</v>
      </c>
      <c r="B51" s="19"/>
      <c r="C51" s="19"/>
      <c r="D51" s="19"/>
      <c r="E51" s="19"/>
      <c r="F51" s="19"/>
      <c r="G51" s="19"/>
      <c r="H51" s="19"/>
      <c r="I51" s="19"/>
      <c r="J51" s="19"/>
      <c r="L51" t="e">
        <f t="shared" si="3"/>
        <v>#N/A</v>
      </c>
      <c r="M51" t="e">
        <f t="shared" si="4"/>
        <v>#N/A</v>
      </c>
      <c r="N51" t="e">
        <f t="shared" si="5"/>
        <v>#N/A</v>
      </c>
      <c r="O51" t="e">
        <f t="shared" si="6"/>
        <v>#N/A</v>
      </c>
      <c r="P51" t="e">
        <f t="shared" si="7"/>
        <v>#N/A</v>
      </c>
      <c r="Q51" t="e">
        <f t="shared" si="8"/>
        <v>#N/A</v>
      </c>
      <c r="R51" t="e">
        <f t="shared" si="9"/>
        <v>#N/A</v>
      </c>
      <c r="S51" t="e">
        <f t="shared" si="10"/>
        <v>#N/A</v>
      </c>
      <c r="T51" t="e">
        <f t="shared" si="11"/>
        <v>#N/A</v>
      </c>
      <c r="U51" t="e">
        <f t="shared" si="12"/>
        <v>#N/A</v>
      </c>
      <c r="X51" s="8"/>
      <c r="Y51" s="8"/>
      <c r="Z51" s="8"/>
      <c r="AA51" s="8"/>
      <c r="AB51" s="7"/>
      <c r="AC51" s="7"/>
      <c r="AD51" s="8"/>
      <c r="AE51" s="8"/>
    </row>
    <row r="52" spans="1:31" x14ac:dyDescent="0.25">
      <c r="X52" s="8"/>
      <c r="Y52" s="8"/>
      <c r="Z52" s="8"/>
      <c r="AA52" s="8"/>
      <c r="AB52" s="7"/>
      <c r="AC52" s="7"/>
      <c r="AD52" s="8"/>
      <c r="AE52" s="8"/>
    </row>
    <row r="53" spans="1:31" x14ac:dyDescent="0.25"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X55" s="8"/>
      <c r="Y55" s="8"/>
      <c r="Z55" s="8"/>
      <c r="AA55" s="8"/>
      <c r="AB55" s="8"/>
      <c r="AC55" s="8"/>
      <c r="AD55" s="8"/>
    </row>
    <row r="56" spans="1:31" x14ac:dyDescent="0.25">
      <c r="X56" s="8"/>
      <c r="Y56" s="8"/>
      <c r="Z56" s="8"/>
      <c r="AA56" s="8"/>
      <c r="AB56" s="8"/>
      <c r="AC56" s="8"/>
      <c r="AD56" s="8"/>
    </row>
  </sheetData>
  <sortState ref="A2:Q59">
    <sortCondition ref="A2"/>
  </sortState>
  <conditionalFormatting sqref="W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D1" zoomScale="85" zoomScaleNormal="85" workbookViewId="0">
      <selection activeCell="B5" sqref="B5:U5"/>
    </sheetView>
  </sheetViews>
  <sheetFormatPr defaultColWidth="9.140625" defaultRowHeight="15" x14ac:dyDescent="0.25"/>
  <cols>
    <col min="2" max="2" width="27.85546875" customWidth="1"/>
  </cols>
  <sheetData>
    <row r="1" spans="1:24" x14ac:dyDescent="0.25">
      <c r="A1" t="s">
        <v>0</v>
      </c>
      <c r="B1" s="3" t="s">
        <v>32</v>
      </c>
      <c r="C1" s="3" t="s">
        <v>33</v>
      </c>
      <c r="D1" s="3" t="s">
        <v>34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  <c r="J1" s="6" t="s">
        <v>95</v>
      </c>
      <c r="K1" s="3"/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20</v>
      </c>
      <c r="S1" s="4" t="s">
        <v>96</v>
      </c>
      <c r="T1" s="4" t="s">
        <v>21</v>
      </c>
      <c r="U1" s="3" t="s">
        <v>22</v>
      </c>
      <c r="W1" s="5" t="s">
        <v>23</v>
      </c>
    </row>
    <row r="2" spans="1:24" x14ac:dyDescent="0.25">
      <c r="A2">
        <v>1</v>
      </c>
      <c r="B2" s="19" t="s">
        <v>105</v>
      </c>
      <c r="C2" s="19"/>
      <c r="D2" s="19"/>
      <c r="E2" s="19">
        <v>521.51667869491757</v>
      </c>
      <c r="F2" s="19">
        <v>281.58434631936302</v>
      </c>
      <c r="G2" s="19">
        <v>284.46858488411061</v>
      </c>
      <c r="H2" s="19">
        <v>530.13117322337564</v>
      </c>
      <c r="I2" s="19">
        <v>288.96430959950101</v>
      </c>
      <c r="J2" s="19">
        <v>189.33374832801678</v>
      </c>
      <c r="K2" s="8"/>
      <c r="L2">
        <f ca="1">IF(ISNUMBER(E2),(E2-$X$18*G2)/(1-$X$17*$X$18),NA())</f>
        <v>521.73260105913221</v>
      </c>
      <c r="M2">
        <f ca="1">IF(ISNUMBER(E2),F2-(L2*$X$15)-(N2*$X$16),NA())</f>
        <v>6.2742660776514771</v>
      </c>
      <c r="N2">
        <f ca="1">IF(ISNUMBER(E2),(G2-$X$17*E2)/(1-$X$17*$X$18),NA())</f>
        <v>284.11446037198607</v>
      </c>
      <c r="O2">
        <f ca="1">IF(ISNUMBER(E2),(H2-$X$18*J2)/(1-$X$17*$X$18),NA())</f>
        <v>530.27479025432285</v>
      </c>
      <c r="P2">
        <f ca="1">IF(ISNUMBER(E2),I2-(O2*$X$15)-(Q2*$X$16),NA())</f>
        <v>13.969580933621607</v>
      </c>
      <c r="Q2">
        <f ca="1">IF(ISNUMBER(E2),(J2-$X$17*H2)/(1-$X$17*$X$18),NA())</f>
        <v>188.97382582938522</v>
      </c>
      <c r="R2">
        <f ca="1">IF(ISNUMBER(E2),M2/(M2+L2),NA())</f>
        <v>1.1882925143899855E-2</v>
      </c>
      <c r="S2">
        <f ca="1">IF(ISNUMBER(L2),((O2-$X$20*L2-$X$21*(N2-Q2))-L2)/(1-(Q2/N2)),NA())</f>
        <v>6.8117055384107452</v>
      </c>
      <c r="T2">
        <f ca="1">IF(ISNUMBER(E2),N2/(L2+S2),NA())</f>
        <v>0.53754142618799117</v>
      </c>
      <c r="U2">
        <f t="shared" ref="U2:U18" ca="1" si="0">IF(ISNUMBER(E2),S2/(L2+S2),NA())</f>
        <v>1.2887671768258172E-2</v>
      </c>
    </row>
    <row r="3" spans="1:24" ht="15.75" thickBot="1" x14ac:dyDescent="0.3">
      <c r="A3">
        <v>2</v>
      </c>
      <c r="B3" s="19" t="s">
        <v>106</v>
      </c>
      <c r="C3" s="19"/>
      <c r="D3" s="19"/>
      <c r="E3" s="19">
        <v>432.69389700499681</v>
      </c>
      <c r="F3" s="19">
        <v>257.69094957716499</v>
      </c>
      <c r="G3" s="19">
        <v>630.22680799502734</v>
      </c>
      <c r="H3" s="19">
        <v>437.63149563520346</v>
      </c>
      <c r="I3" s="19">
        <v>233.900503727754</v>
      </c>
      <c r="J3" s="19">
        <v>343.72107722700963</v>
      </c>
      <c r="L3">
        <f ca="1">IF(ISNUMBER(E3),(E3-$X$18*G3)/(1-$X$17*$X$18),NA())</f>
        <v>433.17263567197284</v>
      </c>
      <c r="M3">
        <f ca="1">IF(ISNUMBER(E3),F3-(L3*$X$15)-(N3*$X$16),NA())</f>
        <v>10.068534820541696</v>
      </c>
      <c r="N3">
        <f ca="1">IF(ISNUMBER(E3),(G3-$X$17*E3)/(1-$X$17*$X$18),NA())</f>
        <v>629.93279330635028</v>
      </c>
      <c r="O3">
        <f ca="1">IF(ISNUMBER(E3),(H3-$X$18*J3)/(1-$X$17*$X$18),NA())</f>
        <v>437.89249217672045</v>
      </c>
      <c r="P3">
        <f ca="1">IF(ISNUMBER(E3),I3-(O3*$X$15)-(Q3*$X$16),NA())</f>
        <v>-2.2414087882891245</v>
      </c>
      <c r="Q3">
        <f ca="1">IF(ISNUMBER(E3),(J3-$X$17*H3)/(1-$X$17*$X$18),NA())</f>
        <v>343.42385894921699</v>
      </c>
      <c r="R3">
        <f t="shared" ref="R3:R18" ca="1" si="1">IF(ISNUMBER(E3),M3/(M3+L3),NA())</f>
        <v>2.271570307729736E-2</v>
      </c>
      <c r="S3">
        <f ca="1">IF(ISNUMBER(L3),((O3-$X$20*L3-$X$21*(N3-Q3))-L3)/(1-(Q3/N3)),NA())</f>
        <v>-1.4250202896635997</v>
      </c>
      <c r="T3">
        <f t="shared" ref="T3:T51" ca="1" si="2">IF(ISNUMBER(E3),N3/(L3+S3),NA())</f>
        <v>1.459030162213055</v>
      </c>
      <c r="U3">
        <f t="shared" ca="1" si="0"/>
        <v>-3.3005863585413324E-3</v>
      </c>
      <c r="W3" t="s">
        <v>28</v>
      </c>
      <c r="X3">
        <f ca="1">COUNT(U:U)</f>
        <v>13</v>
      </c>
    </row>
    <row r="4" spans="1:24" ht="15.75" thickBot="1" x14ac:dyDescent="0.3">
      <c r="A4">
        <v>3</v>
      </c>
      <c r="B4" s="19" t="s">
        <v>107</v>
      </c>
      <c r="C4" s="19"/>
      <c r="D4" s="19"/>
      <c r="E4" s="19">
        <v>492.95406972049818</v>
      </c>
      <c r="F4" s="19">
        <v>279.17460696102597</v>
      </c>
      <c r="G4" s="19">
        <v>488.14455985370097</v>
      </c>
      <c r="H4" s="19">
        <v>499.16543726290917</v>
      </c>
      <c r="I4" s="19">
        <v>271.58394909627901</v>
      </c>
      <c r="J4" s="19">
        <v>343.41601041960553</v>
      </c>
      <c r="L4">
        <f ca="1">IF(ISNUMBER(E4),(E4-$X$18*G4)/(1-$X$17*$X$18),NA())</f>
        <v>493.32479716343096</v>
      </c>
      <c r="M4">
        <f ca="1">IF(ISNUMBER(E4),F4-(L4*$X$15)-(N4*$X$16),NA())</f>
        <v>8.262709451984847</v>
      </c>
      <c r="N4">
        <f ca="1">IF(ISNUMBER(E4),(G4-$X$17*E4)/(1-$X$17*$X$18),NA())</f>
        <v>487.80971705729564</v>
      </c>
      <c r="O4">
        <f ca="1">IF(ISNUMBER(E4),(H4-$X$18*J4)/(1-$X$17*$X$18),NA())</f>
        <v>499.42617021728512</v>
      </c>
      <c r="P4">
        <f ca="1">IF(ISNUMBER(E4),I4-(O4*$X$15)-(Q4*$X$16),NA())</f>
        <v>4.6079119553149965</v>
      </c>
      <c r="Q4">
        <f ca="1">IF(ISNUMBER(E4),(J4-$X$17*H4)/(1-$X$17*$X$18),NA())</f>
        <v>343.0770263336745</v>
      </c>
      <c r="R4">
        <f t="shared" ca="1" si="1"/>
        <v>1.6473116540998992E-2</v>
      </c>
      <c r="S4">
        <f ca="1">IF(ISNUMBER(L4),((O4-$X$20*L4-$X$21*(N4-Q4))-L4)/(1-(Q4/N4)),NA())</f>
        <v>0.45955766898782585</v>
      </c>
      <c r="T4">
        <f t="shared" ca="1" si="2"/>
        <v>0.98790030968650111</v>
      </c>
      <c r="U4">
        <f t="shared" ca="1" si="0"/>
        <v>9.3068495283490937E-4</v>
      </c>
      <c r="W4" s="21" t="s">
        <v>24</v>
      </c>
      <c r="X4" s="20">
        <f t="array" aca="1" ref="X4" ca="1">AVERAGE(IF(ISNUMBER(U:U),U:U))</f>
        <v>-1.165267026444315E-2</v>
      </c>
    </row>
    <row r="5" spans="1:24" x14ac:dyDescent="0.25">
      <c r="A5">
        <v>4</v>
      </c>
      <c r="B5" s="19" t="s">
        <v>108</v>
      </c>
      <c r="C5" s="19"/>
      <c r="D5" s="19"/>
      <c r="E5" s="19">
        <v>627.26188621506572</v>
      </c>
      <c r="F5" s="19">
        <v>321.04247282087698</v>
      </c>
      <c r="G5" s="19">
        <v>342.8772308194022</v>
      </c>
      <c r="H5" s="19">
        <v>628.39592398631817</v>
      </c>
      <c r="I5" s="19">
        <v>330.68966783198601</v>
      </c>
      <c r="J5" s="19">
        <v>206.99081137651038</v>
      </c>
      <c r="L5">
        <f ca="1">IF(ISNUMBER(E5),(E5-$X$18*G5)/(1-$X$17*$X$18),NA())</f>
        <v>627.5221436291032</v>
      </c>
      <c r="M5">
        <f ca="1">IF(ISNUMBER(E5),F5-(L5*$X$15)-(N5*$X$16),NA())</f>
        <v>-10.1262743042663</v>
      </c>
      <c r="N5">
        <f ca="1">IF(ISNUMBER(E5),(G5-$X$17*E5)/(1-$X$17*$X$18),NA())</f>
        <v>342.45130195755058</v>
      </c>
      <c r="O5">
        <f ca="1">IF(ISNUMBER(E5),(H5-$X$18*J5)/(1-$X$17*$X$18),NA())</f>
        <v>628.55290940223915</v>
      </c>
      <c r="P5">
        <f ca="1">IF(ISNUMBER(E5),I5-(O5*$X$15)-(Q5*$X$16),NA())</f>
        <v>5.5715071745688416</v>
      </c>
      <c r="Q5">
        <f ca="1">IF(ISNUMBER(E5),(J5-$X$17*H5)/(1-$X$17*$X$18),NA())</f>
        <v>206.56418288533567</v>
      </c>
      <c r="R5">
        <f t="shared" ca="1" si="1"/>
        <v>-1.6401590628295017E-2</v>
      </c>
      <c r="S5">
        <f ca="1">IF(ISNUMBER(L5),((O5-$X$20*L5-$X$21*(N5-Q5))-L5)/(1-(Q5/N5)),NA())</f>
        <v>-16.424838604470125</v>
      </c>
      <c r="T5">
        <f t="shared" ca="1" si="2"/>
        <v>0.56038751789904639</v>
      </c>
      <c r="U5">
        <f t="shared" ca="1" si="0"/>
        <v>-2.6877615838623352E-2</v>
      </c>
      <c r="W5" t="s">
        <v>26</v>
      </c>
      <c r="X5">
        <f t="array" aca="1" ref="X5" ca="1">STDEV(IF(ISNUMBER(U:U),U:U))</f>
        <v>1.4774922277340289E-2</v>
      </c>
    </row>
    <row r="6" spans="1:24" x14ac:dyDescent="0.25">
      <c r="A6">
        <v>5</v>
      </c>
      <c r="B6" s="19" t="s">
        <v>109</v>
      </c>
      <c r="C6" s="19"/>
      <c r="D6" s="19"/>
      <c r="E6" s="19">
        <v>1015.8936916522892</v>
      </c>
      <c r="F6" s="19">
        <v>535.71551006069399</v>
      </c>
      <c r="G6" s="19">
        <v>379.11101075555308</v>
      </c>
      <c r="H6" s="19">
        <v>1020.8716842555233</v>
      </c>
      <c r="I6" s="19">
        <v>535.32534326680297</v>
      </c>
      <c r="J6" s="19">
        <v>234.28137107919468</v>
      </c>
      <c r="L6">
        <f ca="1">IF(ISNUMBER(E6),(E6-$X$18*G6)/(1-$X$17*$X$18),NA())</f>
        <v>1016.1812856644766</v>
      </c>
      <c r="M6">
        <f ca="1">IF(ISNUMBER(E6),F6-(L6*$X$15)-(N6*$X$16),NA())</f>
        <v>7.9479117998110311</v>
      </c>
      <c r="N6">
        <f ca="1">IF(ISNUMBER(E6),(G6-$X$17*E6)/(1-$X$17*$X$18),NA())</f>
        <v>378.42128061163362</v>
      </c>
      <c r="O6">
        <f ca="1">IF(ISNUMBER(E6),(H6-$X$18*J6)/(1-$X$17*$X$18),NA())</f>
        <v>1021.049207588475</v>
      </c>
      <c r="P6">
        <f ca="1">IF(ISNUMBER(E6),I6-(O6*$X$15)-(Q6*$X$16),NA())</f>
        <v>12.116860885491572</v>
      </c>
      <c r="Q6">
        <f ca="1">IF(ISNUMBER(E6),(J6-$X$17*H6)/(1-$X$17*$X$18),NA())</f>
        <v>233.58833684717933</v>
      </c>
      <c r="R6">
        <f t="shared" ca="1" si="1"/>
        <v>7.760653460022247E-3</v>
      </c>
      <c r="S6">
        <f ca="1">IF(ISNUMBER(L6),((O6-$X$20*L6-$X$21*(N6-Q6))-L6)/(1-(Q6/N6)),NA())</f>
        <v>-19.05763447511405</v>
      </c>
      <c r="T6">
        <f t="shared" ca="1" si="2"/>
        <v>0.37951289206735311</v>
      </c>
      <c r="U6">
        <f t="shared" ca="1" si="0"/>
        <v>-1.9112609005294608E-2</v>
      </c>
      <c r="W6" t="s">
        <v>27</v>
      </c>
      <c r="X6">
        <f ca="1">X5/SQRT(X3)</f>
        <v>4.097826143226584E-3</v>
      </c>
    </row>
    <row r="7" spans="1:24" x14ac:dyDescent="0.25">
      <c r="A7">
        <v>6</v>
      </c>
      <c r="B7" s="19" t="s">
        <v>110</v>
      </c>
      <c r="C7" s="19"/>
      <c r="D7" s="19"/>
      <c r="E7" s="19">
        <v>1119.4112035880019</v>
      </c>
      <c r="F7" s="19">
        <v>590.79702749493504</v>
      </c>
      <c r="G7" s="19">
        <v>415.2942598853993</v>
      </c>
      <c r="H7" s="19">
        <v>1123.4684029887435</v>
      </c>
      <c r="I7" s="19">
        <v>586.40331585068202</v>
      </c>
      <c r="J7" s="19">
        <v>255.17479265287091</v>
      </c>
      <c r="L7">
        <f ca="1">IF(ISNUMBER(E7),(E7-$X$18*G7)/(1-$X$17*$X$18),NA())</f>
        <v>1119.7262428681313</v>
      </c>
      <c r="M7">
        <f ca="1">IF(ISNUMBER(E7),F7-(L7*$X$15)-(N7*$X$16),NA())</f>
        <v>9.3701929550299958</v>
      </c>
      <c r="N7">
        <f ca="1">IF(ISNUMBER(E7),(G7-$X$17*E7)/(1-$X$17*$X$18),NA())</f>
        <v>414.5342488976562</v>
      </c>
      <c r="O7">
        <f ca="1">IF(ISNUMBER(E7),(H7-$X$18*J7)/(1-$X$17*$X$18),NA())</f>
        <v>1123.6617520506011</v>
      </c>
      <c r="P7">
        <f ca="1">IF(ISNUMBER(E7),I7-(O7*$X$15)-(Q7*$X$16),NA())</f>
        <v>10.741998597364189</v>
      </c>
      <c r="Q7">
        <f ca="1">IF(ISNUMBER(E7),(J7-$X$17*H7)/(1-$X$17*$X$18),NA())</f>
        <v>254.41211044951595</v>
      </c>
      <c r="R7">
        <f t="shared" ca="1" si="1"/>
        <v>8.2988420277836684E-3</v>
      </c>
      <c r="S7">
        <f ca="1">IF(ISNUMBER(L7),((O7-$X$20*L7-$X$21*(N7-Q7))-L7)/(1-(Q7/N7)),NA())</f>
        <v>-24.506196442345789</v>
      </c>
      <c r="T7">
        <f t="shared" ca="1" si="2"/>
        <v>0.37849402980750307</v>
      </c>
      <c r="U7">
        <f t="shared" ca="1" si="0"/>
        <v>-2.2375591573876821E-2</v>
      </c>
      <c r="W7" t="s">
        <v>29</v>
      </c>
      <c r="X7" s="8">
        <f ca="1">_xlfn.CONFIDENCE.NORM(0.05,X5,X3)</f>
        <v>8.0315916556307765E-3</v>
      </c>
    </row>
    <row r="8" spans="1:24" ht="15.75" thickBot="1" x14ac:dyDescent="0.3">
      <c r="A8">
        <v>7</v>
      </c>
      <c r="B8" s="19" t="s">
        <v>111</v>
      </c>
      <c r="C8" s="19"/>
      <c r="D8" s="19"/>
      <c r="E8" s="19">
        <v>560.81541742510319</v>
      </c>
      <c r="F8" s="19">
        <v>325.06369476333418</v>
      </c>
      <c r="G8" s="19">
        <v>917.71389886518114</v>
      </c>
      <c r="H8" s="19">
        <v>570.0790547012366</v>
      </c>
      <c r="I8" s="19">
        <v>332.24622593300711</v>
      </c>
      <c r="J8" s="19">
        <v>610.80281478409563</v>
      </c>
      <c r="L8">
        <f ca="1">IF(ISNUMBER(E8),(E8-$X$18*G8)/(1-$X$17*$X$18),NA())</f>
        <v>561.51257539810183</v>
      </c>
      <c r="M8">
        <f ca="1">IF(ISNUMBER(E8),F8-(L8*$X$15)-(N8*$X$16),NA())</f>
        <v>-0.79392862925893581</v>
      </c>
      <c r="N8">
        <f ca="1">IF(ISNUMBER(E8),(G8-$X$17*E8)/(1-$X$17*$X$18),NA())</f>
        <v>917.33277380914467</v>
      </c>
      <c r="O8">
        <f ca="1">IF(ISNUMBER(E8),(H8-$X$18*J8)/(1-$X$17*$X$18),NA())</f>
        <v>570.54296058894863</v>
      </c>
      <c r="P8">
        <f ca="1">IF(ISNUMBER(E8),I8-(O8*$X$15)-(Q8*$X$16),NA())</f>
        <v>16.694277791401067</v>
      </c>
      <c r="Q8">
        <f ca="1">IF(ISNUMBER(E8),(J8-$X$17*H8)/(1-$X$17*$X$18),NA())</f>
        <v>610.41556037991518</v>
      </c>
      <c r="R8">
        <f t="shared" ca="1" si="1"/>
        <v>-1.4159126575047434E-3</v>
      </c>
      <c r="S8">
        <f ca="1">IF(ISNUMBER(L8),((O8-$X$20*L8-$X$21*(N8-Q8))-L8)/(1-(Q8/N8)),NA())</f>
        <v>6.3503407129353171</v>
      </c>
      <c r="T8">
        <f t="shared" ca="1" si="2"/>
        <v>1.6154123605947424</v>
      </c>
      <c r="U8">
        <f t="shared" ca="1" si="0"/>
        <v>1.1182876241373723E-2</v>
      </c>
    </row>
    <row r="9" spans="1:24" ht="15.75" thickBot="1" x14ac:dyDescent="0.3">
      <c r="A9">
        <v>8</v>
      </c>
      <c r="B9" s="19" t="s">
        <v>112</v>
      </c>
      <c r="C9" s="19"/>
      <c r="D9" s="19"/>
      <c r="E9" s="19">
        <v>450.84573422179255</v>
      </c>
      <c r="F9" s="19">
        <v>289.75980315151998</v>
      </c>
      <c r="G9" s="19">
        <v>984.99795101163704</v>
      </c>
      <c r="H9" s="19">
        <v>455.99046886015128</v>
      </c>
      <c r="I9" s="19">
        <v>260.80079973469242</v>
      </c>
      <c r="J9" s="19">
        <v>537.21065574028796</v>
      </c>
      <c r="L9">
        <f ca="1">IF(ISNUMBER(E9),(E9-$X$18*G9)/(1-$X$17*$X$18),NA())</f>
        <v>451.59408367897134</v>
      </c>
      <c r="M9">
        <f ca="1">IF(ISNUMBER(E9),F9-(L9*$X$15)-(N9*$X$16),NA())</f>
        <v>15.756141004431178</v>
      </c>
      <c r="N9">
        <f ca="1">IF(ISNUMBER(E9),(G9-$X$17*E9)/(1-$X$17*$X$18),NA())</f>
        <v>984.69143281776428</v>
      </c>
      <c r="O9">
        <f ca="1">IF(ISNUMBER(E9),(H9-$X$18*J9)/(1-$X$17*$X$18),NA())</f>
        <v>456.39850478505235</v>
      </c>
      <c r="P9">
        <f ca="1">IF(ISNUMBER(E9),I9-(O9*$X$15)-(Q9*$X$16),NA())</f>
        <v>6.0299267838363164</v>
      </c>
      <c r="Q9">
        <f ca="1">IF(ISNUMBER(E9),(J9-$X$17*H9)/(1-$X$17*$X$18),NA())</f>
        <v>536.90087655931814</v>
      </c>
      <c r="R9">
        <f t="shared" ca="1" si="1"/>
        <v>3.3713776461977471E-2</v>
      </c>
      <c r="S9">
        <f ca="1">IF(ISNUMBER(L9),((O9-$X$20*L9-$X$21*(N9-Q9))-L9)/(1-(Q9/N9)),NA())</f>
        <v>-2.0092474393209789</v>
      </c>
      <c r="T9">
        <f t="shared" ca="1" si="2"/>
        <v>2.1902238541979568</v>
      </c>
      <c r="U9">
        <f t="shared" ca="1" si="0"/>
        <v>-4.4691174553982364E-3</v>
      </c>
      <c r="W9" s="21" t="s">
        <v>25</v>
      </c>
      <c r="X9" s="20">
        <f t="array" aca="1" ref="X9" ca="1">MEDIAN(IF(ISNUMBER(U:U),U:U))</f>
        <v>-1.9112609005294608E-2</v>
      </c>
    </row>
    <row r="10" spans="1:24" x14ac:dyDescent="0.25">
      <c r="A10">
        <v>9</v>
      </c>
      <c r="B10" s="19" t="s">
        <v>113</v>
      </c>
      <c r="C10" s="19"/>
      <c r="D10" s="19"/>
      <c r="E10" s="19">
        <v>541.36527667928328</v>
      </c>
      <c r="F10" s="19">
        <v>296.25045371036725</v>
      </c>
      <c r="G10" s="19">
        <v>680.22793392669359</v>
      </c>
      <c r="H10" s="19">
        <v>542.21189073107644</v>
      </c>
      <c r="I10" s="19">
        <v>283.079557961756</v>
      </c>
      <c r="J10" s="19">
        <v>403.5193121994281</v>
      </c>
      <c r="L10">
        <f ca="1">IF(ISNUMBER(E10),(E10-$X$18*G10)/(1-$X$17*$X$18),NA())</f>
        <v>541.8819593116317</v>
      </c>
      <c r="M10">
        <f ca="1">IF(ISNUMBER(E10),F10-(L10*$X$15)-(N10*$X$16),NA())</f>
        <v>-8.2880782479793567</v>
      </c>
      <c r="N10">
        <f ca="1">IF(ISNUMBER(E10),(G10-$X$17*E10)/(1-$X$17*$X$18),NA())</f>
        <v>679.86013309523173</v>
      </c>
      <c r="O10">
        <f ca="1">IF(ISNUMBER(E10),(H10-$X$18*J10)/(1-$X$17*$X$18),NA())</f>
        <v>542.51827898776855</v>
      </c>
      <c r="P10">
        <f ca="1">IF(ISNUMBER(E10),I10-(O10*$X$15)-(Q10*$X$16),NA())</f>
        <v>-8.4047505330191115</v>
      </c>
      <c r="Q10">
        <f ca="1">IF(ISNUMBER(E10),(J10-$X$17*H10)/(1-$X$17*$X$18),NA())</f>
        <v>403.15107946780432</v>
      </c>
      <c r="R10">
        <f t="shared" ca="1" si="1"/>
        <v>-1.5532558640773979E-2</v>
      </c>
      <c r="S10">
        <f ca="1">IF(ISNUMBER(L10),((O10-$X$20*L10-$X$21*(N10-Q10))-L10)/(1-(Q10/N10)),NA())</f>
        <v>-14.77130520606743</v>
      </c>
      <c r="T10">
        <f t="shared" ca="1" si="2"/>
        <v>1.2897863623129808</v>
      </c>
      <c r="U10">
        <f t="shared" ca="1" si="0"/>
        <v>-2.8023158118730008E-2</v>
      </c>
      <c r="W10" s="7" t="s">
        <v>103</v>
      </c>
      <c r="X10">
        <f t="array" aca="1" ref="X10" ca="1">QUARTILE((IF(ISNUMBER(U:U),U:U)),1)</f>
        <v>-2.2375591573876821E-2</v>
      </c>
    </row>
    <row r="11" spans="1:24" x14ac:dyDescent="0.25">
      <c r="A11">
        <v>10</v>
      </c>
      <c r="B11" s="19" t="s">
        <v>114</v>
      </c>
      <c r="C11" s="19"/>
      <c r="D11" s="19"/>
      <c r="E11" s="19">
        <v>475.63426248295889</v>
      </c>
      <c r="F11" s="19">
        <v>305.85959655399012</v>
      </c>
      <c r="G11" s="19">
        <v>1412.9812003138179</v>
      </c>
      <c r="H11" s="19">
        <v>481.62739531523334</v>
      </c>
      <c r="I11" s="19">
        <v>297.88859256083697</v>
      </c>
      <c r="J11" s="19">
        <v>994.05054673784628</v>
      </c>
      <c r="L11">
        <f ca="1">IF(ISNUMBER(E11),(E11-$X$18*G11)/(1-$X$17*$X$18),NA())</f>
        <v>476.70785928700235</v>
      </c>
      <c r="M11">
        <f ca="1">IF(ISNUMBER(E11),F11-(L11*$X$15)-(N11*$X$16),NA())</f>
        <v>-1.4187138638586276</v>
      </c>
      <c r="N11">
        <f ca="1">IF(ISNUMBER(E11),(G11-$X$17*E11)/(1-$X$17*$X$18),NA())</f>
        <v>1412.6576362165133</v>
      </c>
      <c r="O11">
        <f ca="1">IF(ISNUMBER(E11),(H11-$X$18*J11)/(1-$X$17*$X$18),NA())</f>
        <v>482.38260871592519</v>
      </c>
      <c r="P11">
        <f ca="1">IF(ISNUMBER(E11),I11-(O11*$X$15)-(Q11*$X$16),NA())</f>
        <v>8.0121154904884122</v>
      </c>
      <c r="Q11">
        <f ca="1">IF(ISNUMBER(E11),(J11-$X$17*H11)/(1-$X$17*$X$18),NA())</f>
        <v>993.72313092058255</v>
      </c>
      <c r="R11">
        <f t="shared" ca="1" si="1"/>
        <v>-2.9849490095036047E-3</v>
      </c>
      <c r="S11">
        <f ca="1">IF(ISNUMBER(L11),((O11-$X$20*L11-$X$21*(N11-Q11))-L11)/(1-(Q11/N11)),NA())</f>
        <v>-1.0704093036431062</v>
      </c>
      <c r="T11">
        <f t="shared" ca="1" si="2"/>
        <v>2.9700302956925211</v>
      </c>
      <c r="U11">
        <f t="shared" ca="1" si="0"/>
        <v>-2.2504731359579773E-3</v>
      </c>
      <c r="W11" s="7" t="s">
        <v>104</v>
      </c>
      <c r="X11">
        <f t="array" aca="1" ref="X11" ca="1">QUARTILE((IF(ISNUMBER(U:U),U:U)),3)</f>
        <v>-2.2504731359579773E-3</v>
      </c>
    </row>
    <row r="12" spans="1:24" x14ac:dyDescent="0.25">
      <c r="A12">
        <v>11</v>
      </c>
      <c r="B12" s="19" t="s">
        <v>115</v>
      </c>
      <c r="C12" s="19"/>
      <c r="D12" s="19"/>
      <c r="E12" s="19">
        <v>155.88821011189106</v>
      </c>
      <c r="F12" s="19">
        <v>102.928476610282</v>
      </c>
      <c r="G12" s="19">
        <v>463.89393633469234</v>
      </c>
      <c r="H12" s="19">
        <v>157.23508395245642</v>
      </c>
      <c r="I12" s="19">
        <v>99.059595322073349</v>
      </c>
      <c r="J12" s="19">
        <v>374.53595067157556</v>
      </c>
      <c r="L12">
        <f ca="1">IF(ISNUMBER(E12),(E12-$X$18*G12)/(1-$X$17*$X$18),NA())</f>
        <v>156.24068135615795</v>
      </c>
      <c r="M12">
        <f ca="1">IF(ISNUMBER(E12),F12-(L12*$X$15)-(N12*$X$16),NA())</f>
        <v>2.1800216480149643</v>
      </c>
      <c r="N12">
        <f ca="1">IF(ISNUMBER(E12),(G12-$X$17*E12)/(1-$X$17*$X$18),NA())</f>
        <v>463.7878884186776</v>
      </c>
      <c r="O12">
        <f ca="1">IF(ISNUMBER(E12),(H12-$X$18*J12)/(1-$X$17*$X$18),NA())</f>
        <v>157.51964392272092</v>
      </c>
      <c r="P12">
        <f ca="1">IF(ISNUMBER(E12),I12-(O12*$X$15)-(Q12*$X$16),NA())</f>
        <v>1.9885945224756512</v>
      </c>
      <c r="Q12">
        <f ca="1">IF(ISNUMBER(E12),(J12-$X$17*H12)/(1-$X$17*$X$18),NA())</f>
        <v>374.42903466337339</v>
      </c>
      <c r="R12">
        <f t="shared" ca="1" si="1"/>
        <v>1.3760964360557983E-2</v>
      </c>
      <c r="S12">
        <f ca="1">IF(ISNUMBER(L12),((O12-$X$20*L12-$X$21*(N12-Q12))-L12)/(1-(Q12/N12)),NA())</f>
        <v>-3.3517427226769416</v>
      </c>
      <c r="T12">
        <f t="shared" ca="1" si="2"/>
        <v>3.0334953762123447</v>
      </c>
      <c r="U12">
        <f t="shared" ca="1" si="0"/>
        <v>-2.1922728698588443E-2</v>
      </c>
      <c r="W12" s="7" t="s">
        <v>30</v>
      </c>
      <c r="X12">
        <f t="array" aca="1" ref="X12" ca="1">QUARTILE((IF(ISNUMBER(U:U),U:U)),2)-QUARTILE((IF(ISNUMBER(U:U),U:U)),1)</f>
        <v>3.2629825685822136E-3</v>
      </c>
    </row>
    <row r="13" spans="1:24" x14ac:dyDescent="0.25">
      <c r="A13">
        <v>12</v>
      </c>
      <c r="B13" s="19" t="s">
        <v>116</v>
      </c>
      <c r="C13" s="19"/>
      <c r="D13" s="19"/>
      <c r="E13" s="19">
        <v>645.9765899702744</v>
      </c>
      <c r="F13" s="19">
        <v>372.11272929914469</v>
      </c>
      <c r="G13" s="19">
        <v>1059.3214853830293</v>
      </c>
      <c r="H13" s="19">
        <v>647.14446238285063</v>
      </c>
      <c r="I13" s="19">
        <v>361.15268716684506</v>
      </c>
      <c r="J13" s="19">
        <v>639.49948861869939</v>
      </c>
      <c r="L13">
        <f ca="1">IF(ISNUMBER(E13),(E13-$X$18*G13)/(1-$X$17*$X$18),NA())</f>
        <v>646.7813234187571</v>
      </c>
      <c r="M13">
        <f ca="1">IF(ISNUMBER(E13),F13-(L13*$X$15)-(N13*$X$16),NA())</f>
        <v>-3.3367837181576263</v>
      </c>
      <c r="N13">
        <f ca="1">IF(ISNUMBER(E13),(G13-$X$17*E13)/(1-$X$17*$X$18),NA())</f>
        <v>1058.8824844079284</v>
      </c>
      <c r="O13">
        <f ca="1">IF(ISNUMBER(E13),(H13-$X$18*J13)/(1-$X$17*$X$18),NA())</f>
        <v>647.63013751106553</v>
      </c>
      <c r="P13">
        <f ca="1">IF(ISNUMBER(E13),I13-(O13*$X$15)-(Q13*$X$16),NA())</f>
        <v>5.5674868347529127</v>
      </c>
      <c r="Q13">
        <f ca="1">IF(ISNUMBER(E13),(J13-$X$17*H13)/(1-$X$17*$X$18),NA())</f>
        <v>639.0599115134587</v>
      </c>
      <c r="R13">
        <f t="shared" ca="1" si="1"/>
        <v>-5.1858140247957691E-3</v>
      </c>
      <c r="S13">
        <f ca="1">IF(ISNUMBER(L13),((O13-$X$20*L13-$X$21*(N13-Q13))-L13)/(1-(Q13/N13)),NA())</f>
        <v>-18.058442696160537</v>
      </c>
      <c r="T13">
        <f t="shared" ca="1" si="2"/>
        <v>1.6841799732036884</v>
      </c>
      <c r="U13">
        <f t="shared" ca="1" si="0"/>
        <v>-2.8722420083401156E-2</v>
      </c>
      <c r="W13" s="7" t="s">
        <v>31</v>
      </c>
      <c r="X13">
        <f t="array" aca="1" ref="X13" ca="1">QUARTILE((IF(ISNUMBER(U:U),U:U)),3)-QUARTILE((IF(ISNUMBER(U:U),U:U)),2)</f>
        <v>1.6862135869336631E-2</v>
      </c>
    </row>
    <row r="14" spans="1:24" x14ac:dyDescent="0.25">
      <c r="A14">
        <v>13</v>
      </c>
      <c r="B14" s="19"/>
      <c r="C14" s="19"/>
      <c r="D14" s="19"/>
      <c r="E14" s="19">
        <v>1023.9835419516057</v>
      </c>
      <c r="F14" s="19">
        <v>540.220463508085</v>
      </c>
      <c r="G14" s="19">
        <v>573.19496928108981</v>
      </c>
      <c r="H14" s="19">
        <v>1029.0011757252519</v>
      </c>
      <c r="I14" s="19">
        <v>549.66792401880741</v>
      </c>
      <c r="J14" s="19">
        <v>354.2205303698201</v>
      </c>
      <c r="L14">
        <f ca="1">IF(ISNUMBER(E14),(E14-$X$18*G14)/(1-$X$17*$X$18),NA())</f>
        <v>1024.418632363265</v>
      </c>
      <c r="M14">
        <f ca="1">IF(ISNUMBER(E14),F14-(L14*$X$15)-(N14*$X$16),NA())</f>
        <v>-1.0567994488725603</v>
      </c>
      <c r="N14">
        <f ca="1">IF(ISNUMBER(E14),(G14-$X$17*E14)/(1-$X$17*$X$18),NA())</f>
        <v>572.49964806163666</v>
      </c>
      <c r="O14">
        <f ca="1">IF(ISNUMBER(E14),(H14-$X$18*J14)/(1-$X$17*$X$18),NA())</f>
        <v>1029.2698466260267</v>
      </c>
      <c r="P14">
        <f ca="1">IF(ISNUMBER(E14),I14-(O14*$X$15)-(Q14*$X$16),NA())</f>
        <v>16.541545435918639</v>
      </c>
      <c r="Q14">
        <f ca="1">IF(ISNUMBER(E14),(J14-$X$17*H14)/(1-$X$17*$X$18),NA())</f>
        <v>353.52191640254836</v>
      </c>
      <c r="R14">
        <f t="shared" ca="1" si="1"/>
        <v>-1.0326742847766191E-3</v>
      </c>
      <c r="S14">
        <f ca="1">IF(ISNUMBER(L14),((O14-$X$20*L14-$X$21*(N14-Q14))-L14)/(1-(Q14/N14)),NA())</f>
        <v>-19.526704345950606</v>
      </c>
      <c r="T14">
        <f t="shared" ca="1" si="2"/>
        <v>0.56971265476397814</v>
      </c>
      <c r="U14">
        <f t="shared" ca="1" si="0"/>
        <v>-1.9431646131815836E-2</v>
      </c>
    </row>
    <row r="15" spans="1:24" x14ac:dyDescent="0.25">
      <c r="A15">
        <v>14</v>
      </c>
      <c r="B15" s="19"/>
      <c r="C15" s="19"/>
      <c r="D15" s="19"/>
      <c r="E15" s="19"/>
      <c r="F15" s="19"/>
      <c r="G15" s="19"/>
      <c r="H15" s="19"/>
      <c r="I15" s="19"/>
      <c r="J15" s="19"/>
      <c r="L15" t="e">
        <f>IF(ISNUMBER(E15),(E15-$X$18*G15)/(1-$X$17*$X$18),NA())</f>
        <v>#N/A</v>
      </c>
      <c r="M15" t="e">
        <f>IF(ISNUMBER(E15),F15-(L15*$X$15)-(N15*$X$16),NA())</f>
        <v>#N/A</v>
      </c>
      <c r="N15" t="e">
        <f>IF(ISNUMBER(E15),(G15-$X$17*E15)/(1-$X$17*$X$18),NA())</f>
        <v>#N/A</v>
      </c>
      <c r="O15" t="e">
        <f>IF(ISNUMBER(E15),(H15-$X$18*J15)/(1-$X$17*$X$18),NA())</f>
        <v>#N/A</v>
      </c>
      <c r="P15" t="e">
        <f>IF(ISNUMBER(E15),I15-(O15*$X$15)-(Q15*$X$16),NA())</f>
        <v>#N/A</v>
      </c>
      <c r="Q15" t="e">
        <f>IF(ISNUMBER(E15),(J15-$X$17*H15)/(1-$X$17*$X$18),NA())</f>
        <v>#N/A</v>
      </c>
      <c r="R15" t="e">
        <f t="shared" si="1"/>
        <v>#N/A</v>
      </c>
      <c r="S15" t="e">
        <f>IF(ISNUMBER(L15),((O15-$X$20*L15-$X$21*(N15-Q15))-L15)/(1-(Q15/N15)),NA())</f>
        <v>#N/A</v>
      </c>
      <c r="T15" t="e">
        <f t="shared" si="2"/>
        <v>#N/A</v>
      </c>
      <c r="U15" t="e">
        <f t="shared" si="0"/>
        <v>#N/A</v>
      </c>
      <c r="W15" t="s">
        <v>9</v>
      </c>
      <c r="X15">
        <f ca="1">'Donor only'!O3</f>
        <v>0.50136588462032905</v>
      </c>
    </row>
    <row r="16" spans="1:24" x14ac:dyDescent="0.25">
      <c r="A16">
        <v>15</v>
      </c>
      <c r="B16" s="19"/>
      <c r="C16" s="19"/>
      <c r="D16" s="19"/>
      <c r="E16" s="19"/>
      <c r="F16" s="19"/>
      <c r="G16" s="19"/>
      <c r="H16" s="19"/>
      <c r="I16" s="19"/>
      <c r="J16" s="19"/>
      <c r="L16" t="e">
        <f>IF(ISNUMBER(E16),(E16-$X$18*G16)/(1-$X$17*$X$18),NA())</f>
        <v>#N/A</v>
      </c>
      <c r="M16" t="e">
        <f>IF(ISNUMBER(E16),F16-(L16*$X$15)-(N16*$X$16),NA())</f>
        <v>#N/A</v>
      </c>
      <c r="N16" t="e">
        <f>IF(ISNUMBER(E16),(G16-$X$17*E16)/(1-$X$17*$X$18),NA())</f>
        <v>#N/A</v>
      </c>
      <c r="O16" t="e">
        <f>IF(ISNUMBER(E16),(H16-$X$18*J16)/(1-$X$17*$X$18),NA())</f>
        <v>#N/A</v>
      </c>
      <c r="P16" t="e">
        <f>IF(ISNUMBER(E16),I16-(O16*$X$15)-(Q16*$X$16),NA())</f>
        <v>#N/A</v>
      </c>
      <c r="Q16" t="e">
        <f>IF(ISNUMBER(E16),(J16-$X$17*H16)/(1-$X$17*$X$18),NA())</f>
        <v>#N/A</v>
      </c>
      <c r="R16" t="e">
        <f t="shared" si="1"/>
        <v>#N/A</v>
      </c>
      <c r="S16" t="e">
        <f>IF(ISNUMBER(L16),((O16-$X$20*L16-$X$21*(N16-Q16))-L16)/(1-(Q16/N16)),NA())</f>
        <v>#N/A</v>
      </c>
      <c r="T16" t="e">
        <f t="shared" si="2"/>
        <v>#N/A</v>
      </c>
      <c r="U16" t="e">
        <f t="shared" si="0"/>
        <v>#N/A</v>
      </c>
      <c r="W16" t="s">
        <v>10</v>
      </c>
      <c r="X16">
        <f ca="1">'Acceptor only'!P3</f>
        <v>4.8329652628227776E-2</v>
      </c>
    </row>
    <row r="17" spans="1:30" x14ac:dyDescent="0.25">
      <c r="A17">
        <v>16</v>
      </c>
      <c r="B17" s="19"/>
      <c r="C17" s="19"/>
      <c r="D17" s="19"/>
      <c r="E17" s="19"/>
      <c r="F17" s="19"/>
      <c r="G17" s="19"/>
      <c r="H17" s="19"/>
      <c r="I17" s="19"/>
      <c r="J17" s="19"/>
      <c r="L17" t="e">
        <f>IF(ISNUMBER(E17),(E17-$X$18*G17)/(1-$X$17*$X$18),NA())</f>
        <v>#N/A</v>
      </c>
      <c r="M17" t="e">
        <f>IF(ISNUMBER(E17),F17-(L17*$X$15)-(N17*$X$16),NA())</f>
        <v>#N/A</v>
      </c>
      <c r="N17" t="e">
        <f>IF(ISNUMBER(E17),(G17-$X$17*E17)/(1-$X$17*$X$18),NA())</f>
        <v>#N/A</v>
      </c>
      <c r="O17" t="e">
        <f>IF(ISNUMBER(E17),(H17-$X$18*J17)/(1-$X$17*$X$18),NA())</f>
        <v>#N/A</v>
      </c>
      <c r="P17" t="e">
        <f>IF(ISNUMBER(E17),I17-(O17*$X$15)-(Q17*$X$16),NA())</f>
        <v>#N/A</v>
      </c>
      <c r="Q17" t="e">
        <f>IF(ISNUMBER(E17),(J17-$X$17*H17)/(1-$X$17*$X$18),NA())</f>
        <v>#N/A</v>
      </c>
      <c r="R17" t="e">
        <f t="shared" si="1"/>
        <v>#N/A</v>
      </c>
      <c r="S17" t="e">
        <f>IF(ISNUMBER(L17),((O17-$X$20*L17-$X$21*(N17-Q17))-L17)/(1-(Q17/N17)),NA())</f>
        <v>#N/A</v>
      </c>
      <c r="T17" t="e">
        <f t="shared" si="2"/>
        <v>#N/A</v>
      </c>
      <c r="U17" t="e">
        <f t="shared" si="0"/>
        <v>#N/A</v>
      </c>
      <c r="W17" t="s">
        <v>18</v>
      </c>
      <c r="X17">
        <f ca="1">'Donor only'!O10</f>
        <v>6.7874714251249784E-4</v>
      </c>
    </row>
    <row r="18" spans="1:30" x14ac:dyDescent="0.25">
      <c r="A18">
        <v>17</v>
      </c>
      <c r="B18" s="19"/>
      <c r="C18" s="19"/>
      <c r="D18" s="19"/>
      <c r="E18" s="19"/>
      <c r="F18" s="19"/>
      <c r="G18" s="19"/>
      <c r="H18" s="19"/>
      <c r="I18" s="19"/>
      <c r="J18" s="19"/>
      <c r="L18" t="e">
        <f>IF(ISNUMBER(E18),(E18-$X$18*G18)/(1-$X$17*$X$18),NA())</f>
        <v>#N/A</v>
      </c>
      <c r="M18" t="e">
        <f>IF(ISNUMBER(E18),F18-(L18*$X$15)-(N18*$X$16),NA())</f>
        <v>#N/A</v>
      </c>
      <c r="N18" t="e">
        <f>IF(ISNUMBER(E18),(G18-$X$17*E18)/(1-$X$17*$X$18),NA())</f>
        <v>#N/A</v>
      </c>
      <c r="O18" t="e">
        <f>IF(ISNUMBER(E18),(H18-$X$18*J18)/(1-$X$17*$X$18),NA())</f>
        <v>#N/A</v>
      </c>
      <c r="P18" t="e">
        <f>IF(ISNUMBER(E18),I18-(O18*$X$15)-(Q18*$X$16),NA())</f>
        <v>#N/A</v>
      </c>
      <c r="Q18" t="e">
        <f>IF(ISNUMBER(E18),(J18-$X$17*H18)/(1-$X$17*$X$18),NA())</f>
        <v>#N/A</v>
      </c>
      <c r="R18" t="e">
        <f t="shared" si="1"/>
        <v>#N/A</v>
      </c>
      <c r="S18" t="e">
        <f>IF(ISNUMBER(L18),((O18-$X$20*L18-$X$21*(N18-Q18))-L18)/(1-(Q18/N18)),NA())</f>
        <v>#N/A</v>
      </c>
      <c r="T18" t="e">
        <f t="shared" si="2"/>
        <v>#N/A</v>
      </c>
      <c r="U18" t="e">
        <f t="shared" si="0"/>
        <v>#N/A</v>
      </c>
      <c r="W18" t="s">
        <v>19</v>
      </c>
      <c r="X18">
        <f ca="1">'Acceptor only'!P10</f>
        <v>-7.599837189985522E-4</v>
      </c>
    </row>
    <row r="19" spans="1:30" x14ac:dyDescent="0.25">
      <c r="A19">
        <v>18</v>
      </c>
      <c r="B19" s="19"/>
      <c r="C19" s="19"/>
      <c r="D19" s="19"/>
      <c r="E19" s="19"/>
      <c r="F19" s="19"/>
      <c r="G19" s="19"/>
      <c r="H19" s="19"/>
      <c r="I19" s="19"/>
      <c r="J19" s="19"/>
      <c r="L19" t="e">
        <f>IF(ISNUMBER(E19),(E19-$X$18*G19)/(1-$X$17*$X$18),NA())</f>
        <v>#N/A</v>
      </c>
      <c r="M19" t="e">
        <f>IF(ISNUMBER(E19),F19-(L19*$X$15)-(N19*$X$16),NA())</f>
        <v>#N/A</v>
      </c>
      <c r="N19" t="e">
        <f>IF(ISNUMBER(E19),(G19-$X$17*E19)/(1-$X$17*$X$18),NA())</f>
        <v>#N/A</v>
      </c>
      <c r="O19" t="e">
        <f>IF(ISNUMBER(E19),(H19-$X$18*J19)/(1-$X$17*$X$18),NA())</f>
        <v>#N/A</v>
      </c>
      <c r="P19" t="e">
        <f>IF(ISNUMBER(E19),I19-(O19*$X$15)-(Q19*$X$16),NA())</f>
        <v>#N/A</v>
      </c>
      <c r="Q19" t="e">
        <f>IF(ISNUMBER(E19),(J19-$X$17*H19)/(1-$X$17*$X$18),NA())</f>
        <v>#N/A</v>
      </c>
      <c r="R19" t="e">
        <f>IF(ISNUMBER(E19),M19/(M19+L19),NA())</f>
        <v>#N/A</v>
      </c>
      <c r="S19" t="e">
        <f>IF(ISNUMBER(L19),((O19-$X$20*L19-$X$21*(N19-Q19))-L19)/(1-(Q19/N19)),NA())</f>
        <v>#N/A</v>
      </c>
      <c r="T19" t="e">
        <f t="shared" si="2"/>
        <v>#N/A</v>
      </c>
      <c r="U19" t="e">
        <f>IF(ISNUMBER(E19),S19/(L19+S19),NA())</f>
        <v>#N/A</v>
      </c>
      <c r="Y19" s="8"/>
      <c r="Z19" s="8"/>
    </row>
    <row r="20" spans="1:30" x14ac:dyDescent="0.25">
      <c r="A20">
        <v>19</v>
      </c>
      <c r="B20" s="19"/>
      <c r="C20" s="19"/>
      <c r="D20" s="19"/>
      <c r="E20" s="19"/>
      <c r="F20" s="19"/>
      <c r="G20" s="19"/>
      <c r="H20" s="19"/>
      <c r="I20" s="19"/>
      <c r="J20" s="19"/>
      <c r="L20" t="e">
        <f>IF(ISNUMBER(E20),(E20-$X$18*G20)/(1-$X$17*$X$18),NA())</f>
        <v>#N/A</v>
      </c>
      <c r="M20" t="e">
        <f>IF(ISNUMBER(E20),F20-(L20*$X$15)-(N20*$X$16),NA())</f>
        <v>#N/A</v>
      </c>
      <c r="N20" t="e">
        <f>IF(ISNUMBER(E20),(G20-$X$17*E20)/(1-$X$17*$X$18),NA())</f>
        <v>#N/A</v>
      </c>
      <c r="O20" t="e">
        <f>IF(ISNUMBER(E20),(H20-$X$18*J20)/(1-$X$17*$X$18),NA())</f>
        <v>#N/A</v>
      </c>
      <c r="P20" t="e">
        <f>IF(ISNUMBER(E20),I20-(O20*$X$15)-(Q20*$X$16),NA())</f>
        <v>#N/A</v>
      </c>
      <c r="Q20" t="e">
        <f>IF(ISNUMBER(E20),(J20-$X$17*H20)/(1-$X$17*$X$18),NA())</f>
        <v>#N/A</v>
      </c>
      <c r="R20" t="e">
        <f>IF(ISNUMBER(E20),M20/(M20+L20),NA())</f>
        <v>#N/A</v>
      </c>
      <c r="S20" t="e">
        <f>IF(ISNUMBER(L20),((O20-$X$20*L20-$X$21*(N20-Q20))-L20)/(1-(Q20/N20)),NA())</f>
        <v>#N/A</v>
      </c>
      <c r="T20" t="e">
        <f t="shared" si="2"/>
        <v>#N/A</v>
      </c>
      <c r="U20" t="e">
        <f>IF(ISNUMBER(E20),S20/(L20+S20),NA())</f>
        <v>#N/A</v>
      </c>
      <c r="W20" t="s">
        <v>35</v>
      </c>
      <c r="X20">
        <f ca="1">'Donor only'!O17</f>
        <v>1.185169184049353E-2</v>
      </c>
      <c r="Y20" s="8"/>
      <c r="Z20" s="8"/>
    </row>
    <row r="21" spans="1:30" x14ac:dyDescent="0.25">
      <c r="A21">
        <v>20</v>
      </c>
      <c r="B21" s="19"/>
      <c r="C21" s="19"/>
      <c r="D21" s="19"/>
      <c r="E21" s="19"/>
      <c r="F21" s="19"/>
      <c r="G21" s="19"/>
      <c r="H21" s="19"/>
      <c r="I21" s="19"/>
      <c r="J21" s="19"/>
      <c r="L21" t="e">
        <f t="shared" ref="L21:L51" si="3">IF(ISNUMBER(E21),(E21-$X$18*G21)/(1-$X$17*$X$18),NA())</f>
        <v>#N/A</v>
      </c>
      <c r="M21" t="e">
        <f t="shared" ref="M21:M51" si="4">IF(ISNUMBER(E21),F21-(L21*$X$15)-(N21*$X$16),NA())</f>
        <v>#N/A</v>
      </c>
      <c r="N21" t="e">
        <f t="shared" ref="N21:N51" si="5">IF(ISNUMBER(E21),(G21-$X$17*E21)/(1-$X$17*$X$18),NA())</f>
        <v>#N/A</v>
      </c>
      <c r="O21" t="e">
        <f t="shared" ref="O21:O51" si="6">IF(ISNUMBER(E21),(H21-$X$18*J21)/(1-$X$17*$X$18),NA())</f>
        <v>#N/A</v>
      </c>
      <c r="P21" t="e">
        <f t="shared" ref="P21:P51" si="7">IF(ISNUMBER(E21),I21-(O21*$X$15)-(Q21*$X$16),NA())</f>
        <v>#N/A</v>
      </c>
      <c r="Q21" t="e">
        <f t="shared" ref="Q21:Q51" si="8">IF(ISNUMBER(E21),(J21-$X$17*H21)/(1-$X$17*$X$18),NA())</f>
        <v>#N/A</v>
      </c>
      <c r="R21" t="e">
        <f t="shared" ref="R21:R51" si="9">IF(ISNUMBER(E21),M21/(M21+L21),NA())</f>
        <v>#N/A</v>
      </c>
      <c r="S21" t="e">
        <f t="shared" ref="S21:S51" si="10">IF(ISNUMBER(L21),((O21-$X$20*L21-$X$21*(N21-Q21))-L21)/(1-(Q21/N21)),NA())</f>
        <v>#N/A</v>
      </c>
      <c r="T21" t="e">
        <f t="shared" si="2"/>
        <v>#N/A</v>
      </c>
      <c r="U21" t="e">
        <f t="shared" ref="U21:U51" si="11">IF(ISNUMBER(E21),S21/(L21+S21),NA())</f>
        <v>#N/A</v>
      </c>
      <c r="W21" t="s">
        <v>36</v>
      </c>
      <c r="X21">
        <f ca="1">'Acceptor only'!P17</f>
        <v>8.1729459840279724E-4</v>
      </c>
      <c r="Y21" s="8"/>
      <c r="Z21" s="8"/>
    </row>
    <row r="22" spans="1:30" x14ac:dyDescent="0.25">
      <c r="A22">
        <v>21</v>
      </c>
      <c r="B22" s="19"/>
      <c r="C22" s="19"/>
      <c r="D22" s="19"/>
      <c r="E22" s="19"/>
      <c r="F22" s="19"/>
      <c r="G22" s="19"/>
      <c r="H22" s="19"/>
      <c r="I22" s="19"/>
      <c r="J22" s="19"/>
      <c r="L22" t="e">
        <f t="shared" si="3"/>
        <v>#N/A</v>
      </c>
      <c r="M22" t="e">
        <f t="shared" si="4"/>
        <v>#N/A</v>
      </c>
      <c r="N22" t="e">
        <f t="shared" si="5"/>
        <v>#N/A</v>
      </c>
      <c r="O22" t="e">
        <f t="shared" si="6"/>
        <v>#N/A</v>
      </c>
      <c r="P22" t="e">
        <f t="shared" si="7"/>
        <v>#N/A</v>
      </c>
      <c r="Q22" t="e">
        <f t="shared" si="8"/>
        <v>#N/A</v>
      </c>
      <c r="R22" t="e">
        <f t="shared" si="9"/>
        <v>#N/A</v>
      </c>
      <c r="S22" t="e">
        <f t="shared" si="10"/>
        <v>#N/A</v>
      </c>
      <c r="T22" t="e">
        <f t="shared" si="2"/>
        <v>#N/A</v>
      </c>
      <c r="U22" t="e">
        <f t="shared" si="11"/>
        <v>#N/A</v>
      </c>
      <c r="Y22" s="8"/>
      <c r="Z22" s="8"/>
    </row>
    <row r="23" spans="1:30" x14ac:dyDescent="0.25">
      <c r="A23">
        <v>22</v>
      </c>
      <c r="B23" s="19"/>
      <c r="C23" s="19"/>
      <c r="D23" s="19"/>
      <c r="E23" s="19"/>
      <c r="F23" s="19"/>
      <c r="G23" s="19"/>
      <c r="H23" s="19"/>
      <c r="I23" s="19"/>
      <c r="J23" s="19"/>
      <c r="L23" t="e">
        <f t="shared" si="3"/>
        <v>#N/A</v>
      </c>
      <c r="M23" t="e">
        <f t="shared" si="4"/>
        <v>#N/A</v>
      </c>
      <c r="N23" t="e">
        <f t="shared" si="5"/>
        <v>#N/A</v>
      </c>
      <c r="O23" t="e">
        <f t="shared" si="6"/>
        <v>#N/A</v>
      </c>
      <c r="P23" t="e">
        <f t="shared" si="7"/>
        <v>#N/A</v>
      </c>
      <c r="Q23" t="e">
        <f t="shared" si="8"/>
        <v>#N/A</v>
      </c>
      <c r="R23" t="e">
        <f t="shared" si="9"/>
        <v>#N/A</v>
      </c>
      <c r="S23" t="e">
        <f t="shared" si="10"/>
        <v>#N/A</v>
      </c>
      <c r="T23" t="e">
        <f t="shared" si="2"/>
        <v>#N/A</v>
      </c>
      <c r="U23" t="e">
        <f t="shared" si="11"/>
        <v>#N/A</v>
      </c>
      <c r="Y23" s="7"/>
      <c r="Z23" s="7"/>
    </row>
    <row r="24" spans="1:30" x14ac:dyDescent="0.25">
      <c r="A24">
        <v>23</v>
      </c>
      <c r="B24" s="19"/>
      <c r="C24" s="19"/>
      <c r="D24" s="19"/>
      <c r="E24" s="19"/>
      <c r="F24" s="19"/>
      <c r="G24" s="19"/>
      <c r="H24" s="19"/>
      <c r="I24" s="19"/>
      <c r="J24" s="19"/>
      <c r="L24" t="e">
        <f t="shared" si="3"/>
        <v>#N/A</v>
      </c>
      <c r="M24" t="e">
        <f t="shared" si="4"/>
        <v>#N/A</v>
      </c>
      <c r="N24" t="e">
        <f t="shared" si="5"/>
        <v>#N/A</v>
      </c>
      <c r="O24" t="e">
        <f t="shared" si="6"/>
        <v>#N/A</v>
      </c>
      <c r="P24" t="e">
        <f t="shared" si="7"/>
        <v>#N/A</v>
      </c>
      <c r="Q24" t="e">
        <f t="shared" si="8"/>
        <v>#N/A</v>
      </c>
      <c r="R24" t="e">
        <f t="shared" si="9"/>
        <v>#N/A</v>
      </c>
      <c r="S24" t="e">
        <f t="shared" si="10"/>
        <v>#N/A</v>
      </c>
      <c r="T24" t="e">
        <f t="shared" si="2"/>
        <v>#N/A</v>
      </c>
      <c r="U24" t="e">
        <f t="shared" si="11"/>
        <v>#N/A</v>
      </c>
      <c r="Y24" s="7"/>
      <c r="Z24" s="7"/>
    </row>
    <row r="25" spans="1:30" x14ac:dyDescent="0.25">
      <c r="A25">
        <v>24</v>
      </c>
      <c r="B25" s="19"/>
      <c r="C25" s="19"/>
      <c r="D25" s="19"/>
      <c r="E25" s="19"/>
      <c r="F25" s="19"/>
      <c r="G25" s="19"/>
      <c r="H25" s="19"/>
      <c r="I25" s="19"/>
      <c r="J25" s="19"/>
      <c r="L25" t="e">
        <f t="shared" si="3"/>
        <v>#N/A</v>
      </c>
      <c r="M25" t="e">
        <f t="shared" si="4"/>
        <v>#N/A</v>
      </c>
      <c r="N25" t="e">
        <f t="shared" si="5"/>
        <v>#N/A</v>
      </c>
      <c r="O25" t="e">
        <f t="shared" si="6"/>
        <v>#N/A</v>
      </c>
      <c r="P25" t="e">
        <f t="shared" si="7"/>
        <v>#N/A</v>
      </c>
      <c r="Q25" t="e">
        <f t="shared" si="8"/>
        <v>#N/A</v>
      </c>
      <c r="R25" t="e">
        <f t="shared" si="9"/>
        <v>#N/A</v>
      </c>
      <c r="S25" t="e">
        <f t="shared" si="10"/>
        <v>#N/A</v>
      </c>
      <c r="T25" t="e">
        <f t="shared" si="2"/>
        <v>#N/A</v>
      </c>
      <c r="U25" t="e">
        <f t="shared" si="11"/>
        <v>#N/A</v>
      </c>
      <c r="Y25" s="7"/>
      <c r="Z25" s="7"/>
    </row>
    <row r="26" spans="1:30" x14ac:dyDescent="0.25">
      <c r="A26">
        <v>25</v>
      </c>
      <c r="B26" s="19"/>
      <c r="C26" s="19"/>
      <c r="D26" s="19"/>
      <c r="E26" s="19"/>
      <c r="F26" s="19"/>
      <c r="G26" s="19"/>
      <c r="H26" s="19"/>
      <c r="I26" s="19"/>
      <c r="J26" s="19"/>
      <c r="L26" t="e">
        <f t="shared" si="3"/>
        <v>#N/A</v>
      </c>
      <c r="M26" t="e">
        <f t="shared" si="4"/>
        <v>#N/A</v>
      </c>
      <c r="N26" t="e">
        <f t="shared" si="5"/>
        <v>#N/A</v>
      </c>
      <c r="O26" t="e">
        <f t="shared" si="6"/>
        <v>#N/A</v>
      </c>
      <c r="P26" t="e">
        <f t="shared" si="7"/>
        <v>#N/A</v>
      </c>
      <c r="Q26" t="e">
        <f t="shared" si="8"/>
        <v>#N/A</v>
      </c>
      <c r="R26" t="e">
        <f t="shared" si="9"/>
        <v>#N/A</v>
      </c>
      <c r="S26" t="e">
        <f t="shared" si="10"/>
        <v>#N/A</v>
      </c>
      <c r="T26" t="e">
        <f t="shared" si="2"/>
        <v>#N/A</v>
      </c>
      <c r="U26" t="e">
        <f t="shared" si="11"/>
        <v>#N/A</v>
      </c>
      <c r="Y26" s="7"/>
      <c r="Z26" s="7"/>
    </row>
    <row r="27" spans="1:30" x14ac:dyDescent="0.25">
      <c r="A27">
        <v>26</v>
      </c>
      <c r="B27" s="19"/>
      <c r="C27" s="19"/>
      <c r="D27" s="19"/>
      <c r="E27" s="19"/>
      <c r="F27" s="19"/>
      <c r="G27" s="19"/>
      <c r="H27" s="19"/>
      <c r="I27" s="19"/>
      <c r="J27" s="19"/>
      <c r="L27" t="e">
        <f t="shared" si="3"/>
        <v>#N/A</v>
      </c>
      <c r="M27" t="e">
        <f t="shared" si="4"/>
        <v>#N/A</v>
      </c>
      <c r="N27" t="e">
        <f t="shared" si="5"/>
        <v>#N/A</v>
      </c>
      <c r="O27" t="e">
        <f t="shared" si="6"/>
        <v>#N/A</v>
      </c>
      <c r="P27" t="e">
        <f t="shared" si="7"/>
        <v>#N/A</v>
      </c>
      <c r="Q27" t="e">
        <f t="shared" si="8"/>
        <v>#N/A</v>
      </c>
      <c r="R27" t="e">
        <f t="shared" si="9"/>
        <v>#N/A</v>
      </c>
      <c r="S27" t="e">
        <f t="shared" si="10"/>
        <v>#N/A</v>
      </c>
      <c r="T27" t="e">
        <f t="shared" si="2"/>
        <v>#N/A</v>
      </c>
      <c r="U27" t="e">
        <f t="shared" si="11"/>
        <v>#N/A</v>
      </c>
      <c r="Y27" s="7"/>
      <c r="Z27" s="7"/>
    </row>
    <row r="28" spans="1:30" x14ac:dyDescent="0.25">
      <c r="A28">
        <v>27</v>
      </c>
      <c r="B28" s="19"/>
      <c r="C28" s="19"/>
      <c r="D28" s="19"/>
      <c r="E28" s="19"/>
      <c r="F28" s="19"/>
      <c r="G28" s="19"/>
      <c r="H28" s="19"/>
      <c r="I28" s="19"/>
      <c r="J28" s="19"/>
      <c r="L28" t="e">
        <f t="shared" si="3"/>
        <v>#N/A</v>
      </c>
      <c r="M28" t="e">
        <f t="shared" si="4"/>
        <v>#N/A</v>
      </c>
      <c r="N28" t="e">
        <f t="shared" si="5"/>
        <v>#N/A</v>
      </c>
      <c r="O28" t="e">
        <f t="shared" si="6"/>
        <v>#N/A</v>
      </c>
      <c r="P28" t="e">
        <f t="shared" si="7"/>
        <v>#N/A</v>
      </c>
      <c r="Q28" t="e">
        <f t="shared" si="8"/>
        <v>#N/A</v>
      </c>
      <c r="R28" t="e">
        <f t="shared" si="9"/>
        <v>#N/A</v>
      </c>
      <c r="S28" t="e">
        <f t="shared" si="10"/>
        <v>#N/A</v>
      </c>
      <c r="T28" t="e">
        <f t="shared" si="2"/>
        <v>#N/A</v>
      </c>
      <c r="U28" t="e">
        <f t="shared" si="11"/>
        <v>#N/A</v>
      </c>
      <c r="Y28" s="7"/>
      <c r="Z28" s="7"/>
    </row>
    <row r="29" spans="1:30" x14ac:dyDescent="0.25">
      <c r="A29">
        <v>28</v>
      </c>
      <c r="B29" s="19"/>
      <c r="C29" s="19"/>
      <c r="D29" s="19"/>
      <c r="E29" s="19"/>
      <c r="F29" s="19"/>
      <c r="G29" s="19"/>
      <c r="H29" s="19"/>
      <c r="I29" s="19"/>
      <c r="J29" s="19"/>
      <c r="L29" t="e">
        <f t="shared" si="3"/>
        <v>#N/A</v>
      </c>
      <c r="M29" t="e">
        <f t="shared" si="4"/>
        <v>#N/A</v>
      </c>
      <c r="N29" t="e">
        <f t="shared" si="5"/>
        <v>#N/A</v>
      </c>
      <c r="O29" t="e">
        <f t="shared" si="6"/>
        <v>#N/A</v>
      </c>
      <c r="P29" t="e">
        <f t="shared" si="7"/>
        <v>#N/A</v>
      </c>
      <c r="Q29" t="e">
        <f t="shared" si="8"/>
        <v>#N/A</v>
      </c>
      <c r="R29" t="e">
        <f t="shared" si="9"/>
        <v>#N/A</v>
      </c>
      <c r="S29" t="e">
        <f t="shared" si="10"/>
        <v>#N/A</v>
      </c>
      <c r="T29" t="e">
        <f t="shared" si="2"/>
        <v>#N/A</v>
      </c>
      <c r="U29" t="e">
        <f t="shared" si="11"/>
        <v>#N/A</v>
      </c>
      <c r="Y29" s="7"/>
      <c r="Z29" s="7"/>
    </row>
    <row r="30" spans="1:30" x14ac:dyDescent="0.25">
      <c r="A30">
        <v>29</v>
      </c>
      <c r="B30" s="19"/>
      <c r="C30" s="19"/>
      <c r="D30" s="19"/>
      <c r="E30" s="19"/>
      <c r="F30" s="19"/>
      <c r="G30" s="19"/>
      <c r="H30" s="19"/>
      <c r="I30" s="19"/>
      <c r="J30" s="19"/>
      <c r="L30" t="e">
        <f t="shared" si="3"/>
        <v>#N/A</v>
      </c>
      <c r="M30" t="e">
        <f t="shared" si="4"/>
        <v>#N/A</v>
      </c>
      <c r="N30" t="e">
        <f t="shared" si="5"/>
        <v>#N/A</v>
      </c>
      <c r="O30" t="e">
        <f t="shared" si="6"/>
        <v>#N/A</v>
      </c>
      <c r="P30" t="e">
        <f t="shared" si="7"/>
        <v>#N/A</v>
      </c>
      <c r="Q30" t="e">
        <f t="shared" si="8"/>
        <v>#N/A</v>
      </c>
      <c r="R30" t="e">
        <f t="shared" si="9"/>
        <v>#N/A</v>
      </c>
      <c r="S30" t="e">
        <f t="shared" si="10"/>
        <v>#N/A</v>
      </c>
      <c r="T30" t="e">
        <f t="shared" si="2"/>
        <v>#N/A</v>
      </c>
      <c r="U30" t="e">
        <f t="shared" si="11"/>
        <v>#N/A</v>
      </c>
      <c r="Y30" s="7"/>
      <c r="Z30" s="7"/>
    </row>
    <row r="31" spans="1:30" x14ac:dyDescent="0.25">
      <c r="A31">
        <v>30</v>
      </c>
      <c r="B31" s="19"/>
      <c r="C31" s="19"/>
      <c r="D31" s="19"/>
      <c r="E31" s="19"/>
      <c r="F31" s="19"/>
      <c r="G31" s="19"/>
      <c r="H31" s="19"/>
      <c r="I31" s="19"/>
      <c r="J31" s="19"/>
      <c r="L31" t="e">
        <f t="shared" si="3"/>
        <v>#N/A</v>
      </c>
      <c r="M31" t="e">
        <f t="shared" si="4"/>
        <v>#N/A</v>
      </c>
      <c r="N31" t="e">
        <f t="shared" si="5"/>
        <v>#N/A</v>
      </c>
      <c r="O31" t="e">
        <f t="shared" si="6"/>
        <v>#N/A</v>
      </c>
      <c r="P31" t="e">
        <f t="shared" si="7"/>
        <v>#N/A</v>
      </c>
      <c r="Q31" t="e">
        <f t="shared" si="8"/>
        <v>#N/A</v>
      </c>
      <c r="R31" t="e">
        <f t="shared" si="9"/>
        <v>#N/A</v>
      </c>
      <c r="S31" t="e">
        <f t="shared" si="10"/>
        <v>#N/A</v>
      </c>
      <c r="T31" t="e">
        <f t="shared" si="2"/>
        <v>#N/A</v>
      </c>
      <c r="U31" t="e">
        <f t="shared" si="11"/>
        <v>#N/A</v>
      </c>
      <c r="Y31" s="7"/>
      <c r="Z31" s="7"/>
    </row>
    <row r="32" spans="1:30" x14ac:dyDescent="0.25">
      <c r="A32">
        <v>31</v>
      </c>
      <c r="B32" s="19"/>
      <c r="C32" s="19"/>
      <c r="D32" s="19"/>
      <c r="E32" s="19"/>
      <c r="F32" s="19"/>
      <c r="G32" s="19"/>
      <c r="H32" s="19"/>
      <c r="I32" s="19"/>
      <c r="J32" s="19"/>
      <c r="L32" t="e">
        <f t="shared" si="3"/>
        <v>#N/A</v>
      </c>
      <c r="M32" t="e">
        <f t="shared" si="4"/>
        <v>#N/A</v>
      </c>
      <c r="N32" t="e">
        <f t="shared" si="5"/>
        <v>#N/A</v>
      </c>
      <c r="O32" t="e">
        <f t="shared" si="6"/>
        <v>#N/A</v>
      </c>
      <c r="P32" t="e">
        <f t="shared" si="7"/>
        <v>#N/A</v>
      </c>
      <c r="Q32" t="e">
        <f t="shared" si="8"/>
        <v>#N/A</v>
      </c>
      <c r="R32" t="e">
        <f t="shared" si="9"/>
        <v>#N/A</v>
      </c>
      <c r="S32" t="e">
        <f t="shared" si="10"/>
        <v>#N/A</v>
      </c>
      <c r="T32" t="e">
        <f t="shared" si="2"/>
        <v>#N/A</v>
      </c>
      <c r="U32" t="e">
        <f t="shared" si="11"/>
        <v>#N/A</v>
      </c>
      <c r="X32" s="8"/>
      <c r="Y32" s="7"/>
      <c r="Z32" s="7"/>
      <c r="AA32" s="8"/>
      <c r="AB32" s="8"/>
      <c r="AC32" s="8"/>
      <c r="AD32" s="8"/>
    </row>
    <row r="33" spans="1:31" x14ac:dyDescent="0.25">
      <c r="A33">
        <v>32</v>
      </c>
      <c r="B33" s="19"/>
      <c r="C33" s="19"/>
      <c r="D33" s="19"/>
      <c r="E33" s="19"/>
      <c r="F33" s="19"/>
      <c r="G33" s="19"/>
      <c r="H33" s="19"/>
      <c r="I33" s="19"/>
      <c r="J33" s="19"/>
      <c r="L33" t="e">
        <f t="shared" si="3"/>
        <v>#N/A</v>
      </c>
      <c r="M33" t="e">
        <f t="shared" si="4"/>
        <v>#N/A</v>
      </c>
      <c r="N33" t="e">
        <f t="shared" si="5"/>
        <v>#N/A</v>
      </c>
      <c r="O33" t="e">
        <f t="shared" si="6"/>
        <v>#N/A</v>
      </c>
      <c r="P33" t="e">
        <f t="shared" si="7"/>
        <v>#N/A</v>
      </c>
      <c r="Q33" t="e">
        <f t="shared" si="8"/>
        <v>#N/A</v>
      </c>
      <c r="R33" t="e">
        <f t="shared" si="9"/>
        <v>#N/A</v>
      </c>
      <c r="S33" t="e">
        <f t="shared" si="10"/>
        <v>#N/A</v>
      </c>
      <c r="T33" t="e">
        <f t="shared" si="2"/>
        <v>#N/A</v>
      </c>
      <c r="U33" t="e">
        <f t="shared" si="11"/>
        <v>#N/A</v>
      </c>
      <c r="X33" s="8"/>
      <c r="Y33" s="7"/>
      <c r="Z33" s="7"/>
      <c r="AA33" s="8"/>
      <c r="AB33" s="8"/>
      <c r="AC33" s="8"/>
      <c r="AD33" s="8"/>
    </row>
    <row r="34" spans="1:31" x14ac:dyDescent="0.25">
      <c r="A34">
        <v>33</v>
      </c>
      <c r="B34" s="19"/>
      <c r="C34" s="19"/>
      <c r="D34" s="19"/>
      <c r="E34" s="19"/>
      <c r="F34" s="19"/>
      <c r="G34" s="19"/>
      <c r="H34" s="19"/>
      <c r="I34" s="19"/>
      <c r="J34" s="19"/>
      <c r="L34" t="e">
        <f t="shared" si="3"/>
        <v>#N/A</v>
      </c>
      <c r="M34" t="e">
        <f t="shared" si="4"/>
        <v>#N/A</v>
      </c>
      <c r="N34" t="e">
        <f t="shared" si="5"/>
        <v>#N/A</v>
      </c>
      <c r="O34" t="e">
        <f t="shared" si="6"/>
        <v>#N/A</v>
      </c>
      <c r="P34" t="e">
        <f t="shared" si="7"/>
        <v>#N/A</v>
      </c>
      <c r="Q34" t="e">
        <f t="shared" si="8"/>
        <v>#N/A</v>
      </c>
      <c r="R34" t="e">
        <f t="shared" si="9"/>
        <v>#N/A</v>
      </c>
      <c r="S34" t="e">
        <f t="shared" si="10"/>
        <v>#N/A</v>
      </c>
      <c r="T34" t="e">
        <f t="shared" si="2"/>
        <v>#N/A</v>
      </c>
      <c r="U34" t="e">
        <f t="shared" si="11"/>
        <v>#N/A</v>
      </c>
      <c r="X34" s="8"/>
      <c r="Y34" s="7"/>
      <c r="Z34" s="7"/>
      <c r="AA34" s="8"/>
      <c r="AB34" s="10"/>
      <c r="AC34" s="10"/>
      <c r="AD34" s="8"/>
      <c r="AE34" s="8"/>
    </row>
    <row r="35" spans="1:31" x14ac:dyDescent="0.25">
      <c r="A35">
        <v>34</v>
      </c>
      <c r="B35" s="19"/>
      <c r="C35" s="19"/>
      <c r="D35" s="19"/>
      <c r="E35" s="19"/>
      <c r="F35" s="19"/>
      <c r="G35" s="19"/>
      <c r="H35" s="19"/>
      <c r="I35" s="19"/>
      <c r="J35" s="19"/>
      <c r="L35" t="e">
        <f t="shared" si="3"/>
        <v>#N/A</v>
      </c>
      <c r="M35" t="e">
        <f t="shared" si="4"/>
        <v>#N/A</v>
      </c>
      <c r="N35" t="e">
        <f t="shared" si="5"/>
        <v>#N/A</v>
      </c>
      <c r="O35" t="e">
        <f t="shared" si="6"/>
        <v>#N/A</v>
      </c>
      <c r="P35" t="e">
        <f t="shared" si="7"/>
        <v>#N/A</v>
      </c>
      <c r="Q35" t="e">
        <f t="shared" si="8"/>
        <v>#N/A</v>
      </c>
      <c r="R35" t="e">
        <f t="shared" si="9"/>
        <v>#N/A</v>
      </c>
      <c r="S35" t="e">
        <f t="shared" si="10"/>
        <v>#N/A</v>
      </c>
      <c r="T35" t="e">
        <f t="shared" si="2"/>
        <v>#N/A</v>
      </c>
      <c r="U35" t="e">
        <f t="shared" si="11"/>
        <v>#N/A</v>
      </c>
      <c r="X35" s="8"/>
      <c r="Y35" s="7"/>
      <c r="Z35" s="7"/>
      <c r="AA35" s="8"/>
      <c r="AB35" s="9"/>
      <c r="AC35" s="7"/>
      <c r="AD35" s="8"/>
      <c r="AE35" s="8"/>
    </row>
    <row r="36" spans="1:31" x14ac:dyDescent="0.25">
      <c r="A36">
        <v>35</v>
      </c>
      <c r="B36" s="19"/>
      <c r="C36" s="19"/>
      <c r="D36" s="19"/>
      <c r="E36" s="19"/>
      <c r="F36" s="19"/>
      <c r="G36" s="19"/>
      <c r="H36" s="19"/>
      <c r="I36" s="19"/>
      <c r="J36" s="19"/>
      <c r="L36" t="e">
        <f t="shared" si="3"/>
        <v>#N/A</v>
      </c>
      <c r="M36" t="e">
        <f t="shared" si="4"/>
        <v>#N/A</v>
      </c>
      <c r="N36" t="e">
        <f t="shared" si="5"/>
        <v>#N/A</v>
      </c>
      <c r="O36" t="e">
        <f t="shared" si="6"/>
        <v>#N/A</v>
      </c>
      <c r="P36" t="e">
        <f t="shared" si="7"/>
        <v>#N/A</v>
      </c>
      <c r="Q36" t="e">
        <f t="shared" si="8"/>
        <v>#N/A</v>
      </c>
      <c r="R36" t="e">
        <f t="shared" si="9"/>
        <v>#N/A</v>
      </c>
      <c r="S36" t="e">
        <f t="shared" si="10"/>
        <v>#N/A</v>
      </c>
      <c r="T36" t="e">
        <f t="shared" si="2"/>
        <v>#N/A</v>
      </c>
      <c r="U36" t="e">
        <f t="shared" si="11"/>
        <v>#N/A</v>
      </c>
      <c r="X36" s="8"/>
      <c r="Y36" s="7"/>
      <c r="Z36" s="7"/>
      <c r="AA36" s="8"/>
      <c r="AB36" s="9"/>
      <c r="AC36" s="7"/>
      <c r="AD36" s="8"/>
      <c r="AE36" s="8"/>
    </row>
    <row r="37" spans="1:31" x14ac:dyDescent="0.25">
      <c r="A37">
        <v>36</v>
      </c>
      <c r="B37" s="19"/>
      <c r="C37" s="19"/>
      <c r="D37" s="19"/>
      <c r="E37" s="19"/>
      <c r="F37" s="19"/>
      <c r="G37" s="19"/>
      <c r="H37" s="19"/>
      <c r="I37" s="19"/>
      <c r="J37" s="19"/>
      <c r="L37" t="e">
        <f t="shared" si="3"/>
        <v>#N/A</v>
      </c>
      <c r="M37" t="e">
        <f t="shared" si="4"/>
        <v>#N/A</v>
      </c>
      <c r="N37" t="e">
        <f t="shared" si="5"/>
        <v>#N/A</v>
      </c>
      <c r="O37" t="e">
        <f t="shared" si="6"/>
        <v>#N/A</v>
      </c>
      <c r="P37" t="e">
        <f t="shared" si="7"/>
        <v>#N/A</v>
      </c>
      <c r="Q37" t="e">
        <f t="shared" si="8"/>
        <v>#N/A</v>
      </c>
      <c r="R37" t="e">
        <f t="shared" si="9"/>
        <v>#N/A</v>
      </c>
      <c r="S37" t="e">
        <f t="shared" si="10"/>
        <v>#N/A</v>
      </c>
      <c r="T37" t="e">
        <f t="shared" si="2"/>
        <v>#N/A</v>
      </c>
      <c r="U37" t="e">
        <f t="shared" si="11"/>
        <v>#N/A</v>
      </c>
      <c r="X37" s="8"/>
      <c r="Y37" s="7"/>
      <c r="Z37" s="7"/>
      <c r="AA37" s="8"/>
      <c r="AB37" s="9"/>
      <c r="AC37" s="7"/>
      <c r="AD37" s="8"/>
      <c r="AE37" s="8"/>
    </row>
    <row r="38" spans="1:31" x14ac:dyDescent="0.25">
      <c r="A38">
        <v>37</v>
      </c>
      <c r="B38" s="19"/>
      <c r="C38" s="19"/>
      <c r="D38" s="19"/>
      <c r="E38" s="19"/>
      <c r="F38" s="19"/>
      <c r="G38" s="19"/>
      <c r="H38" s="19"/>
      <c r="I38" s="19"/>
      <c r="J38" s="19"/>
      <c r="L38" t="e">
        <f t="shared" si="3"/>
        <v>#N/A</v>
      </c>
      <c r="M38" t="e">
        <f t="shared" si="4"/>
        <v>#N/A</v>
      </c>
      <c r="N38" t="e">
        <f t="shared" si="5"/>
        <v>#N/A</v>
      </c>
      <c r="O38" t="e">
        <f t="shared" si="6"/>
        <v>#N/A</v>
      </c>
      <c r="P38" t="e">
        <f t="shared" si="7"/>
        <v>#N/A</v>
      </c>
      <c r="Q38" t="e">
        <f t="shared" si="8"/>
        <v>#N/A</v>
      </c>
      <c r="R38" t="e">
        <f t="shared" si="9"/>
        <v>#N/A</v>
      </c>
      <c r="S38" t="e">
        <f t="shared" si="10"/>
        <v>#N/A</v>
      </c>
      <c r="T38" t="e">
        <f t="shared" si="2"/>
        <v>#N/A</v>
      </c>
      <c r="U38" t="e">
        <f t="shared" si="11"/>
        <v>#N/A</v>
      </c>
      <c r="X38" s="8"/>
      <c r="Y38" s="8"/>
      <c r="Z38" s="8"/>
      <c r="AA38" s="8"/>
      <c r="AB38" s="9"/>
      <c r="AC38" s="7"/>
      <c r="AD38" s="8"/>
      <c r="AE38" s="8"/>
    </row>
    <row r="39" spans="1:31" x14ac:dyDescent="0.25">
      <c r="A39">
        <v>38</v>
      </c>
      <c r="B39" s="19"/>
      <c r="C39" s="19"/>
      <c r="D39" s="19"/>
      <c r="E39" s="19"/>
      <c r="F39" s="19"/>
      <c r="G39" s="19"/>
      <c r="H39" s="19"/>
      <c r="I39" s="19"/>
      <c r="J39" s="19"/>
      <c r="L39" t="e">
        <f t="shared" si="3"/>
        <v>#N/A</v>
      </c>
      <c r="M39" t="e">
        <f t="shared" si="4"/>
        <v>#N/A</v>
      </c>
      <c r="N39" t="e">
        <f t="shared" si="5"/>
        <v>#N/A</v>
      </c>
      <c r="O39" t="e">
        <f t="shared" si="6"/>
        <v>#N/A</v>
      </c>
      <c r="P39" t="e">
        <f t="shared" si="7"/>
        <v>#N/A</v>
      </c>
      <c r="Q39" t="e">
        <f t="shared" si="8"/>
        <v>#N/A</v>
      </c>
      <c r="R39" t="e">
        <f t="shared" si="9"/>
        <v>#N/A</v>
      </c>
      <c r="S39" t="e">
        <f t="shared" si="10"/>
        <v>#N/A</v>
      </c>
      <c r="T39" t="e">
        <f t="shared" si="2"/>
        <v>#N/A</v>
      </c>
      <c r="U39" t="e">
        <f t="shared" si="11"/>
        <v>#N/A</v>
      </c>
      <c r="X39" s="8"/>
      <c r="Y39" s="8"/>
      <c r="Z39" s="8"/>
      <c r="AA39" s="8"/>
      <c r="AB39" s="9"/>
      <c r="AC39" s="7"/>
      <c r="AD39" s="8"/>
      <c r="AE39" s="8"/>
    </row>
    <row r="40" spans="1:31" x14ac:dyDescent="0.25">
      <c r="A40">
        <v>39</v>
      </c>
      <c r="B40" s="19"/>
      <c r="C40" s="19"/>
      <c r="D40" s="19"/>
      <c r="E40" s="19"/>
      <c r="F40" s="19"/>
      <c r="G40" s="19"/>
      <c r="H40" s="19"/>
      <c r="I40" s="19"/>
      <c r="J40" s="19"/>
      <c r="L40" t="e">
        <f t="shared" si="3"/>
        <v>#N/A</v>
      </c>
      <c r="M40" t="e">
        <f t="shared" si="4"/>
        <v>#N/A</v>
      </c>
      <c r="N40" t="e">
        <f t="shared" si="5"/>
        <v>#N/A</v>
      </c>
      <c r="O40" t="e">
        <f t="shared" si="6"/>
        <v>#N/A</v>
      </c>
      <c r="P40" t="e">
        <f t="shared" si="7"/>
        <v>#N/A</v>
      </c>
      <c r="Q40" t="e">
        <f t="shared" si="8"/>
        <v>#N/A</v>
      </c>
      <c r="R40" t="e">
        <f t="shared" si="9"/>
        <v>#N/A</v>
      </c>
      <c r="S40" t="e">
        <f t="shared" si="10"/>
        <v>#N/A</v>
      </c>
      <c r="T40" t="e">
        <f t="shared" si="2"/>
        <v>#N/A</v>
      </c>
      <c r="U40" t="e">
        <f t="shared" si="11"/>
        <v>#N/A</v>
      </c>
      <c r="X40" s="8"/>
      <c r="Y40" s="8"/>
      <c r="Z40" s="8"/>
      <c r="AA40" s="8"/>
      <c r="AB40" s="9"/>
      <c r="AC40" s="7"/>
      <c r="AD40" s="8"/>
      <c r="AE40" s="8"/>
    </row>
    <row r="41" spans="1:31" x14ac:dyDescent="0.25">
      <c r="A41">
        <v>40</v>
      </c>
      <c r="B41" s="19"/>
      <c r="C41" s="19"/>
      <c r="D41" s="19"/>
      <c r="E41" s="19"/>
      <c r="F41" s="19"/>
      <c r="G41" s="19"/>
      <c r="H41" s="19"/>
      <c r="I41" s="19"/>
      <c r="J41" s="19"/>
      <c r="L41" t="e">
        <f t="shared" si="3"/>
        <v>#N/A</v>
      </c>
      <c r="M41" t="e">
        <f t="shared" si="4"/>
        <v>#N/A</v>
      </c>
      <c r="N41" t="e">
        <f t="shared" si="5"/>
        <v>#N/A</v>
      </c>
      <c r="O41" t="e">
        <f t="shared" si="6"/>
        <v>#N/A</v>
      </c>
      <c r="P41" t="e">
        <f t="shared" si="7"/>
        <v>#N/A</v>
      </c>
      <c r="Q41" t="e">
        <f t="shared" si="8"/>
        <v>#N/A</v>
      </c>
      <c r="R41" t="e">
        <f t="shared" si="9"/>
        <v>#N/A</v>
      </c>
      <c r="S41" t="e">
        <f t="shared" si="10"/>
        <v>#N/A</v>
      </c>
      <c r="T41" t="e">
        <f t="shared" si="2"/>
        <v>#N/A</v>
      </c>
      <c r="U41" t="e">
        <f t="shared" si="11"/>
        <v>#N/A</v>
      </c>
      <c r="X41" s="8"/>
      <c r="Y41" s="8"/>
      <c r="Z41" s="8"/>
      <c r="AA41" s="8"/>
      <c r="AB41" s="9"/>
      <c r="AC41" s="7"/>
      <c r="AD41" s="8"/>
      <c r="AE41" s="8"/>
    </row>
    <row r="42" spans="1:31" x14ac:dyDescent="0.25">
      <c r="A42">
        <v>41</v>
      </c>
      <c r="B42" s="19"/>
      <c r="C42" s="19"/>
      <c r="D42" s="19"/>
      <c r="E42" s="19"/>
      <c r="F42" s="19"/>
      <c r="G42" s="19"/>
      <c r="H42" s="19"/>
      <c r="I42" s="19"/>
      <c r="J42" s="19"/>
      <c r="L42" t="e">
        <f t="shared" si="3"/>
        <v>#N/A</v>
      </c>
      <c r="M42" t="e">
        <f t="shared" si="4"/>
        <v>#N/A</v>
      </c>
      <c r="N42" t="e">
        <f t="shared" si="5"/>
        <v>#N/A</v>
      </c>
      <c r="O42" t="e">
        <f t="shared" si="6"/>
        <v>#N/A</v>
      </c>
      <c r="P42" t="e">
        <f t="shared" si="7"/>
        <v>#N/A</v>
      </c>
      <c r="Q42" t="e">
        <f t="shared" si="8"/>
        <v>#N/A</v>
      </c>
      <c r="R42" t="e">
        <f t="shared" si="9"/>
        <v>#N/A</v>
      </c>
      <c r="S42" t="e">
        <f t="shared" si="10"/>
        <v>#N/A</v>
      </c>
      <c r="T42" t="e">
        <f t="shared" si="2"/>
        <v>#N/A</v>
      </c>
      <c r="U42" t="e">
        <f t="shared" si="11"/>
        <v>#N/A</v>
      </c>
      <c r="X42" s="8"/>
      <c r="Y42" s="8"/>
      <c r="Z42" s="8"/>
      <c r="AA42" s="8"/>
      <c r="AB42" s="9"/>
      <c r="AC42" s="7"/>
      <c r="AD42" s="8"/>
      <c r="AE42" s="8"/>
    </row>
    <row r="43" spans="1:31" x14ac:dyDescent="0.25">
      <c r="A43">
        <v>42</v>
      </c>
      <c r="B43" s="19"/>
      <c r="C43" s="19"/>
      <c r="D43" s="19"/>
      <c r="E43" s="19"/>
      <c r="F43" s="19"/>
      <c r="G43" s="19"/>
      <c r="H43" s="19"/>
      <c r="I43" s="19"/>
      <c r="J43" s="19"/>
      <c r="L43" t="e">
        <f t="shared" si="3"/>
        <v>#N/A</v>
      </c>
      <c r="M43" t="e">
        <f t="shared" si="4"/>
        <v>#N/A</v>
      </c>
      <c r="N43" t="e">
        <f t="shared" si="5"/>
        <v>#N/A</v>
      </c>
      <c r="O43" t="e">
        <f t="shared" si="6"/>
        <v>#N/A</v>
      </c>
      <c r="P43" t="e">
        <f t="shared" si="7"/>
        <v>#N/A</v>
      </c>
      <c r="Q43" t="e">
        <f t="shared" si="8"/>
        <v>#N/A</v>
      </c>
      <c r="R43" t="e">
        <f t="shared" si="9"/>
        <v>#N/A</v>
      </c>
      <c r="S43" t="e">
        <f t="shared" si="10"/>
        <v>#N/A</v>
      </c>
      <c r="T43" t="e">
        <f t="shared" si="2"/>
        <v>#N/A</v>
      </c>
      <c r="U43" t="e">
        <f t="shared" si="11"/>
        <v>#N/A</v>
      </c>
      <c r="X43" s="8"/>
      <c r="Y43" s="8"/>
      <c r="Z43" s="8"/>
      <c r="AA43" s="8"/>
      <c r="AB43" s="9"/>
      <c r="AC43" s="7"/>
      <c r="AD43" s="8"/>
      <c r="AE43" s="8"/>
    </row>
    <row r="44" spans="1:31" x14ac:dyDescent="0.25">
      <c r="A44">
        <v>43</v>
      </c>
      <c r="B44" s="19"/>
      <c r="C44" s="19"/>
      <c r="D44" s="19"/>
      <c r="E44" s="19"/>
      <c r="F44" s="19"/>
      <c r="G44" s="19"/>
      <c r="H44" s="19"/>
      <c r="I44" s="19"/>
      <c r="J44" s="19"/>
      <c r="L44" t="e">
        <f t="shared" si="3"/>
        <v>#N/A</v>
      </c>
      <c r="M44" t="e">
        <f t="shared" si="4"/>
        <v>#N/A</v>
      </c>
      <c r="N44" t="e">
        <f t="shared" si="5"/>
        <v>#N/A</v>
      </c>
      <c r="O44" t="e">
        <f t="shared" si="6"/>
        <v>#N/A</v>
      </c>
      <c r="P44" t="e">
        <f t="shared" si="7"/>
        <v>#N/A</v>
      </c>
      <c r="Q44" t="e">
        <f t="shared" si="8"/>
        <v>#N/A</v>
      </c>
      <c r="R44" t="e">
        <f t="shared" si="9"/>
        <v>#N/A</v>
      </c>
      <c r="S44" t="e">
        <f t="shared" si="10"/>
        <v>#N/A</v>
      </c>
      <c r="T44" t="e">
        <f t="shared" si="2"/>
        <v>#N/A</v>
      </c>
      <c r="U44" t="e">
        <f t="shared" si="11"/>
        <v>#N/A</v>
      </c>
      <c r="X44" s="8"/>
      <c r="Y44" s="8"/>
      <c r="Z44" s="8"/>
      <c r="AA44" s="8"/>
      <c r="AB44" s="9"/>
      <c r="AC44" s="7"/>
      <c r="AD44" s="8"/>
      <c r="AE44" s="8"/>
    </row>
    <row r="45" spans="1:31" x14ac:dyDescent="0.25">
      <c r="A45">
        <v>44</v>
      </c>
      <c r="B45" s="19"/>
      <c r="C45" s="19"/>
      <c r="D45" s="19"/>
      <c r="E45" s="19"/>
      <c r="F45" s="19"/>
      <c r="G45" s="19"/>
      <c r="H45" s="19"/>
      <c r="I45" s="19"/>
      <c r="J45" s="19"/>
      <c r="L45" t="e">
        <f t="shared" si="3"/>
        <v>#N/A</v>
      </c>
      <c r="M45" t="e">
        <f t="shared" si="4"/>
        <v>#N/A</v>
      </c>
      <c r="N45" t="e">
        <f t="shared" si="5"/>
        <v>#N/A</v>
      </c>
      <c r="O45" t="e">
        <f t="shared" si="6"/>
        <v>#N/A</v>
      </c>
      <c r="P45" t="e">
        <f t="shared" si="7"/>
        <v>#N/A</v>
      </c>
      <c r="Q45" t="e">
        <f t="shared" si="8"/>
        <v>#N/A</v>
      </c>
      <c r="R45" t="e">
        <f t="shared" si="9"/>
        <v>#N/A</v>
      </c>
      <c r="S45" t="e">
        <f t="shared" si="10"/>
        <v>#N/A</v>
      </c>
      <c r="T45" t="e">
        <f t="shared" si="2"/>
        <v>#N/A</v>
      </c>
      <c r="U45" t="e">
        <f t="shared" si="11"/>
        <v>#N/A</v>
      </c>
      <c r="X45" s="8"/>
      <c r="Y45" s="8"/>
      <c r="Z45" s="8"/>
      <c r="AA45" s="8"/>
      <c r="AB45" s="9"/>
      <c r="AC45" s="7"/>
      <c r="AD45" s="8"/>
      <c r="AE45" s="8"/>
    </row>
    <row r="46" spans="1:31" x14ac:dyDescent="0.25">
      <c r="A46">
        <v>45</v>
      </c>
      <c r="B46" s="19"/>
      <c r="C46" s="19"/>
      <c r="D46" s="19"/>
      <c r="E46" s="19"/>
      <c r="F46" s="19"/>
      <c r="G46" s="19"/>
      <c r="H46" s="19"/>
      <c r="I46" s="19"/>
      <c r="J46" s="19"/>
      <c r="L46" t="e">
        <f t="shared" si="3"/>
        <v>#N/A</v>
      </c>
      <c r="M46" t="e">
        <f t="shared" si="4"/>
        <v>#N/A</v>
      </c>
      <c r="N46" t="e">
        <f t="shared" si="5"/>
        <v>#N/A</v>
      </c>
      <c r="O46" t="e">
        <f t="shared" si="6"/>
        <v>#N/A</v>
      </c>
      <c r="P46" t="e">
        <f t="shared" si="7"/>
        <v>#N/A</v>
      </c>
      <c r="Q46" t="e">
        <f t="shared" si="8"/>
        <v>#N/A</v>
      </c>
      <c r="R46" t="e">
        <f t="shared" si="9"/>
        <v>#N/A</v>
      </c>
      <c r="S46" t="e">
        <f t="shared" si="10"/>
        <v>#N/A</v>
      </c>
      <c r="T46" t="e">
        <f t="shared" si="2"/>
        <v>#N/A</v>
      </c>
      <c r="U46" t="e">
        <f t="shared" si="11"/>
        <v>#N/A</v>
      </c>
      <c r="X46" s="8"/>
      <c r="Y46" s="8"/>
      <c r="Z46" s="8"/>
      <c r="AA46" s="8"/>
      <c r="AB46" s="9"/>
      <c r="AC46" s="7"/>
      <c r="AD46" s="8"/>
      <c r="AE46" s="8"/>
    </row>
    <row r="47" spans="1:31" x14ac:dyDescent="0.25">
      <c r="A47">
        <v>46</v>
      </c>
      <c r="B47" s="19"/>
      <c r="C47" s="19"/>
      <c r="D47" s="19"/>
      <c r="E47" s="19"/>
      <c r="F47" s="19"/>
      <c r="G47" s="19"/>
      <c r="H47" s="19"/>
      <c r="I47" s="19"/>
      <c r="J47" s="19"/>
      <c r="L47" t="e">
        <f t="shared" si="3"/>
        <v>#N/A</v>
      </c>
      <c r="M47" t="e">
        <f t="shared" si="4"/>
        <v>#N/A</v>
      </c>
      <c r="N47" t="e">
        <f t="shared" si="5"/>
        <v>#N/A</v>
      </c>
      <c r="O47" t="e">
        <f t="shared" si="6"/>
        <v>#N/A</v>
      </c>
      <c r="P47" t="e">
        <f t="shared" si="7"/>
        <v>#N/A</v>
      </c>
      <c r="Q47" t="e">
        <f t="shared" si="8"/>
        <v>#N/A</v>
      </c>
      <c r="R47" t="e">
        <f t="shared" si="9"/>
        <v>#N/A</v>
      </c>
      <c r="S47" t="e">
        <f t="shared" si="10"/>
        <v>#N/A</v>
      </c>
      <c r="T47" t="e">
        <f t="shared" si="2"/>
        <v>#N/A</v>
      </c>
      <c r="U47" t="e">
        <f t="shared" si="11"/>
        <v>#N/A</v>
      </c>
      <c r="X47" s="8"/>
      <c r="Y47" s="8"/>
      <c r="Z47" s="8"/>
      <c r="AA47" s="8"/>
      <c r="AB47" s="9"/>
      <c r="AC47" s="7"/>
      <c r="AD47" s="8"/>
      <c r="AE47" s="8"/>
    </row>
    <row r="48" spans="1:31" x14ac:dyDescent="0.25">
      <c r="A48">
        <v>47</v>
      </c>
      <c r="B48" s="19"/>
      <c r="C48" s="19"/>
      <c r="D48" s="19"/>
      <c r="E48" s="19"/>
      <c r="F48" s="19"/>
      <c r="G48" s="19"/>
      <c r="H48" s="19"/>
      <c r="I48" s="19"/>
      <c r="J48" s="19"/>
      <c r="L48" t="e">
        <f t="shared" si="3"/>
        <v>#N/A</v>
      </c>
      <c r="M48" t="e">
        <f t="shared" si="4"/>
        <v>#N/A</v>
      </c>
      <c r="N48" t="e">
        <f t="shared" si="5"/>
        <v>#N/A</v>
      </c>
      <c r="O48" t="e">
        <f t="shared" si="6"/>
        <v>#N/A</v>
      </c>
      <c r="P48" t="e">
        <f t="shared" si="7"/>
        <v>#N/A</v>
      </c>
      <c r="Q48" t="e">
        <f t="shared" si="8"/>
        <v>#N/A</v>
      </c>
      <c r="R48" t="e">
        <f t="shared" si="9"/>
        <v>#N/A</v>
      </c>
      <c r="S48" t="e">
        <f t="shared" si="10"/>
        <v>#N/A</v>
      </c>
      <c r="T48" t="e">
        <f t="shared" si="2"/>
        <v>#N/A</v>
      </c>
      <c r="U48" t="e">
        <f t="shared" si="11"/>
        <v>#N/A</v>
      </c>
      <c r="X48" s="8"/>
      <c r="Y48" s="8"/>
      <c r="Z48" s="8"/>
      <c r="AA48" s="8"/>
      <c r="AB48" s="9"/>
      <c r="AC48" s="7"/>
      <c r="AD48" s="8"/>
      <c r="AE48" s="8"/>
    </row>
    <row r="49" spans="1:31" x14ac:dyDescent="0.25">
      <c r="A49">
        <v>48</v>
      </c>
      <c r="B49" s="19"/>
      <c r="C49" s="19"/>
      <c r="D49" s="19"/>
      <c r="E49" s="19"/>
      <c r="F49" s="19"/>
      <c r="G49" s="19"/>
      <c r="H49" s="19"/>
      <c r="I49" s="19"/>
      <c r="J49" s="19"/>
      <c r="L49" t="e">
        <f t="shared" si="3"/>
        <v>#N/A</v>
      </c>
      <c r="M49" t="e">
        <f t="shared" si="4"/>
        <v>#N/A</v>
      </c>
      <c r="N49" t="e">
        <f t="shared" si="5"/>
        <v>#N/A</v>
      </c>
      <c r="O49" t="e">
        <f t="shared" si="6"/>
        <v>#N/A</v>
      </c>
      <c r="P49" t="e">
        <f t="shared" si="7"/>
        <v>#N/A</v>
      </c>
      <c r="Q49" t="e">
        <f t="shared" si="8"/>
        <v>#N/A</v>
      </c>
      <c r="R49" t="e">
        <f t="shared" si="9"/>
        <v>#N/A</v>
      </c>
      <c r="S49" t="e">
        <f t="shared" si="10"/>
        <v>#N/A</v>
      </c>
      <c r="T49" t="e">
        <f t="shared" si="2"/>
        <v>#N/A</v>
      </c>
      <c r="U49" t="e">
        <f t="shared" si="11"/>
        <v>#N/A</v>
      </c>
      <c r="X49" s="8"/>
      <c r="Y49" s="8"/>
      <c r="Z49" s="8"/>
      <c r="AA49" s="8"/>
      <c r="AB49" s="9"/>
      <c r="AC49" s="7"/>
      <c r="AD49" s="8"/>
      <c r="AE49" s="8"/>
    </row>
    <row r="50" spans="1:31" x14ac:dyDescent="0.25">
      <c r="A50">
        <v>49</v>
      </c>
      <c r="B50" s="19"/>
      <c r="C50" s="19"/>
      <c r="D50" s="19"/>
      <c r="E50" s="19"/>
      <c r="F50" s="19"/>
      <c r="G50" s="19"/>
      <c r="H50" s="19"/>
      <c r="I50" s="19"/>
      <c r="J50" s="19"/>
      <c r="L50" t="e">
        <f t="shared" si="3"/>
        <v>#N/A</v>
      </c>
      <c r="M50" t="e">
        <f t="shared" si="4"/>
        <v>#N/A</v>
      </c>
      <c r="N50" t="e">
        <f t="shared" si="5"/>
        <v>#N/A</v>
      </c>
      <c r="O50" t="e">
        <f t="shared" si="6"/>
        <v>#N/A</v>
      </c>
      <c r="P50" t="e">
        <f t="shared" si="7"/>
        <v>#N/A</v>
      </c>
      <c r="Q50" t="e">
        <f t="shared" si="8"/>
        <v>#N/A</v>
      </c>
      <c r="R50" t="e">
        <f t="shared" si="9"/>
        <v>#N/A</v>
      </c>
      <c r="S50" t="e">
        <f t="shared" si="10"/>
        <v>#N/A</v>
      </c>
      <c r="T50" t="e">
        <f t="shared" si="2"/>
        <v>#N/A</v>
      </c>
      <c r="U50" t="e">
        <f t="shared" si="11"/>
        <v>#N/A</v>
      </c>
      <c r="X50" s="8"/>
      <c r="Y50" s="8"/>
      <c r="Z50" s="8"/>
      <c r="AA50" s="8"/>
      <c r="AB50" s="9"/>
      <c r="AC50" s="7"/>
      <c r="AD50" s="8"/>
      <c r="AE50" s="8"/>
    </row>
    <row r="51" spans="1:31" x14ac:dyDescent="0.25">
      <c r="A51">
        <v>50</v>
      </c>
      <c r="B51" s="19"/>
      <c r="C51" s="19"/>
      <c r="D51" s="19"/>
      <c r="E51" s="19"/>
      <c r="F51" s="19"/>
      <c r="G51" s="19"/>
      <c r="H51" s="19"/>
      <c r="I51" s="19"/>
      <c r="J51" s="19"/>
      <c r="L51" t="e">
        <f t="shared" si="3"/>
        <v>#N/A</v>
      </c>
      <c r="M51" t="e">
        <f t="shared" si="4"/>
        <v>#N/A</v>
      </c>
      <c r="N51" t="e">
        <f t="shared" si="5"/>
        <v>#N/A</v>
      </c>
      <c r="O51" t="e">
        <f t="shared" si="6"/>
        <v>#N/A</v>
      </c>
      <c r="P51" t="e">
        <f t="shared" si="7"/>
        <v>#N/A</v>
      </c>
      <c r="Q51" t="e">
        <f t="shared" si="8"/>
        <v>#N/A</v>
      </c>
      <c r="R51" t="e">
        <f t="shared" si="9"/>
        <v>#N/A</v>
      </c>
      <c r="S51" t="e">
        <f t="shared" si="10"/>
        <v>#N/A</v>
      </c>
      <c r="T51" t="e">
        <f t="shared" si="2"/>
        <v>#N/A</v>
      </c>
      <c r="U51" t="e">
        <f t="shared" si="11"/>
        <v>#N/A</v>
      </c>
      <c r="X51" s="8"/>
      <c r="Y51" s="8"/>
      <c r="Z51" s="8"/>
      <c r="AA51" s="8"/>
      <c r="AB51" s="7"/>
      <c r="AC51" s="7"/>
      <c r="AD51" s="8"/>
      <c r="AE51" s="8"/>
    </row>
    <row r="52" spans="1:31" x14ac:dyDescent="0.25">
      <c r="X52" s="8"/>
      <c r="Y52" s="8"/>
      <c r="Z52" s="8"/>
      <c r="AA52" s="8"/>
      <c r="AB52" s="7"/>
      <c r="AC52" s="7"/>
      <c r="AD52" s="8"/>
      <c r="AE52" s="8"/>
    </row>
    <row r="53" spans="1:31" x14ac:dyDescent="0.25"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X55" s="8"/>
      <c r="Y55" s="8"/>
      <c r="Z55" s="8"/>
      <c r="AA55" s="8"/>
      <c r="AB55" s="8"/>
      <c r="AC55" s="8"/>
      <c r="AD55" s="8"/>
    </row>
    <row r="56" spans="1:31" x14ac:dyDescent="0.25">
      <c r="X56" s="8"/>
      <c r="Y56" s="8"/>
      <c r="Z56" s="8"/>
      <c r="AA56" s="8"/>
      <c r="AB56" s="8"/>
      <c r="AC56" s="8"/>
      <c r="AD56" s="8"/>
    </row>
  </sheetData>
  <conditionalFormatting sqref="W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zoomScale="115" zoomScaleNormal="115" workbookViewId="0">
      <selection activeCell="J22" sqref="J22"/>
    </sheetView>
  </sheetViews>
  <sheetFormatPr defaultColWidth="9.140625" defaultRowHeight="15" x14ac:dyDescent="0.25"/>
  <cols>
    <col min="3" max="4" width="14.7109375" customWidth="1"/>
  </cols>
  <sheetData>
    <row r="2" spans="2:4" ht="30" customHeight="1" x14ac:dyDescent="0.25">
      <c r="B2" s="12"/>
      <c r="C2" s="13" t="s">
        <v>117</v>
      </c>
      <c r="D2" s="13" t="s">
        <v>118</v>
      </c>
    </row>
    <row r="3" spans="2:4" x14ac:dyDescent="0.25">
      <c r="B3" s="23" t="s">
        <v>28</v>
      </c>
      <c r="C3">
        <f ca="1">'Single proteins'!X3</f>
        <v>13</v>
      </c>
      <c r="D3">
        <f ca="1">'Fusion protein'!X3</f>
        <v>17</v>
      </c>
    </row>
    <row r="4" spans="2:4" x14ac:dyDescent="0.25">
      <c r="B4" s="11" t="s">
        <v>24</v>
      </c>
      <c r="C4" s="21">
        <f ca="1">'Single proteins'!X4</f>
        <v>-1.165267026444315E-2</v>
      </c>
      <c r="D4" s="21">
        <f ca="1">'Fusion protein'!X4</f>
        <v>0.29895406628318738</v>
      </c>
    </row>
    <row r="5" spans="2:4" x14ac:dyDescent="0.25">
      <c r="B5" s="22" t="s">
        <v>26</v>
      </c>
      <c r="C5">
        <f ca="1">'Single proteins'!X5</f>
        <v>1.4774922277340289E-2</v>
      </c>
      <c r="D5">
        <f ca="1">'Fusion protein'!X5</f>
        <v>1.9017533673014533E-2</v>
      </c>
    </row>
    <row r="6" spans="2:4" x14ac:dyDescent="0.25">
      <c r="B6" s="22" t="s">
        <v>27</v>
      </c>
      <c r="C6">
        <f ca="1">'Single proteins'!X6</f>
        <v>4.097826143226584E-3</v>
      </c>
      <c r="D6">
        <f ca="1">'Fusion protein'!X6</f>
        <v>4.6124294160340886E-3</v>
      </c>
    </row>
    <row r="7" spans="2:4" x14ac:dyDescent="0.25">
      <c r="B7" s="22" t="s">
        <v>29</v>
      </c>
      <c r="C7">
        <f ca="1">'Single proteins'!X7</f>
        <v>8.0315916556307765E-3</v>
      </c>
      <c r="D7">
        <f ca="1">'Fusion protein'!X7</f>
        <v>9.0401955366599257E-3</v>
      </c>
    </row>
    <row r="8" spans="2:4" x14ac:dyDescent="0.25">
      <c r="B8" s="11"/>
    </row>
    <row r="9" spans="2:4" x14ac:dyDescent="0.25">
      <c r="B9" s="11" t="s">
        <v>25</v>
      </c>
      <c r="C9" s="21">
        <f ca="1">'Single proteins'!X9</f>
        <v>-1.9112609005294608E-2</v>
      </c>
      <c r="D9" s="21">
        <f ca="1">'Fusion protein'!X9</f>
        <v>0.30138828902079806</v>
      </c>
    </row>
    <row r="10" spans="2:4" x14ac:dyDescent="0.25">
      <c r="B10" s="22" t="s">
        <v>103</v>
      </c>
      <c r="C10">
        <f ca="1">'Single proteins'!X10</f>
        <v>-2.2375591573876821E-2</v>
      </c>
      <c r="D10">
        <f ca="1">'Fusion protein'!X10</f>
        <v>0.29004383840087705</v>
      </c>
    </row>
    <row r="11" spans="2:4" x14ac:dyDescent="0.25">
      <c r="B11" s="22" t="s">
        <v>104</v>
      </c>
      <c r="C11">
        <f ca="1">'Single proteins'!X11</f>
        <v>-2.2504731359579773E-3</v>
      </c>
      <c r="D11">
        <f ca="1">'Fusion protein'!X11</f>
        <v>0.31040212842060805</v>
      </c>
    </row>
    <row r="12" spans="2:4" x14ac:dyDescent="0.25">
      <c r="B12" s="14" t="s">
        <v>30</v>
      </c>
      <c r="C12">
        <f ca="1">'Single proteins'!X12</f>
        <v>3.2629825685822136E-3</v>
      </c>
      <c r="D12">
        <f ca="1">'Fusion protein'!X12</f>
        <v>1.1344450619921009E-2</v>
      </c>
    </row>
    <row r="13" spans="2:4" x14ac:dyDescent="0.25">
      <c r="B13" s="14" t="s">
        <v>31</v>
      </c>
      <c r="C13">
        <f ca="1">'Single proteins'!X13</f>
        <v>1.6862135869336631E-2</v>
      </c>
      <c r="D13">
        <f ca="1">'Fusion protein'!X13</f>
        <v>9.0138393998099864E-3</v>
      </c>
    </row>
    <row r="14" spans="2:4" x14ac:dyDescent="0.25">
      <c r="B14" s="14"/>
    </row>
    <row r="15" spans="2:4" x14ac:dyDescent="0.25">
      <c r="B15" s="14" t="s">
        <v>9</v>
      </c>
      <c r="C15">
        <f ca="1">'Single proteins'!X15</f>
        <v>0.50136588462032905</v>
      </c>
    </row>
    <row r="16" spans="2:4" x14ac:dyDescent="0.25">
      <c r="B16" s="14" t="s">
        <v>10</v>
      </c>
      <c r="C16">
        <f ca="1">'Single proteins'!X16</f>
        <v>4.8329652628227776E-2</v>
      </c>
    </row>
    <row r="17" spans="2:3" x14ac:dyDescent="0.25">
      <c r="B17" s="14" t="s">
        <v>18</v>
      </c>
      <c r="C17">
        <f ca="1">'Single proteins'!X17</f>
        <v>6.7874714251249784E-4</v>
      </c>
    </row>
    <row r="18" spans="2:3" x14ac:dyDescent="0.25">
      <c r="B18" s="14" t="s">
        <v>19</v>
      </c>
      <c r="C18">
        <f ca="1">'Single proteins'!X18</f>
        <v>-7.599837189985522E-4</v>
      </c>
    </row>
    <row r="19" spans="2:3" x14ac:dyDescent="0.25">
      <c r="B19" s="14"/>
    </row>
    <row r="20" spans="2:3" x14ac:dyDescent="0.25">
      <c r="B20" s="14" t="s">
        <v>35</v>
      </c>
      <c r="C20">
        <f ca="1">'Single proteins'!X20</f>
        <v>1.185169184049353E-2</v>
      </c>
    </row>
    <row r="21" spans="2:3" x14ac:dyDescent="0.25">
      <c r="B21" s="14" t="s">
        <v>36</v>
      </c>
      <c r="C21">
        <f ca="1">'Single proteins'!X21</f>
        <v>8.1729459840279724E-4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 only</vt:lpstr>
      <vt:lpstr>Acceptor only</vt:lpstr>
      <vt:lpstr>Fusion protein</vt:lpstr>
      <vt:lpstr>Single proteins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2017-07-04T14:11:39Z</dcterms:created>
  <dcterms:modified xsi:type="dcterms:W3CDTF">2018-01-03T11:32:39Z</dcterms:modified>
</cp:coreProperties>
</file>