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193" documentId="8_{29B8196C-0F94-4E63-9C97-551F1F758BC2}" xr6:coauthVersionLast="47" xr6:coauthVersionMax="47" xr10:uidLastSave="{8E518FC6-DEF6-42AB-8CDA-5203701FD217}"/>
  <bookViews>
    <workbookView xWindow="1290" yWindow="-110" windowWidth="18020" windowHeight="11020" tabRatio="965" firstSheet="1" activeTab="2"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17" l="1"/>
  <c r="H49" i="14" a="1"/>
  <c r="H49" i="14" s="1"/>
  <c r="H50" i="14" a="1"/>
  <c r="H50" i="14"/>
  <c r="H51" i="14" a="1"/>
  <c r="H51" i="14"/>
  <c r="H52" i="14" a="1"/>
  <c r="H52" i="14" s="1"/>
  <c r="H53" i="14" a="1"/>
  <c r="H53" i="14" s="1"/>
  <c r="H54" i="14" a="1"/>
  <c r="H54" i="14" s="1"/>
  <c r="H55" i="14" a="1"/>
  <c r="H55" i="14"/>
  <c r="H56" i="14" a="1"/>
  <c r="H56" i="14"/>
  <c r="H48" i="14" a="1"/>
  <c r="H48" i="14" s="1"/>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72" i="14"/>
  <c r="A101" i="14" a="1"/>
  <c r="A101" i="14" s="1"/>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A106" i="14" l="1" a="1"/>
  <c r="A106" i="14" s="1"/>
  <c r="I72" i="14" l="1"/>
  <c r="B90" i="14"/>
  <c r="B91" i="14"/>
  <c r="B92" i="14"/>
  <c r="B93" i="14"/>
  <c r="B89" i="14"/>
  <c r="A90" i="14"/>
  <c r="A91" i="14"/>
  <c r="A92" i="14"/>
  <c r="A93" i="14"/>
  <c r="A89" i="14"/>
  <c r="A83" i="14"/>
  <c r="B52" i="17" l="1"/>
  <c r="C40" i="12"/>
  <c r="C41" i="12"/>
  <c r="C42" i="12"/>
  <c r="C43" i="12"/>
  <c r="C39"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<sst xmlns="http://schemas.openxmlformats.org/spreadsheetml/2006/main" count="2095" uniqueCount="846">
  <si>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</si>
  <si>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</si>
  <si>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</si>
  <si>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</si>
  <si>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</si>
  <si>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</si>
  <si>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</si>
  <si>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</si>
  <si>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</si>
  <si>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</si>
  <si>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</si>
  <si>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</si>
  <si>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</si>
  <si>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</si>
  <si>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</si>
  <si>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</si>
  <si>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</si>
  <si>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</si>
  <si>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</si>
  <si>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</si>
  <si>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</si>
  <si>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</si>
  <si>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</si>
  <si>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</si>
  <si>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</si>
  <si>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</si>
  <si>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</si>
  <si>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</si>
  <si>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</si>
  <si>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</si>
  <si>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</si>
  <si>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</si>
  <si>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</si>
  <si>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</si>
  <si>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</si>
  <si>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</si>
  <si>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</si>
  <si>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</si>
  <si>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</si>
  <si>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</si>
  <si>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</si>
  <si>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</si>
  <si>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</si>
  <si>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</si>
  <si>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</si>
  <si>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</si>
  <si>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</si>
  <si>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</si>
  <si>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</si>
  <si>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</si>
  <si>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</si>
  <si>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</si>
  <si>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</si>
  <si>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</si>
  <si>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</si>
  <si>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</si>
  <si>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</si>
  <si>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</si>
  <si>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</si>
  <si>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</si>
  <si>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</si>
  <si>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</si>
  <si>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</si>
  <si>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</si>
  <si>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</si>
  <si>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</si>
  <si>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</si>
  <si>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</si>
  <si>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</si>
  <si>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</si>
  <si>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</si>
  <si>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</si>
  <si>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</si>
  <si>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</si>
  <si>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</si>
  <si>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</si>
  <si>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</si>
  <si>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</si>
  <si>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</si>
  <si>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</si>
  <si>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</si>
  <si>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</si>
  <si>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</si>
  <si>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</si>
  <si>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</si>
  <si>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</si>
  <si>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</si>
  <si>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</si>
  <si>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</si>
  <si>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</si>
  <si>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</si>
  <si>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</si>
  <si>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</si>
  <si>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</si>
  <si>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</si>
  <si>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</si>
  <si>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</si>
  <si>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</si>
  <si>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</si>
  <si>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</si>
  <si>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</si>
  <si>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</si>
  <si>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</si>
  <si>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</si>
  <si>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</si>
  <si>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</si>
  <si>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</si>
  <si>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</si>
  <si>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</si>
  <si>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</si>
  <si>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</si>
  <si>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</si>
  <si>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</si>
  <si>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</si>
  <si>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</si>
  <si>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</si>
  <si>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</si>
  <si>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</si>
  <si>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</si>
  <si>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</si>
  <si>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</si>
  <si>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</si>
  <si>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</si>
  <si>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</si>
  <si>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</si>
  <si>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</si>
  <si>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</si>
  <si>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</si>
  <si>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</si>
  <si>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</si>
  <si>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</si>
  <si>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</si>
  <si>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</si>
  <si>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</si>
  <si>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</si>
  <si>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</si>
  <si>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</si>
  <si>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</si>
  <si>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</si>
  <si>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</si>
  <si>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</si>
  <si>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</si>
  <si>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</si>
  <si>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</si>
  <si>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</si>
  <si>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</si>
  <si>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</si>
  <si>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</si>
  <si>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</si>
  <si>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</si>
  <si>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</si>
  <si>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</si>
  <si>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</si>
  <si>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</si>
  <si>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</si>
  <si>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</si>
  <si>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</si>
  <si>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</si>
  <si>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</si>
  <si>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</si>
  <si>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</si>
  <si>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</si>
  <si>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</si>
  <si>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</si>
  <si>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</si>
  <si>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</si>
  <si>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</si>
  <si>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</si>
  <si>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</si>
  <si>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</si>
  <si>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</si>
  <si>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</si>
  <si>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</si>
  <si>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</si>
  <si>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</si>
  <si>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</si>
  <si>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</si>
  <si>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</si>
  <si>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</si>
  <si>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</si>
  <si>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</si>
  <si>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</si>
  <si>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</si>
  <si>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</si>
  <si>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</si>
  <si>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</si>
  <si>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</si>
  <si>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</si>
  <si>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</si>
  <si>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</si>
  <si>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</si>
  <si>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</si>
  <si>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</si>
  <si>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</si>
  <si>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</si>
  <si>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</si>
  <si>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</si>
  <si>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</si>
  <si>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</si>
  <si>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</si>
  <si>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</si>
  <si>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</si>
  <si>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</si>
  <si>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</si>
  <si>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</si>
  <si>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</si>
  <si>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</si>
  <si>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</si>
  <si>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</si>
  <si>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</si>
  <si>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</si>
  <si>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</si>
  <si>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</si>
  <si>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</si>
  <si>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</si>
  <si>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</si>
  <si>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</si>
  <si>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</si>
  <si>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</si>
  <si>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</si>
  <si>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</si>
  <si>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</si>
  <si>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</si>
  <si>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</si>
  <si>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</si>
  <si>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</si>
  <si>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</si>
  <si>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</si>
  <si>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</si>
  <si>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</si>
  <si>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</si>
  <si>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</si>
  <si>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</si>
  <si>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</si>
  <si>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</si>
  <si>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</si>
  <si>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</si>
  <si>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</si>
  <si>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</si>
  <si>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</si>
  <si>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</si>
  <si>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</si>
  <si>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</si>
  <si>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</si>
  <si>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</si>
  <si>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</si>
  <si>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</si>
  <si>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</si>
  <si>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</si>
  <si>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</si>
  <si>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</si>
  <si>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</si>
  <si>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</si>
  <si>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</si>
  <si>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</si>
  <si>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</si>
  <si>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</si>
  <si>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</si>
  <si>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</si>
  <si>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</si>
  <si>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</si>
  <si>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</si>
  <si>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</si>
  <si>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</si>
  <si>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</si>
  <si>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</si>
  <si>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</si>
  <si>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</si>
  <si>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</si>
  <si>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</si>
  <si>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</si>
  <si>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</si>
  <si>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</si>
  <si>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</si>
  <si>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</si>
  <si>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</si>
  <si>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</si>
  <si>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</si>
  <si>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</si>
  <si>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</si>
  <si>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</si>
  <si>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</si>
  <si>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</si>
  <si>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</si>
  <si>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</si>
  <si>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</si>
  <si>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</si>
  <si>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</si>
  <si>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</si>
  <si>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</si>
  <si>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</si>
  <si>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</si>
  <si>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</si>
  <si>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</si>
  <si>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</si>
  <si>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</si>
  <si>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</si>
  <si>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</si>
  <si>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</si>
  <si>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</si>
  <si>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</si>
  <si>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</si>
  <si>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</si>
  <si>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</si>
  <si>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</si>
  <si>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</si>
  <si>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</si>
  <si>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</si>
  <si>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</si>
  <si>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</si>
  <si>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</si>
  <si>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</si>
  <si>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</si>
  <si>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</si>
  <si>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</si>
  <si>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</si>
  <si>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</si>
  <si>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</si>
  <si>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</si>
  <si>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</si>
  <si>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</si>
  <si>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</si>
  <si>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</si>
  <si>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</si>
  <si>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</si>
  <si>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</si>
  <si>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</si>
  <si>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</si>
  <si>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</si>
  <si>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</si>
  <si>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</si>
  <si>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</si>
  <si>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</si>
  <si>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</si>
  <si>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</si>
  <si>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</si>
  <si>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</si>
  <si>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</si>
  <si>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</si>
  <si>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</si>
  <si>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</si>
  <si>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</si>
  <si>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</si>
  <si>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</si>
  <si>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</si>
  <si>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</si>
  <si>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</si>
  <si>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</si>
  <si>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</si>
  <si>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</si>
  <si>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</si>
  <si>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</si>
  <si>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</si>
  <si>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</si>
  <si>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</si>
  <si>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</si>
  <si>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</si>
  <si>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</si>
  <si>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</si>
  <si>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</si>
  <si>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</si>
  <si>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</si>
  <si>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</si>
  <si>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</si>
  <si>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</si>
  <si>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</si>
  <si>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</si>
  <si>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</si>
  <si>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</si>
  <si>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</si>
  <si>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</si>
  <si>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</si>
  <si>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</si>
  <si>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</si>
  <si>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</si>
  <si>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</si>
  <si>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</si>
  <si>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</si>
  <si>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</si>
  <si>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</si>
  <si>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</si>
  <si>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</si>
  <si>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</si>
  <si>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</si>
  <si>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</si>
  <si>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</si>
  <si>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</si>
  <si>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</si>
  <si>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</si>
  <si>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</si>
  <si>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</si>
  <si>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</si>
  <si>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</si>
  <si>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</si>
  <si>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</si>
  <si>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</si>
  <si>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</si>
  <si>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</si>
  <si>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</si>
  <si>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</si>
  <si>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</si>
  <si>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</si>
  <si>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</si>
  <si>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</si>
  <si>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</si>
  <si>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</si>
  <si>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</si>
  <si>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</si>
  <si>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</si>
  <si>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</si>
  <si>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</si>
  <si>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</si>
  <si>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</si>
  <si>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</si>
  <si>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</si>
  <si>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</si>
  <si>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</si>
  <si>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</si>
  <si>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</si>
  <si>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</si>
  <si>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</si>
  <si>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</si>
  <si>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</si>
  <si>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</si>
  <si>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</si>
  <si>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</si>
  <si>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</si>
  <si>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</si>
  <si>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</si>
  <si>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</si>
  <si>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</si>
  <si>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</si>
  <si>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</si>
  <si>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</si>
  <si>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</si>
  <si>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</si>
  <si>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</si>
  <si>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</si>
  <si>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</si>
  <si>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</si>
  <si>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</si>
  <si>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</si>
  <si>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</si>
  <si>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</si>
  <si>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</si>
  <si>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</si>
  <si>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</si>
  <si>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</si>
  <si>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</si>
  <si>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</si>
  <si>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</si>
  <si>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</si>
  <si>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</si>
  <si>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</si>
  <si>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</si>
  <si>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</si>
  <si>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</si>
  <si>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</si>
  <si>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</si>
  <si>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</si>
  <si>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</si>
  <si>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</si>
  <si>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</si>
  <si>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</si>
  <si>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</si>
  <si>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</si>
  <si>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</si>
  <si>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</si>
  <si>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</si>
  <si>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</si>
  <si>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</si>
  <si>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</si>
  <si>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</si>
  <si>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</si>
  <si>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</si>
  <si>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</si>
  <si>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</si>
  <si>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</si>
  <si>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</si>
  <si>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</si>
  <si>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</si>
  <si>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</si>
  <si>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</si>
  <si>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</si>
  <si>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</si>
  <si>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</si>
  <si>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</si>
  <si>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</si>
  <si>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</si>
  <si>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</si>
  <si>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</si>
  <si>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</si>
  <si>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</si>
  <si>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</si>
  <si>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</si>
  <si>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</si>
  <si>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</si>
  <si>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</si>
  <si>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</si>
  <si>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</si>
  <si>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</si>
  <si>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</si>
  <si>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</si>
  <si>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</si>
  <si>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</si>
  <si>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</si>
  <si>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</si>
  <si>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</si>
  <si>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</si>
  <si>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</si>
  <si>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</si>
  <si>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</si>
  <si>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</si>
  <si>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</si>
  <si>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</si>
  <si>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</si>
  <si>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</si>
  <si>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</si>
  <si>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</si>
  <si>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</si>
  <si>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</si>
  <si>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</si>
  <si>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</si>
  <si>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</si>
  <si>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</si>
  <si>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</si>
  <si>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</si>
  <si>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</si>
  <si>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</si>
  <si>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</si>
  <si>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</si>
  <si>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</si>
  <si>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</si>
  <si>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</si>
  <si>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</si>
  <si>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</si>
  <si>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</si>
  <si>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</si>
  <si>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</si>
  <si>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</si>
  <si>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</si>
  <si>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</si>
  <si>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</si>
  <si>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</si>
  <si>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</si>
  <si>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</si>
  <si>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</si>
  <si>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</si>
  <si>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</si>
  <si>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</si>
  <si>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</si>
  <si>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</si>
  <si>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</si>
  <si>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</si>
  <si>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</si>
  <si>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</si>
  <si>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</si>
  <si>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</si>
  <si>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</si>
  <si>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</si>
  <si>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</si>
  <si>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</si>
  <si>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</si>
  <si>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</si>
  <si>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</si>
  <si>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</si>
  <si>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</si>
  <si>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</si>
  <si>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</si>
  <si>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</si>
  <si>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</si>
  <si>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</si>
  <si>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</si>
  <si>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</si>
  <si>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</si>
  <si>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</si>
  <si>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</si>
  <si>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</si>
  <si>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</si>
  <si>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</si>
  <si>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</si>
  <si>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</si>
  <si>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</si>
  <si>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</si>
  <si>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</si>
  <si>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</si>
  <si>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</si>
  <si>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</si>
  <si>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</si>
  <si>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</si>
  <si>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</si>
  <si>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</si>
  <si>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</si>
  <si>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</si>
  <si>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</si>
  <si>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</si>
  <si>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</si>
  <si>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</si>
  <si>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</si>
  <si>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</si>
  <si>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</si>
  <si>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</si>
  <si>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</si>
  <si>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</si>
  <si>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</si>
  <si>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</si>
  <si>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</si>
  <si>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</si>
  <si>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</si>
  <si>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</si>
  <si>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</si>
  <si>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</si>
  <si>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</si>
  <si>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</si>
  <si>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</si>
  <si>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</si>
  <si>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</si>
  <si>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</si>
  <si>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</si>
  <si>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</si>
  <si>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</si>
  <si>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</si>
  <si>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</si>
  <si>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</si>
  <si>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</si>
  <si>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</si>
  <si>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</si>
  <si>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</si>
  <si>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</si>
  <si>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</si>
  <si>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</si>
  <si>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</si>
  <si>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</si>
  <si>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</si>
  <si>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</si>
  <si>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</si>
  <si>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</si>
  <si>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</si>
  <si>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</si>
  <si>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</si>
  <si>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</si>
  <si>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</si>
  <si>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</si>
  <si>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</si>
  <si>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</si>
  <si>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</si>
  <si>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</si>
  <si>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</si>
  <si>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</si>
  <si>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</si>
  <si>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</si>
  <si>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</si>
  <si>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</si>
  <si>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</si>
  <si>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</si>
  <si>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</si>
  <si>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</si>
  <si>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</si>
  <si>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</si>
  <si>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</si>
  <si>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</si>
  <si>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</si>
  <si>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</si>
  <si>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</si>
  <si>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</si>
  <si>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</si>
  <si>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</si>
  <si>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</si>
  <si>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</si>
  <si>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</si>
  <si>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</si>
  <si>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</si>
  <si>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</si>
  <si>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</si>
  <si>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</si>
  <si>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</si>
  <si>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</si>
  <si>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</si>
  <si>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</si>
  <si>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</si>
  <si>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</si>
  <si>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</si>
  <si>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</si>
  <si>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</si>
  <si>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</si>
  <si>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</si>
  <si>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</si>
  <si>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</si>
  <si>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</si>
  <si>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</si>
  <si>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</si>
  <si>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</si>
  <si>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</si>
  <si>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</si>
  <si>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</si>
  <si>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</si>
  <si>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</si>
  <si>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</si>
  <si>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</si>
  <si>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</si>
  <si>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</si>
  <si>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</si>
  <si>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</si>
  <si>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</si>
  <si>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</si>
  <si>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</si>
  <si>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</si>
  <si>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</si>
  <si>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</si>
  <si>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</si>
  <si>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</si>
  <si>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</si>
  <si>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</si>
  <si>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</si>
  <si>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</si>
  <si>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</si>
  <si>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</si>
  <si>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</si>
  <si>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</si>
  <si>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</si>
  <si>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</si>
  <si>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</si>
  <si>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</si>
  <si>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</si>
  <si>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</si>
  <si>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</si>
  <si>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</si>
  <si>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</si>
  <si>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</si>
  <si>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</si>
  <si>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</si>
  <si>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</si>
  <si>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</si>
  <si>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multiple of this salary based on their</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</si>
  <si>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</si>
  <si>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</si>
  <si>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</si>
  <si>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</si>
  <si>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</si>
  <si>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</si>
  <si>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</si>
  <si>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</si>
  <si>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</si>
  <si>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</si>
  <si>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</si>
  <si>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</si>
  <si>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</si>
  <si>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</si>
  <si>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</si>
  <si>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</si>
  <si>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</si>
  <si>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</si>
  <si>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</si>
  <si>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</si>
  <si>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</si>
  <si>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</si>
  <si>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</si>
  <si>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</si>
  <si>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</si>
  <si>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</si>
  <si>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</si>
  <si>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</si>
  <si>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</si>
  <si>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</si>
  <si>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</si>
  <si>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</si>
  <si>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</si>
  <si>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</si>
  <si>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</si>
  <si>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</si>
  <si>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</si>
  <si>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</si>
  <si>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</si>
  <si>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</si>
  <si>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</si>
  <si>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</si>
  <si>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</si>
  <si>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</si>
  <si>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</si>
  <si>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</si>
  <si>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</si>
  <si>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</si>
  <si>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</si>
  <si>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</si>
  <si>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</si>
  <si>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</si>
  <si>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</si>
  <si>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</si>
  <si>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</si>
  <si>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</si>
  <si>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</si>
  <si>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</si>
  <si>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</si>
  <si>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</si>
  <si>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</si>
  <si>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</si>
  <si>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</si>
  <si>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</si>
  <si>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</si>
  <si>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</si>
  <si>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</si>
  <si>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</si>
  <si>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</si>
  <si>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</si>
  <si>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</si>
  <si>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</si>
  <si>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</si>
  <si>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</si>
  <si>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</si>
  <si>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</si>
  <si>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</si>
  <si>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</si>
  <si>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</si>
  <si>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</si>
  <si>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</si>
  <si>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</si>
  <si>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</si>
  <si>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</si>
  <si>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</si>
  <si>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</si>
  <si>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</si>
  <si>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</si>
  <si>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</si>
  <si>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</si>
  <si>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</si>
  <si>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</si>
  <si>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</si>
  <si>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</si>
  <si>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</si>
  <si>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</si>
  <si>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</si>
  <si>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</si>
  <si>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</si>
  <si>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</si>
  <si>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</si>
  <si>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</si>
  <si>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</si>
  <si>
    <t>Pop?</t>
  </si>
  <si>
    <t>Rock?</t>
  </si>
  <si>
    <t>performance, as displayed in the cells</t>
  </si>
  <si>
    <t>E59 below. But they will be paid a</t>
  </si>
  <si>
    <t>below E59. Please fill out the salary</t>
  </si>
  <si>
    <t>column for all our salespeople! (I.e., if a</t>
  </si>
  <si>
    <t>salesperson sells more than 650, he will</t>
  </si>
  <si>
    <t>get a bonus of 25%.)</t>
  </si>
  <si>
    <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</si>
</sst>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
      <patternFill patternType="solid">
        <fgColor theme="8"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2">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xf numFmtId="0" fontId="1" fillId="9" borderId="0" applyNumberFormat="0" applyBorder="0" applyAlignment="0" applyProtection="0"/>
  </cellStyleXfs>
  <cellXfs count="31">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xf numFmtId="0" fontId="1" fillId="9" borderId="0" xfId="11"/>
  </cellXfs>
  <cellStyles count="12">
    <cellStyle name="20% - Accent1" xfId="2" builtinId="30"/>
    <cellStyle name="20% - Accent2" xfId="10" builtinId="34"/>
    <cellStyle name="20% - Accent5" xfId="11" builtinId="46"/>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69</xdr:row>
      <xdr:rowOff>181841</xdr:rowOff>
    </xdr:from>
    <xdr:to>
      <xdr:col>3</xdr:col>
      <xdr:colOff>4330</xdr:colOff>
      <xdr:row>77</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twoCellAnchor>
    <xdr:from>
      <xdr:col>2</xdr:col>
      <xdr:colOff>110436</xdr:colOff>
      <xdr:row>48</xdr:row>
      <xdr:rowOff>71782</xdr:rowOff>
    </xdr:from>
    <xdr:to>
      <xdr:col>5</xdr:col>
      <xdr:colOff>298174</xdr:colOff>
      <xdr:row>55</xdr:row>
      <xdr:rowOff>165652</xdr:rowOff>
    </xdr:to>
    <xdr:sp macro="" textlink="">
      <xdr:nvSpPr>
        <xdr:cNvPr id="2" name="TextBox 1">
          <a:extLst>
            <a:ext uri="{FF2B5EF4-FFF2-40B4-BE49-F238E27FC236}">
              <a16:creationId xmlns:a16="http://schemas.microsoft.com/office/drawing/2014/main" id="{9951B5CA-E907-EC2B-330F-4268836706D3}"/>
            </a:ext>
          </a:extLst>
        </xdr:cNvPr>
        <xdr:cNvSpPr txBox="1"/>
      </xdr:nvSpPr>
      <xdr:spPr>
        <a:xfrm>
          <a:off x="6604001" y="9270999"/>
          <a:ext cx="4345608" cy="1391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solidFill>
                <a:srgbClr val="FF0000"/>
              </a:solidFill>
            </a:rPr>
            <a:t>This question could be interpreted in two ways!</a:t>
          </a:r>
          <a:r>
            <a:rPr lang="nb-NO" sz="1100" b="1" baseline="0">
              <a:solidFill>
                <a:srgbClr val="FF0000"/>
              </a:solidFill>
            </a:rPr>
            <a:t> </a:t>
          </a:r>
          <a:r>
            <a:rPr lang="nb-NO" sz="1100">
              <a:solidFill>
                <a:srgbClr val="FF0000"/>
              </a:solidFill>
            </a:rPr>
            <a:t>Either as the total ways you can draw a hand when you care about order (first answer), or the number of ways you can draw a hand when you don't care about order (second answer). Either answer would have been regarded as correct on the exam! (I.e., if exercises are vaguely worded, all reasonable answers will be graded as correct.)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an isntance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4.5" x14ac:dyDescent="0.35"/>
  <cols>
    <col min="1" max="1" width="12.81640625" customWidth="1"/>
    <col min="2" max="2" width="13.26953125" customWidth="1"/>
    <col min="3" max="3" width="12.81640625" customWidth="1"/>
    <col min="4" max="4" width="9.453125" customWidth="1"/>
    <col min="5" max="5" width="11.453125" customWidth="1"/>
    <col min="6" max="6" width="9.453125" customWidth="1"/>
    <col min="7" max="7" width="11.54296875" customWidth="1"/>
    <col min="8" max="8" width="10.81640625" customWidth="1"/>
    <col min="9" max="10" width="13.7265625" customWidth="1"/>
    <col min="11" max="11" width="59.453125" customWidth="1"/>
    <col min="12" max="12" width="56" customWidth="1"/>
    <col min="14" max="14" width="17" customWidth="1"/>
    <col min="15" max="15" width="32.7265625" customWidth="1"/>
  </cols>
  <sheetData>
    <row r="1" spans="1:11" ht="20" thickBot="1" x14ac:dyDescent="0.5">
      <c r="A1" s="2" t="s">
        <v>4</v>
      </c>
      <c r="B1" s="3" t="s">
        <v>5</v>
      </c>
      <c r="C1" s="3" t="s">
        <v>6</v>
      </c>
      <c r="D1" s="3" t="s">
        <v>7</v>
      </c>
      <c r="E1" s="3" t="s">
        <v>8</v>
      </c>
      <c r="F1" s="3" t="s">
        <v>9</v>
      </c>
      <c r="G1" s="4" t="s">
        <v>419</v>
      </c>
      <c r="H1" s="4" t="s">
        <v>420</v>
      </c>
      <c r="I1" s="4" t="s">
        <v>421</v>
      </c>
      <c r="K1" s="6" t="s">
        <v>432</v>
      </c>
    </row>
    <row r="2" spans="1:11" x14ac:dyDescent="0.35">
      <c r="A2" t="s">
        <v>10</v>
      </c>
      <c r="B2" t="s">
        <v>11</v>
      </c>
      <c r="C2" t="s">
        <v>0</v>
      </c>
      <c r="D2" t="s">
        <v>12</v>
      </c>
      <c r="E2">
        <v>768.41</v>
      </c>
      <c r="F2">
        <v>147.76</v>
      </c>
      <c r="G2">
        <f>E2+F2</f>
        <v>916.17</v>
      </c>
      <c r="H2">
        <f>F2-E2</f>
        <v>-620.65</v>
      </c>
      <c r="I2">
        <f>H2/F2%</f>
        <v>-420.03925284244724</v>
      </c>
    </row>
    <row r="3" spans="1:11" x14ac:dyDescent="0.3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35">
      <c r="A4" t="s">
        <v>16</v>
      </c>
      <c r="B4" t="s">
        <v>17</v>
      </c>
      <c r="C4" t="s">
        <v>1</v>
      </c>
      <c r="D4" t="s">
        <v>18</v>
      </c>
      <c r="E4">
        <v>331.24</v>
      </c>
      <c r="F4">
        <v>641.28</v>
      </c>
      <c r="G4">
        <f t="shared" si="0"/>
        <v>972.52</v>
      </c>
      <c r="H4">
        <f t="shared" si="1"/>
        <v>310.03999999999996</v>
      </c>
      <c r="I4">
        <f t="shared" si="2"/>
        <v>48.347055888223551</v>
      </c>
    </row>
    <row r="5" spans="1:11" x14ac:dyDescent="0.35">
      <c r="A5" t="s">
        <v>19</v>
      </c>
      <c r="B5" t="s">
        <v>20</v>
      </c>
      <c r="C5" t="s">
        <v>1</v>
      </c>
      <c r="E5">
        <v>489.5</v>
      </c>
      <c r="F5">
        <v>677.01</v>
      </c>
      <c r="G5">
        <f t="shared" si="0"/>
        <v>1166.51</v>
      </c>
      <c r="H5">
        <f t="shared" si="1"/>
        <v>187.51</v>
      </c>
      <c r="I5">
        <f t="shared" si="2"/>
        <v>27.696784390186259</v>
      </c>
      <c r="K5" s="5" t="s">
        <v>422</v>
      </c>
    </row>
    <row r="6" spans="1:11" x14ac:dyDescent="0.35">
      <c r="A6" t="s">
        <v>21</v>
      </c>
      <c r="B6" t="s">
        <v>22</v>
      </c>
      <c r="C6" t="s">
        <v>0</v>
      </c>
      <c r="E6">
        <v>293.68</v>
      </c>
      <c r="F6">
        <v>440.04</v>
      </c>
      <c r="G6">
        <f t="shared" si="0"/>
        <v>733.72</v>
      </c>
      <c r="H6">
        <f t="shared" si="1"/>
        <v>146.36000000000001</v>
      </c>
      <c r="I6">
        <f t="shared" si="2"/>
        <v>33.260612671575309</v>
      </c>
    </row>
    <row r="7" spans="1:11" x14ac:dyDescent="0.35">
      <c r="A7" t="s">
        <v>23</v>
      </c>
      <c r="B7" t="s">
        <v>24</v>
      </c>
      <c r="C7" t="s">
        <v>0</v>
      </c>
      <c r="D7" t="s">
        <v>25</v>
      </c>
      <c r="E7">
        <v>772.92</v>
      </c>
      <c r="F7">
        <v>335.77</v>
      </c>
      <c r="G7">
        <f t="shared" si="0"/>
        <v>1108.69</v>
      </c>
      <c r="H7">
        <f t="shared" si="1"/>
        <v>-437.15</v>
      </c>
      <c r="I7">
        <f t="shared" si="2"/>
        <v>-130.19328707150729</v>
      </c>
      <c r="K7" s="1" t="s">
        <v>424</v>
      </c>
    </row>
    <row r="8" spans="1:11" x14ac:dyDescent="0.35">
      <c r="A8" t="s">
        <v>26</v>
      </c>
      <c r="B8" t="s">
        <v>27</v>
      </c>
      <c r="C8" t="s">
        <v>2</v>
      </c>
      <c r="D8" t="s">
        <v>15</v>
      </c>
      <c r="E8">
        <v>756.45</v>
      </c>
      <c r="F8">
        <v>286.7</v>
      </c>
      <c r="G8">
        <f t="shared" si="0"/>
        <v>1043.1500000000001</v>
      </c>
      <c r="H8">
        <f t="shared" si="1"/>
        <v>-469.75000000000006</v>
      </c>
      <c r="I8">
        <f t="shared" si="2"/>
        <v>-163.84722706662018</v>
      </c>
    </row>
    <row r="9" spans="1:11" x14ac:dyDescent="0.35">
      <c r="A9" t="s">
        <v>28</v>
      </c>
      <c r="B9" t="s">
        <v>29</v>
      </c>
      <c r="C9" t="s">
        <v>1</v>
      </c>
      <c r="D9" t="s">
        <v>12</v>
      </c>
      <c r="E9">
        <v>4.38</v>
      </c>
      <c r="F9">
        <v>125.77</v>
      </c>
      <c r="G9">
        <f t="shared" si="0"/>
        <v>130.15</v>
      </c>
      <c r="H9">
        <f t="shared" si="1"/>
        <v>121.39</v>
      </c>
      <c r="I9">
        <f t="shared" si="2"/>
        <v>96.517452492645305</v>
      </c>
      <c r="K9" s="1" t="s">
        <v>425</v>
      </c>
    </row>
    <row r="10" spans="1:11" x14ac:dyDescent="0.35">
      <c r="A10" t="s">
        <v>30</v>
      </c>
      <c r="B10" t="s">
        <v>31</v>
      </c>
      <c r="C10" t="s">
        <v>0</v>
      </c>
      <c r="D10" t="s">
        <v>18</v>
      </c>
      <c r="E10">
        <v>253.13</v>
      </c>
      <c r="F10">
        <v>216.18</v>
      </c>
      <c r="G10">
        <f>E10+F10</f>
        <v>469.31</v>
      </c>
      <c r="H10">
        <f t="shared" si="1"/>
        <v>-36.949999999999989</v>
      </c>
      <c r="I10">
        <f t="shared" si="2"/>
        <v>-17.092237949856596</v>
      </c>
    </row>
    <row r="11" spans="1:11" x14ac:dyDescent="0.3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35">
      <c r="A12" t="s">
        <v>35</v>
      </c>
      <c r="B12" t="s">
        <v>36</v>
      </c>
      <c r="C12" t="s">
        <v>1</v>
      </c>
      <c r="D12" t="s">
        <v>15</v>
      </c>
      <c r="E12">
        <v>647.88</v>
      </c>
      <c r="F12">
        <v>275.74</v>
      </c>
      <c r="G12">
        <f t="shared" si="0"/>
        <v>923.62</v>
      </c>
      <c r="H12">
        <f t="shared" si="1"/>
        <v>-372.14</v>
      </c>
      <c r="I12">
        <f t="shared" si="2"/>
        <v>-134.96047000797853</v>
      </c>
    </row>
    <row r="13" spans="1:11" x14ac:dyDescent="0.35">
      <c r="A13" t="s">
        <v>37</v>
      </c>
      <c r="B13" t="s">
        <v>38</v>
      </c>
      <c r="C13" t="s">
        <v>0</v>
      </c>
      <c r="D13" t="s">
        <v>15</v>
      </c>
      <c r="E13">
        <v>677.46</v>
      </c>
      <c r="F13">
        <v>740.72</v>
      </c>
      <c r="G13">
        <f t="shared" si="0"/>
        <v>1418.18</v>
      </c>
      <c r="H13">
        <f t="shared" si="1"/>
        <v>63.259999999999991</v>
      </c>
      <c r="I13">
        <f t="shared" si="2"/>
        <v>8.5403391294956243</v>
      </c>
      <c r="K13" s="1" t="s">
        <v>426</v>
      </c>
    </row>
    <row r="14" spans="1:11" x14ac:dyDescent="0.35">
      <c r="A14" t="s">
        <v>39</v>
      </c>
      <c r="B14" t="s">
        <v>40</v>
      </c>
      <c r="C14" t="s">
        <v>1</v>
      </c>
      <c r="D14" t="s">
        <v>41</v>
      </c>
      <c r="E14">
        <v>116.58</v>
      </c>
      <c r="F14">
        <v>619.99</v>
      </c>
      <c r="G14">
        <f t="shared" si="0"/>
        <v>736.57</v>
      </c>
      <c r="H14">
        <f t="shared" si="1"/>
        <v>503.41</v>
      </c>
      <c r="I14">
        <f t="shared" si="2"/>
        <v>81.196470910821148</v>
      </c>
    </row>
    <row r="15" spans="1:11" x14ac:dyDescent="0.3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35">
      <c r="A16" t="s">
        <v>44</v>
      </c>
      <c r="B16" t="s">
        <v>45</v>
      </c>
      <c r="C16" t="s">
        <v>1</v>
      </c>
      <c r="D16" t="s">
        <v>12</v>
      </c>
      <c r="E16">
        <v>832.47</v>
      </c>
      <c r="F16">
        <v>820.11</v>
      </c>
      <c r="G16">
        <f t="shared" si="0"/>
        <v>1652.58</v>
      </c>
      <c r="H16">
        <f t="shared" si="1"/>
        <v>-12.360000000000014</v>
      </c>
      <c r="I16">
        <f t="shared" si="2"/>
        <v>-1.5071148992208379</v>
      </c>
    </row>
    <row r="17" spans="1:11" x14ac:dyDescent="0.35">
      <c r="A17" t="s">
        <v>46</v>
      </c>
      <c r="B17" t="s">
        <v>47</v>
      </c>
      <c r="C17" t="s">
        <v>1</v>
      </c>
      <c r="D17" t="s">
        <v>34</v>
      </c>
      <c r="E17">
        <v>105.02</v>
      </c>
      <c r="F17">
        <v>43.26</v>
      </c>
      <c r="G17">
        <f t="shared" si="0"/>
        <v>148.28</v>
      </c>
      <c r="H17">
        <f t="shared" si="1"/>
        <v>-61.76</v>
      </c>
      <c r="I17">
        <f t="shared" si="2"/>
        <v>-142.7646786870088</v>
      </c>
      <c r="K17" s="1" t="s">
        <v>433</v>
      </c>
    </row>
    <row r="18" spans="1:11" x14ac:dyDescent="0.35">
      <c r="A18" t="s">
        <v>48</v>
      </c>
      <c r="B18" t="s">
        <v>49</v>
      </c>
      <c r="C18" t="s">
        <v>3</v>
      </c>
      <c r="D18" t="s">
        <v>25</v>
      </c>
      <c r="E18">
        <v>697.37</v>
      </c>
      <c r="F18">
        <v>530.17999999999995</v>
      </c>
      <c r="G18">
        <f t="shared" si="0"/>
        <v>1227.55</v>
      </c>
      <c r="H18">
        <f t="shared" si="1"/>
        <v>-167.19000000000005</v>
      </c>
      <c r="I18">
        <f t="shared" si="2"/>
        <v>-31.534573163831165</v>
      </c>
    </row>
    <row r="19" spans="1:11" x14ac:dyDescent="0.35">
      <c r="A19" t="s">
        <v>50</v>
      </c>
      <c r="B19" t="s">
        <v>51</v>
      </c>
      <c r="C19" t="s">
        <v>3</v>
      </c>
      <c r="D19" t="s">
        <v>12</v>
      </c>
      <c r="E19">
        <v>326.93</v>
      </c>
      <c r="F19">
        <v>270.92</v>
      </c>
      <c r="G19">
        <f t="shared" si="0"/>
        <v>597.85</v>
      </c>
      <c r="H19">
        <f t="shared" si="1"/>
        <v>-56.009999999999991</v>
      </c>
      <c r="I19">
        <f t="shared" si="2"/>
        <v>-20.673999704709875</v>
      </c>
      <c r="K19" s="1" t="s">
        <v>430</v>
      </c>
    </row>
    <row r="20" spans="1:11" x14ac:dyDescent="0.35">
      <c r="A20" t="s">
        <v>52</v>
      </c>
      <c r="B20" t="s">
        <v>53</v>
      </c>
      <c r="C20" t="s">
        <v>0</v>
      </c>
      <c r="D20" t="s">
        <v>12</v>
      </c>
      <c r="E20">
        <v>831.29</v>
      </c>
      <c r="F20">
        <v>288.2</v>
      </c>
      <c r="G20">
        <f t="shared" si="0"/>
        <v>1119.49</v>
      </c>
      <c r="H20">
        <f t="shared" si="1"/>
        <v>-543.08999999999992</v>
      </c>
      <c r="I20">
        <f t="shared" si="2"/>
        <v>-188.44205412907704</v>
      </c>
    </row>
    <row r="21" spans="1:11" x14ac:dyDescent="0.35">
      <c r="A21" t="s">
        <v>54</v>
      </c>
      <c r="B21" t="s">
        <v>55</v>
      </c>
      <c r="C21" t="s">
        <v>1</v>
      </c>
      <c r="E21">
        <v>922.73</v>
      </c>
      <c r="F21">
        <v>523.12</v>
      </c>
      <c r="G21">
        <f t="shared" si="0"/>
        <v>1445.85</v>
      </c>
      <c r="H21">
        <f t="shared" si="1"/>
        <v>-399.61</v>
      </c>
      <c r="I21">
        <f t="shared" si="2"/>
        <v>-76.389738492124181</v>
      </c>
      <c r="K21" s="1" t="s">
        <v>428</v>
      </c>
    </row>
    <row r="22" spans="1:11" x14ac:dyDescent="0.35">
      <c r="A22" t="s">
        <v>56</v>
      </c>
      <c r="B22" t="s">
        <v>57</v>
      </c>
      <c r="C22" t="s">
        <v>0</v>
      </c>
      <c r="D22" t="s">
        <v>41</v>
      </c>
      <c r="E22">
        <v>66.42</v>
      </c>
      <c r="F22">
        <v>784.61</v>
      </c>
      <c r="G22">
        <f t="shared" si="0"/>
        <v>851.03</v>
      </c>
      <c r="H22">
        <f t="shared" si="1"/>
        <v>718.19</v>
      </c>
      <c r="I22">
        <f t="shared" si="2"/>
        <v>91.534647786798544</v>
      </c>
    </row>
    <row r="23" spans="1:11" x14ac:dyDescent="0.35">
      <c r="A23" t="s">
        <v>58</v>
      </c>
      <c r="B23" t="s">
        <v>59</v>
      </c>
      <c r="C23" t="s">
        <v>1</v>
      </c>
      <c r="D23" t="s">
        <v>15</v>
      </c>
      <c r="E23">
        <v>509.65</v>
      </c>
      <c r="F23">
        <v>756.29</v>
      </c>
      <c r="G23">
        <f t="shared" si="0"/>
        <v>1265.94</v>
      </c>
      <c r="H23">
        <f t="shared" si="1"/>
        <v>246.64</v>
      </c>
      <c r="I23">
        <f t="shared" si="2"/>
        <v>32.611828795832288</v>
      </c>
      <c r="K23" s="1" t="s">
        <v>429</v>
      </c>
    </row>
    <row r="24" spans="1:11" x14ac:dyDescent="0.35">
      <c r="A24" t="s">
        <v>60</v>
      </c>
      <c r="B24" t="s">
        <v>61</v>
      </c>
      <c r="C24" t="s">
        <v>62</v>
      </c>
      <c r="E24">
        <v>617.66999999999996</v>
      </c>
      <c r="F24">
        <v>595.07000000000005</v>
      </c>
      <c r="G24">
        <f t="shared" si="0"/>
        <v>1212.74</v>
      </c>
      <c r="H24">
        <f t="shared" si="1"/>
        <v>-22.599999999999909</v>
      </c>
      <c r="I24">
        <f t="shared" si="2"/>
        <v>-3.7978725191994065</v>
      </c>
    </row>
    <row r="25" spans="1:11" x14ac:dyDescent="0.35">
      <c r="A25" t="s">
        <v>63</v>
      </c>
      <c r="B25" t="s">
        <v>64</v>
      </c>
      <c r="C25" t="s">
        <v>1</v>
      </c>
      <c r="D25" t="s">
        <v>25</v>
      </c>
      <c r="E25">
        <v>617.79999999999995</v>
      </c>
      <c r="F25">
        <v>409.45</v>
      </c>
      <c r="G25">
        <f t="shared" si="0"/>
        <v>1027.25</v>
      </c>
      <c r="H25">
        <f t="shared" si="1"/>
        <v>-208.34999999999997</v>
      </c>
      <c r="I25">
        <f t="shared" si="2"/>
        <v>-50.885333984613496</v>
      </c>
    </row>
    <row r="26" spans="1:11" x14ac:dyDescent="0.35">
      <c r="A26" t="s">
        <v>65</v>
      </c>
      <c r="B26" t="s">
        <v>66</v>
      </c>
      <c r="C26" t="s">
        <v>0</v>
      </c>
      <c r="E26">
        <v>714.25</v>
      </c>
      <c r="F26">
        <v>369.91</v>
      </c>
      <c r="G26">
        <f t="shared" si="0"/>
        <v>1084.1600000000001</v>
      </c>
      <c r="H26">
        <f t="shared" si="1"/>
        <v>-344.34</v>
      </c>
      <c r="I26">
        <f t="shared" si="2"/>
        <v>-93.087507772160791</v>
      </c>
    </row>
    <row r="27" spans="1:11" x14ac:dyDescent="0.35">
      <c r="A27" t="s">
        <v>67</v>
      </c>
      <c r="B27" t="s">
        <v>68</v>
      </c>
      <c r="C27" t="s">
        <v>1</v>
      </c>
      <c r="D27" t="s">
        <v>15</v>
      </c>
      <c r="E27">
        <v>248.49</v>
      </c>
      <c r="F27">
        <v>383.62</v>
      </c>
      <c r="G27">
        <f t="shared" si="0"/>
        <v>632.11</v>
      </c>
      <c r="H27">
        <f t="shared" si="1"/>
        <v>135.13</v>
      </c>
      <c r="I27">
        <f t="shared" si="2"/>
        <v>35.224962202179242</v>
      </c>
    </row>
    <row r="28" spans="1:11" x14ac:dyDescent="0.35">
      <c r="A28" t="s">
        <v>69</v>
      </c>
      <c r="B28" t="s">
        <v>70</v>
      </c>
      <c r="C28" t="s">
        <v>0</v>
      </c>
      <c r="D28" t="s">
        <v>18</v>
      </c>
      <c r="E28">
        <v>146.36000000000001</v>
      </c>
      <c r="F28">
        <v>792.49</v>
      </c>
      <c r="G28">
        <f t="shared" si="0"/>
        <v>938.85</v>
      </c>
      <c r="H28">
        <f t="shared" si="1"/>
        <v>646.13</v>
      </c>
      <c r="I28">
        <f t="shared" si="2"/>
        <v>81.531628159345857</v>
      </c>
    </row>
    <row r="29" spans="1:11" x14ac:dyDescent="0.35">
      <c r="A29" t="s">
        <v>71</v>
      </c>
      <c r="B29" t="s">
        <v>72</v>
      </c>
      <c r="C29" t="s">
        <v>1</v>
      </c>
      <c r="D29" t="s">
        <v>25</v>
      </c>
      <c r="E29">
        <v>518.63</v>
      </c>
      <c r="F29">
        <v>894.16</v>
      </c>
      <c r="G29">
        <f t="shared" si="0"/>
        <v>1412.79</v>
      </c>
      <c r="H29">
        <f t="shared" si="1"/>
        <v>375.53</v>
      </c>
      <c r="I29">
        <f t="shared" si="2"/>
        <v>41.998076406907039</v>
      </c>
    </row>
    <row r="30" spans="1:11" x14ac:dyDescent="0.35">
      <c r="A30" t="s">
        <v>73</v>
      </c>
      <c r="B30" t="s">
        <v>74</v>
      </c>
      <c r="C30" t="s">
        <v>0</v>
      </c>
      <c r="D30" t="s">
        <v>75</v>
      </c>
      <c r="E30">
        <v>279.89999999999998</v>
      </c>
      <c r="F30">
        <v>424.59</v>
      </c>
      <c r="G30">
        <f t="shared" si="0"/>
        <v>704.49</v>
      </c>
      <c r="H30">
        <f t="shared" si="1"/>
        <v>144.69</v>
      </c>
      <c r="I30">
        <f t="shared" si="2"/>
        <v>34.077580724934641</v>
      </c>
    </row>
    <row r="31" spans="1:11" x14ac:dyDescent="0.35">
      <c r="A31" t="s">
        <v>76</v>
      </c>
      <c r="B31" t="s">
        <v>77</v>
      </c>
      <c r="C31" t="s">
        <v>1</v>
      </c>
      <c r="D31" t="s">
        <v>15</v>
      </c>
      <c r="E31">
        <v>474.97</v>
      </c>
      <c r="F31">
        <v>215.38</v>
      </c>
      <c r="G31">
        <f t="shared" si="0"/>
        <v>690.35</v>
      </c>
      <c r="H31">
        <f t="shared" si="1"/>
        <v>-259.59000000000003</v>
      </c>
      <c r="I31">
        <f t="shared" si="2"/>
        <v>-120.52651128238465</v>
      </c>
    </row>
    <row r="32" spans="1:11" x14ac:dyDescent="0.35">
      <c r="A32" t="s">
        <v>78</v>
      </c>
      <c r="B32" t="s">
        <v>79</v>
      </c>
      <c r="C32" t="s">
        <v>1</v>
      </c>
      <c r="D32" t="s">
        <v>18</v>
      </c>
      <c r="E32">
        <v>633.32000000000005</v>
      </c>
      <c r="F32">
        <v>345.6</v>
      </c>
      <c r="G32">
        <f t="shared" si="0"/>
        <v>978.92000000000007</v>
      </c>
      <c r="H32">
        <f t="shared" si="1"/>
        <v>-287.72000000000003</v>
      </c>
      <c r="I32">
        <f t="shared" si="2"/>
        <v>-83.25231481481481</v>
      </c>
    </row>
    <row r="33" spans="1:9" x14ac:dyDescent="0.35">
      <c r="A33" t="s">
        <v>80</v>
      </c>
      <c r="B33" t="s">
        <v>81</v>
      </c>
      <c r="C33" t="s">
        <v>1</v>
      </c>
      <c r="D33" t="s">
        <v>18</v>
      </c>
      <c r="E33">
        <v>10.55</v>
      </c>
      <c r="F33">
        <v>679.21</v>
      </c>
      <c r="G33">
        <f t="shared" si="0"/>
        <v>689.76</v>
      </c>
      <c r="H33">
        <f t="shared" si="1"/>
        <v>668.66000000000008</v>
      </c>
      <c r="I33">
        <f t="shared" si="2"/>
        <v>98.446724871541946</v>
      </c>
    </row>
    <row r="34" spans="1:9" x14ac:dyDescent="0.35">
      <c r="A34" t="s">
        <v>82</v>
      </c>
      <c r="B34" t="s">
        <v>83</v>
      </c>
      <c r="C34" t="s">
        <v>1</v>
      </c>
      <c r="D34" t="s">
        <v>25</v>
      </c>
      <c r="E34">
        <v>149.04</v>
      </c>
      <c r="F34">
        <v>867.49</v>
      </c>
      <c r="G34">
        <f t="shared" si="0"/>
        <v>1016.53</v>
      </c>
      <c r="H34">
        <f t="shared" si="1"/>
        <v>718.45</v>
      </c>
      <c r="I34">
        <f t="shared" si="2"/>
        <v>82.819398494507141</v>
      </c>
    </row>
    <row r="35" spans="1:9" x14ac:dyDescent="0.35">
      <c r="A35" t="s">
        <v>84</v>
      </c>
      <c r="B35" t="s">
        <v>85</v>
      </c>
      <c r="C35" t="s">
        <v>3</v>
      </c>
      <c r="D35" t="s">
        <v>12</v>
      </c>
      <c r="E35">
        <v>624.29</v>
      </c>
      <c r="F35">
        <v>6.01</v>
      </c>
      <c r="G35">
        <f t="shared" si="0"/>
        <v>630.29999999999995</v>
      </c>
      <c r="H35">
        <f t="shared" si="1"/>
        <v>-618.28</v>
      </c>
      <c r="I35">
        <f t="shared" si="2"/>
        <v>-10287.520798668884</v>
      </c>
    </row>
    <row r="36" spans="1:9" x14ac:dyDescent="0.35">
      <c r="A36" t="s">
        <v>86</v>
      </c>
      <c r="B36" t="s">
        <v>87</v>
      </c>
      <c r="C36" t="s">
        <v>0</v>
      </c>
      <c r="D36" t="s">
        <v>75</v>
      </c>
      <c r="E36">
        <v>482.97</v>
      </c>
      <c r="F36">
        <v>370.11</v>
      </c>
      <c r="G36">
        <f t="shared" si="0"/>
        <v>853.08</v>
      </c>
      <c r="H36">
        <f t="shared" si="1"/>
        <v>-112.86000000000001</v>
      </c>
      <c r="I36">
        <f t="shared" si="2"/>
        <v>-30.493637026829862</v>
      </c>
    </row>
    <row r="37" spans="1:9" x14ac:dyDescent="0.35">
      <c r="A37" t="s">
        <v>88</v>
      </c>
      <c r="B37" t="s">
        <v>89</v>
      </c>
      <c r="C37" t="s">
        <v>0</v>
      </c>
      <c r="D37" t="s">
        <v>12</v>
      </c>
      <c r="E37">
        <v>909.56</v>
      </c>
      <c r="F37">
        <v>144.99</v>
      </c>
      <c r="G37">
        <f t="shared" si="0"/>
        <v>1054.55</v>
      </c>
      <c r="H37">
        <f t="shared" si="1"/>
        <v>-764.56999999999994</v>
      </c>
      <c r="I37">
        <f t="shared" si="2"/>
        <v>-527.32602248430919</v>
      </c>
    </row>
    <row r="38" spans="1:9" x14ac:dyDescent="0.35">
      <c r="A38" t="s">
        <v>90</v>
      </c>
      <c r="B38" t="s">
        <v>91</v>
      </c>
      <c r="C38" t="s">
        <v>1</v>
      </c>
      <c r="D38" t="s">
        <v>34</v>
      </c>
      <c r="E38">
        <v>94.55</v>
      </c>
      <c r="F38">
        <v>369.12</v>
      </c>
      <c r="G38">
        <f t="shared" si="0"/>
        <v>463.67</v>
      </c>
      <c r="H38">
        <f t="shared" si="1"/>
        <v>274.57</v>
      </c>
      <c r="I38">
        <f t="shared" si="2"/>
        <v>74.385023840485474</v>
      </c>
    </row>
    <row r="39" spans="1:9" x14ac:dyDescent="0.35">
      <c r="A39" t="s">
        <v>92</v>
      </c>
      <c r="B39" t="s">
        <v>93</v>
      </c>
      <c r="C39" t="s">
        <v>0</v>
      </c>
      <c r="D39" t="s">
        <v>18</v>
      </c>
      <c r="E39">
        <v>10.02</v>
      </c>
      <c r="F39">
        <v>368.38</v>
      </c>
      <c r="G39">
        <f t="shared" si="0"/>
        <v>378.4</v>
      </c>
      <c r="H39">
        <f t="shared" si="1"/>
        <v>358.36</v>
      </c>
      <c r="I39">
        <f t="shared" si="2"/>
        <v>97.279982626635544</v>
      </c>
    </row>
    <row r="40" spans="1:9" x14ac:dyDescent="0.35">
      <c r="A40" t="s">
        <v>94</v>
      </c>
      <c r="B40" t="s">
        <v>95</v>
      </c>
      <c r="C40" t="s">
        <v>1</v>
      </c>
      <c r="D40" t="s">
        <v>15</v>
      </c>
      <c r="E40">
        <v>377.94</v>
      </c>
      <c r="F40">
        <v>410.79</v>
      </c>
      <c r="G40">
        <f t="shared" si="0"/>
        <v>788.73</v>
      </c>
      <c r="H40">
        <f t="shared" si="1"/>
        <v>32.850000000000023</v>
      </c>
      <c r="I40">
        <f t="shared" si="2"/>
        <v>7.9967866793252087</v>
      </c>
    </row>
    <row r="41" spans="1:9" x14ac:dyDescent="0.35">
      <c r="A41" t="s">
        <v>96</v>
      </c>
      <c r="B41" t="s">
        <v>97</v>
      </c>
      <c r="C41" t="s">
        <v>0</v>
      </c>
      <c r="D41" t="s">
        <v>41</v>
      </c>
      <c r="E41">
        <v>954.71</v>
      </c>
      <c r="F41">
        <v>600.32000000000005</v>
      </c>
      <c r="G41">
        <f t="shared" si="0"/>
        <v>1555.0300000000002</v>
      </c>
      <c r="H41">
        <f t="shared" si="1"/>
        <v>-354.39</v>
      </c>
      <c r="I41">
        <f t="shared" si="2"/>
        <v>-59.033515458422166</v>
      </c>
    </row>
    <row r="42" spans="1:9" x14ac:dyDescent="0.35">
      <c r="A42" t="s">
        <v>98</v>
      </c>
      <c r="B42" t="s">
        <v>99</v>
      </c>
      <c r="C42" t="s">
        <v>1</v>
      </c>
      <c r="D42" t="s">
        <v>15</v>
      </c>
      <c r="E42">
        <v>238.92</v>
      </c>
      <c r="F42">
        <v>30.05</v>
      </c>
      <c r="G42">
        <f t="shared" si="0"/>
        <v>268.96999999999997</v>
      </c>
      <c r="H42">
        <f t="shared" si="1"/>
        <v>-208.86999999999998</v>
      </c>
      <c r="I42">
        <f t="shared" si="2"/>
        <v>-695.07487520798668</v>
      </c>
    </row>
    <row r="43" spans="1:9" x14ac:dyDescent="0.35">
      <c r="A43" t="s">
        <v>100</v>
      </c>
      <c r="B43" t="s">
        <v>101</v>
      </c>
      <c r="C43" t="s">
        <v>0</v>
      </c>
      <c r="D43" t="s">
        <v>25</v>
      </c>
      <c r="E43">
        <v>762.03</v>
      </c>
      <c r="F43">
        <v>55.85</v>
      </c>
      <c r="G43">
        <f t="shared" si="0"/>
        <v>817.88</v>
      </c>
      <c r="H43">
        <f t="shared" si="1"/>
        <v>-706.18</v>
      </c>
      <c r="I43">
        <f t="shared" si="2"/>
        <v>-1264.4225604297224</v>
      </c>
    </row>
    <row r="44" spans="1:9" x14ac:dyDescent="0.35">
      <c r="A44" t="s">
        <v>102</v>
      </c>
      <c r="B44" t="s">
        <v>103</v>
      </c>
      <c r="C44" t="s">
        <v>62</v>
      </c>
      <c r="D44" t="s">
        <v>34</v>
      </c>
      <c r="E44">
        <v>8.81</v>
      </c>
      <c r="F44">
        <v>249.31</v>
      </c>
      <c r="G44">
        <f t="shared" si="0"/>
        <v>258.12</v>
      </c>
      <c r="H44">
        <f t="shared" si="1"/>
        <v>240.5</v>
      </c>
      <c r="I44">
        <f t="shared" si="2"/>
        <v>96.466246841281929</v>
      </c>
    </row>
    <row r="45" spans="1:9" x14ac:dyDescent="0.35">
      <c r="A45" t="s">
        <v>104</v>
      </c>
      <c r="B45" t="s">
        <v>105</v>
      </c>
      <c r="C45" t="s">
        <v>0</v>
      </c>
      <c r="D45" t="s">
        <v>25</v>
      </c>
      <c r="E45">
        <v>166.1</v>
      </c>
      <c r="F45">
        <v>229.71</v>
      </c>
      <c r="G45">
        <f t="shared" si="0"/>
        <v>395.81</v>
      </c>
      <c r="H45">
        <f t="shared" si="1"/>
        <v>63.610000000000014</v>
      </c>
      <c r="I45">
        <f t="shared" si="2"/>
        <v>27.691437029297816</v>
      </c>
    </row>
    <row r="46" spans="1:9" x14ac:dyDescent="0.35">
      <c r="A46" t="s">
        <v>106</v>
      </c>
      <c r="B46" t="s">
        <v>107</v>
      </c>
      <c r="C46" t="s">
        <v>1</v>
      </c>
      <c r="D46" t="s">
        <v>25</v>
      </c>
      <c r="E46">
        <v>246.21</v>
      </c>
      <c r="F46">
        <v>3.67</v>
      </c>
      <c r="G46">
        <f t="shared" si="0"/>
        <v>249.88</v>
      </c>
      <c r="H46">
        <f t="shared" si="1"/>
        <v>-242.54000000000002</v>
      </c>
      <c r="I46">
        <f t="shared" si="2"/>
        <v>-6608.7193460490471</v>
      </c>
    </row>
    <row r="47" spans="1:9" x14ac:dyDescent="0.35">
      <c r="A47" t="s">
        <v>108</v>
      </c>
      <c r="B47" t="s">
        <v>109</v>
      </c>
      <c r="C47" t="s">
        <v>110</v>
      </c>
      <c r="D47" t="s">
        <v>25</v>
      </c>
      <c r="E47">
        <v>687.25</v>
      </c>
      <c r="F47">
        <v>653.58000000000004</v>
      </c>
      <c r="G47">
        <f t="shared" si="0"/>
        <v>1340.83</v>
      </c>
      <c r="H47">
        <f t="shared" si="1"/>
        <v>-33.669999999999959</v>
      </c>
      <c r="I47">
        <f t="shared" si="2"/>
        <v>-5.1516264267572387</v>
      </c>
    </row>
    <row r="48" spans="1:9" x14ac:dyDescent="0.35">
      <c r="A48" t="s">
        <v>111</v>
      </c>
      <c r="B48" t="s">
        <v>112</v>
      </c>
      <c r="C48" t="s">
        <v>1</v>
      </c>
      <c r="D48" t="s">
        <v>41</v>
      </c>
      <c r="E48">
        <v>388.17</v>
      </c>
      <c r="F48">
        <v>787.79</v>
      </c>
      <c r="G48">
        <f t="shared" si="0"/>
        <v>1175.96</v>
      </c>
      <c r="H48">
        <f t="shared" si="1"/>
        <v>399.61999999999995</v>
      </c>
      <c r="I48">
        <f t="shared" si="2"/>
        <v>50.726716510745248</v>
      </c>
    </row>
    <row r="49" spans="1:9" x14ac:dyDescent="0.3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35">
      <c r="A50" t="s">
        <v>115</v>
      </c>
      <c r="B50" t="s">
        <v>116</v>
      </c>
      <c r="C50" t="s">
        <v>0</v>
      </c>
      <c r="D50" t="s">
        <v>18</v>
      </c>
      <c r="E50">
        <v>777.88</v>
      </c>
      <c r="F50">
        <v>983.42</v>
      </c>
      <c r="G50">
        <f t="shared" si="0"/>
        <v>1761.3</v>
      </c>
      <c r="H50">
        <f t="shared" si="1"/>
        <v>205.53999999999996</v>
      </c>
      <c r="I50">
        <f t="shared" si="2"/>
        <v>20.900530800675192</v>
      </c>
    </row>
    <row r="51" spans="1:9" x14ac:dyDescent="0.35">
      <c r="A51" t="s">
        <v>117</v>
      </c>
      <c r="B51" t="s">
        <v>118</v>
      </c>
      <c r="C51" t="s">
        <v>1</v>
      </c>
      <c r="E51">
        <v>89.66</v>
      </c>
      <c r="F51">
        <v>442.12</v>
      </c>
      <c r="G51">
        <f t="shared" si="0"/>
        <v>531.78</v>
      </c>
      <c r="H51">
        <f t="shared" si="1"/>
        <v>352.46000000000004</v>
      </c>
      <c r="I51">
        <f t="shared" si="2"/>
        <v>79.720437890165584</v>
      </c>
    </row>
    <row r="52" spans="1:9" x14ac:dyDescent="0.35">
      <c r="A52" t="s">
        <v>119</v>
      </c>
      <c r="B52" t="s">
        <v>120</v>
      </c>
      <c r="C52" t="s">
        <v>1</v>
      </c>
      <c r="D52" t="s">
        <v>41</v>
      </c>
      <c r="E52">
        <v>154.86000000000001</v>
      </c>
      <c r="F52">
        <v>598.58000000000004</v>
      </c>
      <c r="G52">
        <f t="shared" si="0"/>
        <v>753.44</v>
      </c>
      <c r="H52">
        <f t="shared" si="1"/>
        <v>443.72</v>
      </c>
      <c r="I52">
        <f t="shared" si="2"/>
        <v>74.128771425707512</v>
      </c>
    </row>
    <row r="53" spans="1:9" x14ac:dyDescent="0.35">
      <c r="A53" t="s">
        <v>121</v>
      </c>
      <c r="B53" t="s">
        <v>122</v>
      </c>
      <c r="C53" t="s">
        <v>1</v>
      </c>
      <c r="E53">
        <v>202.09</v>
      </c>
      <c r="F53">
        <v>164.5</v>
      </c>
      <c r="G53">
        <f t="shared" si="0"/>
        <v>366.59000000000003</v>
      </c>
      <c r="H53">
        <f t="shared" si="1"/>
        <v>-37.590000000000003</v>
      </c>
      <c r="I53">
        <f t="shared" si="2"/>
        <v>-22.851063829787236</v>
      </c>
    </row>
    <row r="54" spans="1:9" x14ac:dyDescent="0.35">
      <c r="A54" t="s">
        <v>123</v>
      </c>
      <c r="B54" t="s">
        <v>124</v>
      </c>
      <c r="C54" t="s">
        <v>62</v>
      </c>
      <c r="E54">
        <v>777.5</v>
      </c>
      <c r="F54">
        <v>2.84</v>
      </c>
      <c r="G54">
        <f t="shared" si="0"/>
        <v>780.34</v>
      </c>
      <c r="H54">
        <f t="shared" si="1"/>
        <v>-774.66</v>
      </c>
      <c r="I54">
        <f t="shared" si="2"/>
        <v>-27276.760563380281</v>
      </c>
    </row>
    <row r="55" spans="1:9" x14ac:dyDescent="0.35">
      <c r="A55" t="s">
        <v>125</v>
      </c>
      <c r="B55" t="s">
        <v>126</v>
      </c>
      <c r="C55" t="s">
        <v>62</v>
      </c>
      <c r="D55" t="s">
        <v>18</v>
      </c>
      <c r="E55">
        <v>559.37</v>
      </c>
      <c r="F55">
        <v>65.72</v>
      </c>
      <c r="G55">
        <f t="shared" si="0"/>
        <v>625.09</v>
      </c>
      <c r="H55">
        <f t="shared" si="1"/>
        <v>-493.65</v>
      </c>
      <c r="I55">
        <f t="shared" si="2"/>
        <v>-751.14120511259887</v>
      </c>
    </row>
    <row r="56" spans="1:9" x14ac:dyDescent="0.35">
      <c r="A56" t="s">
        <v>127</v>
      </c>
      <c r="B56" t="s">
        <v>128</v>
      </c>
      <c r="C56" t="s">
        <v>0</v>
      </c>
      <c r="D56" t="s">
        <v>12</v>
      </c>
      <c r="E56">
        <v>497.91</v>
      </c>
      <c r="F56">
        <v>31.2</v>
      </c>
      <c r="G56">
        <f t="shared" si="0"/>
        <v>529.11</v>
      </c>
      <c r="H56">
        <f t="shared" si="1"/>
        <v>-466.71000000000004</v>
      </c>
      <c r="I56">
        <f t="shared" si="2"/>
        <v>-1495.8653846153848</v>
      </c>
    </row>
    <row r="57" spans="1:9" x14ac:dyDescent="0.35">
      <c r="A57" t="s">
        <v>129</v>
      </c>
      <c r="B57" t="s">
        <v>130</v>
      </c>
      <c r="C57" t="s">
        <v>0</v>
      </c>
      <c r="D57" t="s">
        <v>25</v>
      </c>
      <c r="E57">
        <v>800.72</v>
      </c>
      <c r="F57">
        <v>762.68</v>
      </c>
      <c r="G57">
        <f t="shared" si="0"/>
        <v>1563.4</v>
      </c>
      <c r="H57">
        <f t="shared" si="1"/>
        <v>-38.040000000000077</v>
      </c>
      <c r="I57">
        <f t="shared" si="2"/>
        <v>-4.9876750406461534</v>
      </c>
    </row>
    <row r="58" spans="1:9" x14ac:dyDescent="0.35">
      <c r="A58" t="s">
        <v>131</v>
      </c>
      <c r="B58" t="s">
        <v>132</v>
      </c>
      <c r="C58" t="s">
        <v>1</v>
      </c>
      <c r="D58" t="s">
        <v>25</v>
      </c>
      <c r="E58">
        <v>954.1</v>
      </c>
      <c r="F58">
        <v>780.63</v>
      </c>
      <c r="G58">
        <f t="shared" si="0"/>
        <v>1734.73</v>
      </c>
      <c r="H58">
        <f t="shared" si="1"/>
        <v>-173.47000000000003</v>
      </c>
      <c r="I58">
        <f t="shared" si="2"/>
        <v>-22.221795216683962</v>
      </c>
    </row>
    <row r="59" spans="1:9" x14ac:dyDescent="0.35">
      <c r="A59" t="s">
        <v>133</v>
      </c>
      <c r="B59" t="s">
        <v>134</v>
      </c>
      <c r="C59" t="s">
        <v>135</v>
      </c>
      <c r="E59">
        <v>152.91999999999999</v>
      </c>
      <c r="F59">
        <v>448.3</v>
      </c>
      <c r="G59">
        <f t="shared" si="0"/>
        <v>601.22</v>
      </c>
      <c r="H59">
        <f t="shared" si="1"/>
        <v>295.38</v>
      </c>
      <c r="I59">
        <f t="shared" si="2"/>
        <v>65.888913673879088</v>
      </c>
    </row>
    <row r="60" spans="1:9" x14ac:dyDescent="0.35">
      <c r="A60" t="s">
        <v>136</v>
      </c>
      <c r="B60" t="s">
        <v>137</v>
      </c>
      <c r="C60" t="s">
        <v>0</v>
      </c>
      <c r="D60" t="s">
        <v>75</v>
      </c>
      <c r="E60">
        <v>832.3</v>
      </c>
      <c r="F60">
        <v>128.47</v>
      </c>
      <c r="G60">
        <f t="shared" si="0"/>
        <v>960.77</v>
      </c>
      <c r="H60">
        <f t="shared" si="1"/>
        <v>-703.82999999999993</v>
      </c>
      <c r="I60">
        <f t="shared" si="2"/>
        <v>-547.85553047404062</v>
      </c>
    </row>
    <row r="61" spans="1:9" x14ac:dyDescent="0.35">
      <c r="A61" t="s">
        <v>138</v>
      </c>
      <c r="B61" t="s">
        <v>139</v>
      </c>
      <c r="C61" t="s">
        <v>1</v>
      </c>
      <c r="D61" t="s">
        <v>18</v>
      </c>
      <c r="E61">
        <v>179.94</v>
      </c>
      <c r="F61">
        <v>826.8</v>
      </c>
      <c r="G61">
        <f t="shared" si="0"/>
        <v>1006.74</v>
      </c>
      <c r="H61">
        <f t="shared" si="1"/>
        <v>646.8599999999999</v>
      </c>
      <c r="I61">
        <f t="shared" si="2"/>
        <v>78.236574746008714</v>
      </c>
    </row>
    <row r="62" spans="1:9" x14ac:dyDescent="0.35">
      <c r="A62" t="s">
        <v>140</v>
      </c>
      <c r="B62" t="s">
        <v>141</v>
      </c>
      <c r="C62" t="s">
        <v>0</v>
      </c>
      <c r="E62">
        <v>202.24</v>
      </c>
      <c r="F62">
        <v>763.78</v>
      </c>
      <c r="G62">
        <f t="shared" si="0"/>
        <v>966.02</v>
      </c>
      <c r="H62">
        <f t="shared" si="1"/>
        <v>561.54</v>
      </c>
      <c r="I62">
        <f t="shared" si="2"/>
        <v>73.521171017832359</v>
      </c>
    </row>
    <row r="63" spans="1:9" x14ac:dyDescent="0.35">
      <c r="A63" t="s">
        <v>142</v>
      </c>
      <c r="B63" t="s">
        <v>143</v>
      </c>
      <c r="C63" t="s">
        <v>0</v>
      </c>
      <c r="D63" t="s">
        <v>75</v>
      </c>
      <c r="E63">
        <v>440.36</v>
      </c>
      <c r="F63">
        <v>410.33</v>
      </c>
      <c r="G63">
        <f t="shared" si="0"/>
        <v>850.69</v>
      </c>
      <c r="H63">
        <f t="shared" si="1"/>
        <v>-30.03000000000003</v>
      </c>
      <c r="I63">
        <f t="shared" si="2"/>
        <v>-7.3184997441084079</v>
      </c>
    </row>
    <row r="64" spans="1:9" x14ac:dyDescent="0.35">
      <c r="A64" t="s">
        <v>144</v>
      </c>
      <c r="B64" t="s">
        <v>145</v>
      </c>
      <c r="C64" t="s">
        <v>0</v>
      </c>
      <c r="D64" t="s">
        <v>75</v>
      </c>
      <c r="E64">
        <v>744.8</v>
      </c>
      <c r="F64">
        <v>856.47</v>
      </c>
      <c r="G64">
        <f t="shared" si="0"/>
        <v>1601.27</v>
      </c>
      <c r="H64">
        <f t="shared" si="1"/>
        <v>111.67000000000007</v>
      </c>
      <c r="I64">
        <f t="shared" si="2"/>
        <v>13.038401812089164</v>
      </c>
    </row>
    <row r="65" spans="1:9" x14ac:dyDescent="0.35">
      <c r="A65" t="s">
        <v>146</v>
      </c>
      <c r="B65" t="s">
        <v>147</v>
      </c>
      <c r="C65" t="s">
        <v>1</v>
      </c>
      <c r="D65" t="s">
        <v>18</v>
      </c>
      <c r="E65">
        <v>849.51</v>
      </c>
      <c r="F65">
        <v>977.14</v>
      </c>
      <c r="G65">
        <f t="shared" si="0"/>
        <v>1826.65</v>
      </c>
      <c r="H65">
        <f t="shared" si="1"/>
        <v>127.63</v>
      </c>
      <c r="I65">
        <f t="shared" si="2"/>
        <v>13.061587899379823</v>
      </c>
    </row>
    <row r="66" spans="1:9" x14ac:dyDescent="0.35">
      <c r="A66" t="s">
        <v>148</v>
      </c>
      <c r="B66" t="s">
        <v>149</v>
      </c>
      <c r="C66" t="s">
        <v>1</v>
      </c>
      <c r="D66" t="s">
        <v>18</v>
      </c>
      <c r="E66">
        <v>328.44</v>
      </c>
      <c r="F66">
        <v>25.19</v>
      </c>
      <c r="G66">
        <f t="shared" si="0"/>
        <v>353.63</v>
      </c>
      <c r="H66">
        <f t="shared" si="1"/>
        <v>-303.25</v>
      </c>
      <c r="I66">
        <f t="shared" si="2"/>
        <v>-1203.85073441842</v>
      </c>
    </row>
    <row r="67" spans="1:9" x14ac:dyDescent="0.3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35">
      <c r="A68" t="s">
        <v>152</v>
      </c>
      <c r="B68" t="s">
        <v>153</v>
      </c>
      <c r="C68" t="s">
        <v>1</v>
      </c>
      <c r="D68" t="s">
        <v>18</v>
      </c>
      <c r="E68">
        <v>623.76</v>
      </c>
      <c r="F68">
        <v>887.02</v>
      </c>
      <c r="G68">
        <f t="shared" si="3"/>
        <v>1510.78</v>
      </c>
      <c r="H68">
        <f t="shared" si="4"/>
        <v>263.26</v>
      </c>
      <c r="I68">
        <f t="shared" si="5"/>
        <v>29.679150413744896</v>
      </c>
    </row>
    <row r="69" spans="1:9" x14ac:dyDescent="0.3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35">
      <c r="A70" t="s">
        <v>156</v>
      </c>
      <c r="B70" t="s">
        <v>157</v>
      </c>
      <c r="C70" t="s">
        <v>0</v>
      </c>
      <c r="D70" t="s">
        <v>15</v>
      </c>
      <c r="E70">
        <v>71.61</v>
      </c>
      <c r="F70">
        <v>691.22</v>
      </c>
      <c r="G70">
        <f t="shared" si="3"/>
        <v>762.83</v>
      </c>
      <c r="H70">
        <f t="shared" si="4"/>
        <v>619.61</v>
      </c>
      <c r="I70">
        <f t="shared" si="5"/>
        <v>89.640056711322003</v>
      </c>
    </row>
    <row r="71" spans="1:9" x14ac:dyDescent="0.35">
      <c r="A71" t="s">
        <v>158</v>
      </c>
      <c r="B71" t="s">
        <v>159</v>
      </c>
      <c r="C71" t="s">
        <v>1</v>
      </c>
      <c r="D71" t="s">
        <v>15</v>
      </c>
      <c r="E71">
        <v>225.62</v>
      </c>
      <c r="F71">
        <v>334.55</v>
      </c>
      <c r="G71">
        <f t="shared" si="3"/>
        <v>560.17000000000007</v>
      </c>
      <c r="H71">
        <f t="shared" si="4"/>
        <v>108.93</v>
      </c>
      <c r="I71">
        <f t="shared" si="5"/>
        <v>32.560155432670754</v>
      </c>
    </row>
    <row r="72" spans="1:9" x14ac:dyDescent="0.35">
      <c r="A72" t="s">
        <v>160</v>
      </c>
      <c r="B72" t="s">
        <v>161</v>
      </c>
      <c r="C72" t="s">
        <v>1</v>
      </c>
      <c r="D72" t="s">
        <v>34</v>
      </c>
      <c r="E72">
        <v>453.46</v>
      </c>
      <c r="F72">
        <v>272.64</v>
      </c>
      <c r="G72">
        <f t="shared" si="3"/>
        <v>726.09999999999991</v>
      </c>
      <c r="H72">
        <f t="shared" si="4"/>
        <v>-180.82</v>
      </c>
      <c r="I72">
        <f t="shared" si="5"/>
        <v>-66.321889671361504</v>
      </c>
    </row>
    <row r="73" spans="1:9" x14ac:dyDescent="0.35">
      <c r="A73" t="s">
        <v>162</v>
      </c>
      <c r="B73" t="s">
        <v>163</v>
      </c>
      <c r="C73" t="s">
        <v>1</v>
      </c>
      <c r="D73" t="s">
        <v>12</v>
      </c>
      <c r="E73">
        <v>29.08</v>
      </c>
      <c r="F73">
        <v>536.23</v>
      </c>
      <c r="G73">
        <f t="shared" si="3"/>
        <v>565.31000000000006</v>
      </c>
      <c r="H73">
        <f t="shared" si="4"/>
        <v>507.15000000000003</v>
      </c>
      <c r="I73">
        <f t="shared" si="5"/>
        <v>94.576953919027289</v>
      </c>
    </row>
    <row r="74" spans="1:9" x14ac:dyDescent="0.35">
      <c r="A74" t="s">
        <v>164</v>
      </c>
      <c r="B74" t="s">
        <v>165</v>
      </c>
      <c r="C74" t="s">
        <v>1</v>
      </c>
      <c r="D74" t="s">
        <v>15</v>
      </c>
      <c r="E74">
        <v>879.05</v>
      </c>
      <c r="F74">
        <v>190.98</v>
      </c>
      <c r="G74">
        <f t="shared" si="3"/>
        <v>1070.03</v>
      </c>
      <c r="H74">
        <f t="shared" si="4"/>
        <v>-688.06999999999994</v>
      </c>
      <c r="I74">
        <f t="shared" si="5"/>
        <v>-360.28379935071735</v>
      </c>
    </row>
    <row r="75" spans="1:9" x14ac:dyDescent="0.35">
      <c r="A75" t="s">
        <v>166</v>
      </c>
      <c r="B75" t="s">
        <v>167</v>
      </c>
      <c r="C75" t="s">
        <v>1</v>
      </c>
      <c r="D75" t="s">
        <v>18</v>
      </c>
      <c r="E75">
        <v>782.43</v>
      </c>
      <c r="F75">
        <v>693.14</v>
      </c>
      <c r="G75">
        <f t="shared" si="3"/>
        <v>1475.57</v>
      </c>
      <c r="H75">
        <f t="shared" si="4"/>
        <v>-89.289999999999964</v>
      </c>
      <c r="I75">
        <f t="shared" si="5"/>
        <v>-12.881957468909594</v>
      </c>
    </row>
    <row r="76" spans="1:9" x14ac:dyDescent="0.35">
      <c r="A76" t="s">
        <v>168</v>
      </c>
      <c r="B76" t="s">
        <v>169</v>
      </c>
      <c r="C76" t="s">
        <v>0</v>
      </c>
      <c r="D76" t="s">
        <v>41</v>
      </c>
      <c r="E76">
        <v>128.21</v>
      </c>
      <c r="F76">
        <v>850.96</v>
      </c>
      <c r="G76">
        <f t="shared" si="3"/>
        <v>979.17000000000007</v>
      </c>
      <c r="H76">
        <f t="shared" si="4"/>
        <v>722.75</v>
      </c>
      <c r="I76">
        <f t="shared" si="5"/>
        <v>84.933486885400015</v>
      </c>
    </row>
    <row r="77" spans="1:9" x14ac:dyDescent="0.35">
      <c r="A77" t="s">
        <v>170</v>
      </c>
      <c r="B77" t="s">
        <v>171</v>
      </c>
      <c r="C77" t="s">
        <v>0</v>
      </c>
      <c r="D77" t="s">
        <v>15</v>
      </c>
      <c r="E77">
        <v>632.35</v>
      </c>
      <c r="F77">
        <v>450.16</v>
      </c>
      <c r="G77">
        <f t="shared" si="3"/>
        <v>1082.51</v>
      </c>
      <c r="H77">
        <f t="shared" si="4"/>
        <v>-182.19</v>
      </c>
      <c r="I77">
        <f t="shared" si="5"/>
        <v>-40.472276523902615</v>
      </c>
    </row>
    <row r="78" spans="1:9" x14ac:dyDescent="0.35">
      <c r="A78" t="s">
        <v>172</v>
      </c>
      <c r="B78" t="s">
        <v>173</v>
      </c>
      <c r="C78" t="s">
        <v>0</v>
      </c>
      <c r="D78" t="s">
        <v>12</v>
      </c>
      <c r="E78">
        <v>430.09</v>
      </c>
      <c r="F78">
        <v>944.47</v>
      </c>
      <c r="G78">
        <f t="shared" si="3"/>
        <v>1374.56</v>
      </c>
      <c r="H78">
        <f t="shared" si="4"/>
        <v>514.38000000000011</v>
      </c>
      <c r="I78">
        <f t="shared" si="5"/>
        <v>54.462291020360631</v>
      </c>
    </row>
    <row r="79" spans="1:9" x14ac:dyDescent="0.35">
      <c r="A79" t="s">
        <v>174</v>
      </c>
      <c r="B79" t="s">
        <v>175</v>
      </c>
      <c r="C79" t="s">
        <v>1</v>
      </c>
      <c r="D79" t="s">
        <v>34</v>
      </c>
      <c r="E79">
        <v>960.5</v>
      </c>
      <c r="F79">
        <v>244.6</v>
      </c>
      <c r="G79">
        <f t="shared" si="3"/>
        <v>1205.0999999999999</v>
      </c>
      <c r="H79">
        <f t="shared" si="4"/>
        <v>-715.9</v>
      </c>
      <c r="I79">
        <f t="shared" si="5"/>
        <v>-292.68192968111202</v>
      </c>
    </row>
    <row r="80" spans="1:9" x14ac:dyDescent="0.35">
      <c r="A80" t="s">
        <v>176</v>
      </c>
      <c r="B80" t="s">
        <v>177</v>
      </c>
      <c r="C80" t="s">
        <v>1</v>
      </c>
      <c r="D80" t="s">
        <v>15</v>
      </c>
      <c r="E80">
        <v>60.16</v>
      </c>
      <c r="F80">
        <v>836.45</v>
      </c>
      <c r="G80">
        <f t="shared" si="3"/>
        <v>896.61</v>
      </c>
      <c r="H80">
        <f t="shared" si="4"/>
        <v>776.29000000000008</v>
      </c>
      <c r="I80">
        <f t="shared" si="5"/>
        <v>92.807699204973417</v>
      </c>
    </row>
    <row r="81" spans="1:9" x14ac:dyDescent="0.35">
      <c r="A81" t="s">
        <v>178</v>
      </c>
      <c r="B81" t="s">
        <v>179</v>
      </c>
      <c r="C81" t="s">
        <v>1</v>
      </c>
      <c r="D81" t="s">
        <v>18</v>
      </c>
      <c r="E81">
        <v>950.81</v>
      </c>
      <c r="F81">
        <v>400.38</v>
      </c>
      <c r="G81">
        <f t="shared" si="3"/>
        <v>1351.19</v>
      </c>
      <c r="H81">
        <f t="shared" si="4"/>
        <v>-550.42999999999995</v>
      </c>
      <c r="I81">
        <f t="shared" si="5"/>
        <v>-137.47689694789949</v>
      </c>
    </row>
    <row r="82" spans="1:9" x14ac:dyDescent="0.35">
      <c r="A82" t="s">
        <v>180</v>
      </c>
      <c r="B82" t="s">
        <v>181</v>
      </c>
      <c r="C82" t="s">
        <v>1</v>
      </c>
      <c r="D82" t="s">
        <v>15</v>
      </c>
      <c r="E82">
        <v>320.92</v>
      </c>
      <c r="F82">
        <v>431.21</v>
      </c>
      <c r="G82">
        <f t="shared" si="3"/>
        <v>752.13</v>
      </c>
      <c r="H82">
        <f t="shared" si="4"/>
        <v>110.28999999999996</v>
      </c>
      <c r="I82">
        <f t="shared" si="5"/>
        <v>25.576865100531055</v>
      </c>
    </row>
    <row r="83" spans="1:9" x14ac:dyDescent="0.35">
      <c r="A83" t="s">
        <v>182</v>
      </c>
      <c r="B83" t="s">
        <v>183</v>
      </c>
      <c r="C83" t="s">
        <v>1</v>
      </c>
      <c r="D83" t="s">
        <v>41</v>
      </c>
      <c r="E83">
        <v>509.07</v>
      </c>
      <c r="F83">
        <v>903.11</v>
      </c>
      <c r="G83">
        <f t="shared" si="3"/>
        <v>1412.18</v>
      </c>
      <c r="H83">
        <f t="shared" si="4"/>
        <v>394.04</v>
      </c>
      <c r="I83">
        <f t="shared" si="5"/>
        <v>43.631451318222588</v>
      </c>
    </row>
    <row r="84" spans="1:9" x14ac:dyDescent="0.35">
      <c r="A84" t="s">
        <v>184</v>
      </c>
      <c r="B84" t="s">
        <v>185</v>
      </c>
      <c r="C84" t="s">
        <v>0</v>
      </c>
      <c r="D84" t="s">
        <v>18</v>
      </c>
      <c r="E84">
        <v>437.43</v>
      </c>
      <c r="F84">
        <v>192.67</v>
      </c>
      <c r="G84">
        <f t="shared" si="3"/>
        <v>630.1</v>
      </c>
      <c r="H84">
        <f t="shared" si="4"/>
        <v>-244.76000000000002</v>
      </c>
      <c r="I84">
        <f t="shared" si="5"/>
        <v>-127.03586443141124</v>
      </c>
    </row>
    <row r="85" spans="1:9" x14ac:dyDescent="0.3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35">
      <c r="A86" t="s">
        <v>188</v>
      </c>
      <c r="B86" t="s">
        <v>189</v>
      </c>
      <c r="C86" t="s">
        <v>0</v>
      </c>
      <c r="D86" t="s">
        <v>15</v>
      </c>
      <c r="E86">
        <v>738.16</v>
      </c>
      <c r="F86">
        <v>852.55</v>
      </c>
      <c r="G86">
        <f t="shared" si="3"/>
        <v>1590.71</v>
      </c>
      <c r="H86">
        <f t="shared" si="4"/>
        <v>114.38999999999999</v>
      </c>
      <c r="I86">
        <f t="shared" si="5"/>
        <v>13.417394874200927</v>
      </c>
    </row>
    <row r="87" spans="1:9" x14ac:dyDescent="0.35">
      <c r="A87" t="s">
        <v>190</v>
      </c>
      <c r="B87" t="s">
        <v>191</v>
      </c>
      <c r="C87" t="s">
        <v>0</v>
      </c>
      <c r="D87" t="s">
        <v>25</v>
      </c>
      <c r="E87">
        <v>745.18</v>
      </c>
      <c r="F87">
        <v>563.04</v>
      </c>
      <c r="G87">
        <f t="shared" si="3"/>
        <v>1308.2199999999998</v>
      </c>
      <c r="H87">
        <f t="shared" si="4"/>
        <v>-182.14</v>
      </c>
      <c r="I87">
        <f t="shared" si="5"/>
        <v>-32.349389030974706</v>
      </c>
    </row>
    <row r="88" spans="1:9" x14ac:dyDescent="0.35">
      <c r="A88" t="s">
        <v>192</v>
      </c>
      <c r="B88" t="s">
        <v>193</v>
      </c>
      <c r="C88" t="s">
        <v>0</v>
      </c>
      <c r="D88" t="s">
        <v>25</v>
      </c>
      <c r="E88">
        <v>860.45</v>
      </c>
      <c r="F88">
        <v>609.69000000000005</v>
      </c>
      <c r="G88">
        <f t="shared" si="3"/>
        <v>1470.14</v>
      </c>
      <c r="H88">
        <f t="shared" si="4"/>
        <v>-250.76</v>
      </c>
      <c r="I88">
        <f t="shared" si="5"/>
        <v>-41.129098394265931</v>
      </c>
    </row>
    <row r="89" spans="1:9" x14ac:dyDescent="0.35">
      <c r="A89" t="s">
        <v>194</v>
      </c>
      <c r="B89" t="s">
        <v>195</v>
      </c>
      <c r="C89" t="s">
        <v>1</v>
      </c>
      <c r="D89" t="s">
        <v>15</v>
      </c>
      <c r="E89">
        <v>143.52000000000001</v>
      </c>
      <c r="F89">
        <v>216.48</v>
      </c>
      <c r="G89">
        <f t="shared" si="3"/>
        <v>360</v>
      </c>
      <c r="H89">
        <f t="shared" si="4"/>
        <v>72.95999999999998</v>
      </c>
      <c r="I89">
        <f t="shared" si="5"/>
        <v>33.702882483370281</v>
      </c>
    </row>
    <row r="90" spans="1:9" x14ac:dyDescent="0.35">
      <c r="A90" t="s">
        <v>196</v>
      </c>
      <c r="B90" t="s">
        <v>197</v>
      </c>
      <c r="C90" t="s">
        <v>0</v>
      </c>
      <c r="D90" t="s">
        <v>15</v>
      </c>
      <c r="E90">
        <v>87.87</v>
      </c>
      <c r="F90">
        <v>295.10000000000002</v>
      </c>
      <c r="G90">
        <f t="shared" si="3"/>
        <v>382.97</v>
      </c>
      <c r="H90">
        <f t="shared" si="4"/>
        <v>207.23000000000002</v>
      </c>
      <c r="I90">
        <f t="shared" si="5"/>
        <v>70.223652998983397</v>
      </c>
    </row>
    <row r="91" spans="1:9" x14ac:dyDescent="0.35">
      <c r="A91" t="s">
        <v>198</v>
      </c>
      <c r="B91" t="s">
        <v>199</v>
      </c>
      <c r="C91" t="s">
        <v>0</v>
      </c>
      <c r="D91" t="s">
        <v>75</v>
      </c>
      <c r="E91">
        <v>257.12</v>
      </c>
      <c r="F91">
        <v>67.37</v>
      </c>
      <c r="G91">
        <f t="shared" si="3"/>
        <v>324.49</v>
      </c>
      <c r="H91">
        <f t="shared" si="4"/>
        <v>-189.75</v>
      </c>
      <c r="I91">
        <f t="shared" si="5"/>
        <v>-281.65355499480478</v>
      </c>
    </row>
    <row r="92" spans="1:9" x14ac:dyDescent="0.35">
      <c r="A92" t="s">
        <v>200</v>
      </c>
      <c r="B92" t="s">
        <v>201</v>
      </c>
      <c r="C92" t="s">
        <v>0</v>
      </c>
      <c r="D92" t="s">
        <v>18</v>
      </c>
      <c r="E92">
        <v>803.51</v>
      </c>
      <c r="F92">
        <v>432.8</v>
      </c>
      <c r="G92">
        <f t="shared" si="3"/>
        <v>1236.31</v>
      </c>
      <c r="H92">
        <f t="shared" si="4"/>
        <v>-370.71</v>
      </c>
      <c r="I92">
        <f t="shared" si="5"/>
        <v>-85.653881700554521</v>
      </c>
    </row>
    <row r="93" spans="1:9" x14ac:dyDescent="0.35">
      <c r="A93" t="s">
        <v>202</v>
      </c>
      <c r="B93" t="s">
        <v>203</v>
      </c>
      <c r="C93" t="s">
        <v>0</v>
      </c>
      <c r="D93" t="s">
        <v>41</v>
      </c>
      <c r="E93">
        <v>412.76</v>
      </c>
      <c r="F93">
        <v>58.6</v>
      </c>
      <c r="G93">
        <f t="shared" si="3"/>
        <v>471.36</v>
      </c>
      <c r="H93">
        <f t="shared" si="4"/>
        <v>-354.15999999999997</v>
      </c>
      <c r="I93">
        <f t="shared" si="5"/>
        <v>-604.36860068259386</v>
      </c>
    </row>
    <row r="94" spans="1:9" x14ac:dyDescent="0.35">
      <c r="A94" t="s">
        <v>204</v>
      </c>
      <c r="B94" t="s">
        <v>205</v>
      </c>
      <c r="C94" t="s">
        <v>1</v>
      </c>
      <c r="E94">
        <v>395.7</v>
      </c>
      <c r="F94">
        <v>30.49</v>
      </c>
      <c r="G94">
        <f t="shared" si="3"/>
        <v>426.19</v>
      </c>
      <c r="H94">
        <f t="shared" si="4"/>
        <v>-365.21</v>
      </c>
      <c r="I94">
        <f t="shared" si="5"/>
        <v>-1197.8025582158084</v>
      </c>
    </row>
    <row r="95" spans="1:9" x14ac:dyDescent="0.35">
      <c r="A95" t="s">
        <v>206</v>
      </c>
      <c r="B95" t="s">
        <v>207</v>
      </c>
      <c r="C95" t="s">
        <v>0</v>
      </c>
      <c r="E95">
        <v>339.28</v>
      </c>
      <c r="F95">
        <v>711.63</v>
      </c>
      <c r="G95">
        <f t="shared" si="3"/>
        <v>1050.9099999999999</v>
      </c>
      <c r="H95">
        <f t="shared" si="4"/>
        <v>372.35</v>
      </c>
      <c r="I95">
        <f t="shared" si="5"/>
        <v>52.323538917695998</v>
      </c>
    </row>
    <row r="96" spans="1:9" x14ac:dyDescent="0.35">
      <c r="A96" t="s">
        <v>208</v>
      </c>
      <c r="B96" t="s">
        <v>209</v>
      </c>
      <c r="C96" t="s">
        <v>1</v>
      </c>
      <c r="E96">
        <v>967.54</v>
      </c>
      <c r="F96">
        <v>542.41999999999996</v>
      </c>
      <c r="G96">
        <f t="shared" si="3"/>
        <v>1509.96</v>
      </c>
      <c r="H96">
        <f t="shared" si="4"/>
        <v>-425.12</v>
      </c>
      <c r="I96">
        <f t="shared" si="5"/>
        <v>-78.374691198702109</v>
      </c>
    </row>
    <row r="97" spans="1:9" x14ac:dyDescent="0.35">
      <c r="A97" t="s">
        <v>210</v>
      </c>
      <c r="B97" t="s">
        <v>211</v>
      </c>
      <c r="C97" t="s">
        <v>1</v>
      </c>
      <c r="D97" t="s">
        <v>25</v>
      </c>
      <c r="E97">
        <v>172.58</v>
      </c>
      <c r="F97">
        <v>408.68</v>
      </c>
      <c r="G97">
        <f t="shared" si="3"/>
        <v>581.26</v>
      </c>
      <c r="H97">
        <f t="shared" si="4"/>
        <v>236.1</v>
      </c>
      <c r="I97">
        <f t="shared" si="5"/>
        <v>57.7713614563962</v>
      </c>
    </row>
    <row r="98" spans="1:9" x14ac:dyDescent="0.35">
      <c r="A98" t="s">
        <v>212</v>
      </c>
      <c r="B98" t="s">
        <v>213</v>
      </c>
      <c r="C98" t="s">
        <v>0</v>
      </c>
      <c r="E98">
        <v>989.64</v>
      </c>
      <c r="F98">
        <v>749.1</v>
      </c>
      <c r="G98">
        <f t="shared" si="3"/>
        <v>1738.74</v>
      </c>
      <c r="H98">
        <f t="shared" si="4"/>
        <v>-240.53999999999996</v>
      </c>
      <c r="I98">
        <f t="shared" si="5"/>
        <v>-32.110532639166991</v>
      </c>
    </row>
    <row r="99" spans="1:9" x14ac:dyDescent="0.35">
      <c r="A99" t="s">
        <v>214</v>
      </c>
      <c r="B99" t="s">
        <v>215</v>
      </c>
      <c r="C99" t="s">
        <v>1</v>
      </c>
      <c r="D99" t="s">
        <v>75</v>
      </c>
      <c r="E99">
        <v>376.2</v>
      </c>
      <c r="F99">
        <v>345.86</v>
      </c>
      <c r="G99">
        <f t="shared" si="3"/>
        <v>722.06</v>
      </c>
      <c r="H99">
        <f t="shared" si="4"/>
        <v>-30.339999999999975</v>
      </c>
      <c r="I99">
        <f t="shared" si="5"/>
        <v>-8.7723356271323585</v>
      </c>
    </row>
    <row r="100" spans="1:9" x14ac:dyDescent="0.35">
      <c r="A100" t="s">
        <v>216</v>
      </c>
      <c r="B100" t="s">
        <v>217</v>
      </c>
      <c r="C100" t="s">
        <v>0</v>
      </c>
      <c r="D100" t="s">
        <v>41</v>
      </c>
      <c r="E100">
        <v>68.849999999999994</v>
      </c>
      <c r="F100">
        <v>639.38</v>
      </c>
      <c r="G100">
        <f t="shared" si="3"/>
        <v>708.23</v>
      </c>
      <c r="H100">
        <f t="shared" si="4"/>
        <v>570.53</v>
      </c>
      <c r="I100">
        <f t="shared" si="5"/>
        <v>89.231755763395796</v>
      </c>
    </row>
    <row r="101" spans="1:9" x14ac:dyDescent="0.35">
      <c r="A101" t="s">
        <v>218</v>
      </c>
      <c r="B101" t="s">
        <v>219</v>
      </c>
      <c r="C101" t="s">
        <v>1</v>
      </c>
      <c r="E101">
        <v>850.95</v>
      </c>
      <c r="F101">
        <v>903.91</v>
      </c>
      <c r="G101">
        <f t="shared" si="3"/>
        <v>1754.8600000000001</v>
      </c>
      <c r="H101">
        <f t="shared" si="4"/>
        <v>52.959999999999923</v>
      </c>
      <c r="I101">
        <f t="shared" si="5"/>
        <v>5.8589903862110084</v>
      </c>
    </row>
    <row r="102" spans="1:9" x14ac:dyDescent="0.35">
      <c r="A102" t="s">
        <v>220</v>
      </c>
      <c r="B102" t="s">
        <v>221</v>
      </c>
      <c r="C102" t="s">
        <v>1</v>
      </c>
      <c r="D102" t="s">
        <v>25</v>
      </c>
      <c r="E102">
        <v>195.78</v>
      </c>
      <c r="F102">
        <v>77.53</v>
      </c>
      <c r="G102">
        <f t="shared" si="3"/>
        <v>273.31</v>
      </c>
      <c r="H102">
        <f t="shared" si="4"/>
        <v>-118.25</v>
      </c>
      <c r="I102">
        <f t="shared" si="5"/>
        <v>-152.521604540178</v>
      </c>
    </row>
    <row r="103" spans="1:9" x14ac:dyDescent="0.35">
      <c r="A103" t="s">
        <v>222</v>
      </c>
      <c r="B103" t="s">
        <v>223</v>
      </c>
      <c r="C103" t="s">
        <v>2</v>
      </c>
      <c r="D103" t="s">
        <v>15</v>
      </c>
      <c r="E103">
        <v>324.27</v>
      </c>
      <c r="F103">
        <v>525.77</v>
      </c>
      <c r="G103">
        <f t="shared" si="3"/>
        <v>850.04</v>
      </c>
      <c r="H103">
        <f t="shared" si="4"/>
        <v>201.5</v>
      </c>
      <c r="I103">
        <f t="shared" si="5"/>
        <v>38.324742758240298</v>
      </c>
    </row>
    <row r="104" spans="1:9" x14ac:dyDescent="0.35">
      <c r="A104" t="s">
        <v>224</v>
      </c>
      <c r="B104" t="s">
        <v>225</v>
      </c>
      <c r="C104" t="s">
        <v>1</v>
      </c>
      <c r="D104" t="s">
        <v>41</v>
      </c>
      <c r="E104">
        <v>528.62</v>
      </c>
      <c r="F104">
        <v>606.27</v>
      </c>
      <c r="G104">
        <f t="shared" si="3"/>
        <v>1134.8899999999999</v>
      </c>
      <c r="H104">
        <f t="shared" si="4"/>
        <v>77.649999999999977</v>
      </c>
      <c r="I104">
        <f t="shared" si="5"/>
        <v>12.807824896498257</v>
      </c>
    </row>
    <row r="105" spans="1:9" x14ac:dyDescent="0.35">
      <c r="A105" t="s">
        <v>226</v>
      </c>
      <c r="B105" t="s">
        <v>227</v>
      </c>
      <c r="C105" t="s">
        <v>0</v>
      </c>
      <c r="D105" t="s">
        <v>15</v>
      </c>
      <c r="E105">
        <v>111.36</v>
      </c>
      <c r="F105">
        <v>911.84</v>
      </c>
      <c r="G105">
        <f t="shared" si="3"/>
        <v>1023.2</v>
      </c>
      <c r="H105">
        <f t="shared" si="4"/>
        <v>800.48</v>
      </c>
      <c r="I105">
        <f t="shared" si="5"/>
        <v>87.787331110721169</v>
      </c>
    </row>
    <row r="106" spans="1:9" x14ac:dyDescent="0.35">
      <c r="A106" t="s">
        <v>228</v>
      </c>
      <c r="B106" t="s">
        <v>229</v>
      </c>
      <c r="C106" t="s">
        <v>0</v>
      </c>
      <c r="D106" t="s">
        <v>12</v>
      </c>
      <c r="E106">
        <v>255.92</v>
      </c>
      <c r="F106">
        <v>795.71</v>
      </c>
      <c r="G106">
        <f t="shared" si="3"/>
        <v>1051.6300000000001</v>
      </c>
      <c r="H106">
        <f t="shared" si="4"/>
        <v>539.79000000000008</v>
      </c>
      <c r="I106">
        <f t="shared" si="5"/>
        <v>67.837528747910682</v>
      </c>
    </row>
    <row r="107" spans="1:9" x14ac:dyDescent="0.35">
      <c r="A107" t="s">
        <v>230</v>
      </c>
      <c r="B107" t="s">
        <v>231</v>
      </c>
      <c r="C107" t="s">
        <v>0</v>
      </c>
      <c r="D107" t="s">
        <v>75</v>
      </c>
      <c r="E107">
        <v>830.53</v>
      </c>
      <c r="F107">
        <v>765.15</v>
      </c>
      <c r="G107">
        <f t="shared" si="3"/>
        <v>1595.6799999999998</v>
      </c>
      <c r="H107">
        <f t="shared" si="4"/>
        <v>-65.38</v>
      </c>
      <c r="I107">
        <f t="shared" si="5"/>
        <v>-8.5447297915441425</v>
      </c>
    </row>
    <row r="108" spans="1:9" x14ac:dyDescent="0.35">
      <c r="A108" t="s">
        <v>232</v>
      </c>
      <c r="B108" t="s">
        <v>233</v>
      </c>
      <c r="C108" t="s">
        <v>0</v>
      </c>
      <c r="D108" t="s">
        <v>25</v>
      </c>
      <c r="E108">
        <v>109.51</v>
      </c>
      <c r="F108">
        <v>581.5</v>
      </c>
      <c r="G108">
        <f t="shared" si="3"/>
        <v>691.01</v>
      </c>
      <c r="H108">
        <f t="shared" si="4"/>
        <v>471.99</v>
      </c>
      <c r="I108">
        <f t="shared" si="5"/>
        <v>81.167669819432504</v>
      </c>
    </row>
    <row r="109" spans="1:9" x14ac:dyDescent="0.35">
      <c r="A109" t="s">
        <v>234</v>
      </c>
      <c r="B109" t="s">
        <v>235</v>
      </c>
      <c r="C109" t="s">
        <v>0</v>
      </c>
      <c r="D109" t="s">
        <v>34</v>
      </c>
      <c r="E109">
        <v>721.94</v>
      </c>
      <c r="F109">
        <v>385.87</v>
      </c>
      <c r="G109">
        <f t="shared" si="3"/>
        <v>1107.81</v>
      </c>
      <c r="H109">
        <f t="shared" si="4"/>
        <v>-336.07000000000005</v>
      </c>
      <c r="I109">
        <f t="shared" si="5"/>
        <v>-87.094099048902493</v>
      </c>
    </row>
    <row r="110" spans="1:9" x14ac:dyDescent="0.35">
      <c r="A110" t="s">
        <v>236</v>
      </c>
      <c r="B110" t="s">
        <v>237</v>
      </c>
      <c r="C110" t="s">
        <v>1</v>
      </c>
      <c r="D110" t="s">
        <v>15</v>
      </c>
      <c r="E110">
        <v>133.22</v>
      </c>
      <c r="F110">
        <v>810.6</v>
      </c>
      <c r="G110">
        <f t="shared" si="3"/>
        <v>943.82</v>
      </c>
      <c r="H110">
        <f t="shared" si="4"/>
        <v>677.38</v>
      </c>
      <c r="I110">
        <f t="shared" si="5"/>
        <v>83.565260301011591</v>
      </c>
    </row>
    <row r="111" spans="1:9" x14ac:dyDescent="0.35">
      <c r="A111" t="s">
        <v>238</v>
      </c>
      <c r="B111" t="s">
        <v>239</v>
      </c>
      <c r="C111" t="s">
        <v>0</v>
      </c>
      <c r="D111" t="s">
        <v>75</v>
      </c>
      <c r="E111">
        <v>22.23</v>
      </c>
      <c r="F111">
        <v>106.09</v>
      </c>
      <c r="G111">
        <f t="shared" si="3"/>
        <v>128.32</v>
      </c>
      <c r="H111">
        <f t="shared" si="4"/>
        <v>83.86</v>
      </c>
      <c r="I111">
        <f t="shared" si="5"/>
        <v>79.046092939956637</v>
      </c>
    </row>
    <row r="112" spans="1:9" x14ac:dyDescent="0.35">
      <c r="A112" t="s">
        <v>240</v>
      </c>
      <c r="B112" t="s">
        <v>241</v>
      </c>
      <c r="C112" t="s">
        <v>110</v>
      </c>
      <c r="D112" t="s">
        <v>75</v>
      </c>
      <c r="E112">
        <v>936.24</v>
      </c>
      <c r="F112">
        <v>567.77</v>
      </c>
      <c r="G112">
        <f t="shared" si="3"/>
        <v>1504.01</v>
      </c>
      <c r="H112">
        <f t="shared" si="4"/>
        <v>-368.47</v>
      </c>
      <c r="I112">
        <f t="shared" si="5"/>
        <v>-64.89775789492225</v>
      </c>
    </row>
    <row r="113" spans="1:9" x14ac:dyDescent="0.35">
      <c r="A113" t="s">
        <v>242</v>
      </c>
      <c r="B113" t="s">
        <v>243</v>
      </c>
      <c r="C113" t="s">
        <v>1</v>
      </c>
      <c r="D113" t="s">
        <v>15</v>
      </c>
      <c r="E113">
        <v>769.01</v>
      </c>
      <c r="F113">
        <v>315.49</v>
      </c>
      <c r="G113">
        <f t="shared" si="3"/>
        <v>1084.5</v>
      </c>
      <c r="H113">
        <f t="shared" si="4"/>
        <v>-453.52</v>
      </c>
      <c r="I113">
        <f t="shared" si="5"/>
        <v>-143.75099052267899</v>
      </c>
    </row>
    <row r="114" spans="1:9" x14ac:dyDescent="0.35">
      <c r="A114" t="s">
        <v>244</v>
      </c>
      <c r="B114" t="s">
        <v>245</v>
      </c>
      <c r="C114" t="s">
        <v>0</v>
      </c>
      <c r="D114" t="s">
        <v>75</v>
      </c>
      <c r="E114">
        <v>237.43</v>
      </c>
      <c r="F114">
        <v>89.01</v>
      </c>
      <c r="G114">
        <f t="shared" si="3"/>
        <v>326.44</v>
      </c>
      <c r="H114">
        <f t="shared" si="4"/>
        <v>-148.42000000000002</v>
      </c>
      <c r="I114">
        <f t="shared" si="5"/>
        <v>-166.74530951578475</v>
      </c>
    </row>
    <row r="115" spans="1:9" x14ac:dyDescent="0.35">
      <c r="A115" t="s">
        <v>246</v>
      </c>
      <c r="B115" t="s">
        <v>247</v>
      </c>
      <c r="C115" t="s">
        <v>1</v>
      </c>
      <c r="D115" t="s">
        <v>41</v>
      </c>
      <c r="E115">
        <v>477.76</v>
      </c>
      <c r="F115">
        <v>527.27</v>
      </c>
      <c r="G115">
        <f t="shared" si="3"/>
        <v>1005.03</v>
      </c>
      <c r="H115">
        <f t="shared" si="4"/>
        <v>49.509999999999991</v>
      </c>
      <c r="I115">
        <f t="shared" si="5"/>
        <v>9.3898761545318337</v>
      </c>
    </row>
    <row r="116" spans="1:9" x14ac:dyDescent="0.35">
      <c r="A116" t="s">
        <v>248</v>
      </c>
      <c r="B116" t="s">
        <v>249</v>
      </c>
      <c r="C116" t="s">
        <v>1</v>
      </c>
      <c r="D116" t="s">
        <v>12</v>
      </c>
      <c r="E116">
        <v>378.15</v>
      </c>
      <c r="F116">
        <v>794.14</v>
      </c>
      <c r="G116">
        <f t="shared" si="3"/>
        <v>1172.29</v>
      </c>
      <c r="H116">
        <f t="shared" si="4"/>
        <v>415.99</v>
      </c>
      <c r="I116">
        <f t="shared" si="5"/>
        <v>52.382451456921956</v>
      </c>
    </row>
    <row r="117" spans="1:9" x14ac:dyDescent="0.35">
      <c r="A117" t="s">
        <v>250</v>
      </c>
      <c r="B117" t="s">
        <v>251</v>
      </c>
      <c r="C117" t="s">
        <v>1</v>
      </c>
      <c r="D117" t="s">
        <v>75</v>
      </c>
      <c r="E117">
        <v>125.32</v>
      </c>
      <c r="F117">
        <v>141.80000000000001</v>
      </c>
      <c r="G117">
        <f t="shared" si="3"/>
        <v>267.12</v>
      </c>
      <c r="H117">
        <f t="shared" si="4"/>
        <v>16.480000000000018</v>
      </c>
      <c r="I117">
        <f t="shared" si="5"/>
        <v>11.622002820874483</v>
      </c>
    </row>
    <row r="118" spans="1:9" x14ac:dyDescent="0.35">
      <c r="A118" t="s">
        <v>252</v>
      </c>
      <c r="B118" t="s">
        <v>253</v>
      </c>
      <c r="C118" t="s">
        <v>1</v>
      </c>
      <c r="D118" t="s">
        <v>25</v>
      </c>
      <c r="E118">
        <v>711.38</v>
      </c>
      <c r="F118">
        <v>923.55</v>
      </c>
      <c r="G118">
        <f t="shared" si="3"/>
        <v>1634.9299999999998</v>
      </c>
      <c r="H118">
        <f t="shared" si="4"/>
        <v>212.16999999999996</v>
      </c>
      <c r="I118">
        <f t="shared" si="5"/>
        <v>22.973309512208321</v>
      </c>
    </row>
    <row r="119" spans="1:9" x14ac:dyDescent="0.35">
      <c r="A119" t="s">
        <v>254</v>
      </c>
      <c r="B119" t="s">
        <v>255</v>
      </c>
      <c r="C119" t="s">
        <v>1</v>
      </c>
      <c r="D119" t="s">
        <v>34</v>
      </c>
      <c r="E119">
        <v>712.07</v>
      </c>
      <c r="F119">
        <v>412.6</v>
      </c>
      <c r="G119">
        <f t="shared" si="3"/>
        <v>1124.67</v>
      </c>
      <c r="H119">
        <f t="shared" si="4"/>
        <v>-299.47000000000003</v>
      </c>
      <c r="I119">
        <f t="shared" si="5"/>
        <v>-72.581192438196808</v>
      </c>
    </row>
    <row r="120" spans="1:9" x14ac:dyDescent="0.35">
      <c r="A120" t="s">
        <v>256</v>
      </c>
      <c r="B120" t="s">
        <v>257</v>
      </c>
      <c r="C120" t="s">
        <v>1</v>
      </c>
      <c r="D120" t="s">
        <v>12</v>
      </c>
      <c r="E120">
        <v>825.06</v>
      </c>
      <c r="F120">
        <v>319.98</v>
      </c>
      <c r="G120">
        <f t="shared" si="3"/>
        <v>1145.04</v>
      </c>
      <c r="H120">
        <f t="shared" si="4"/>
        <v>-505.07999999999993</v>
      </c>
      <c r="I120">
        <f t="shared" si="5"/>
        <v>-157.84736546034125</v>
      </c>
    </row>
    <row r="121" spans="1:9" x14ac:dyDescent="0.35">
      <c r="A121" t="s">
        <v>258</v>
      </c>
      <c r="B121" t="s">
        <v>259</v>
      </c>
      <c r="C121" t="s">
        <v>1</v>
      </c>
      <c r="D121" t="s">
        <v>12</v>
      </c>
      <c r="E121">
        <v>774.23</v>
      </c>
      <c r="F121">
        <v>948.21</v>
      </c>
      <c r="G121">
        <f t="shared" si="3"/>
        <v>1722.44</v>
      </c>
      <c r="H121">
        <f t="shared" si="4"/>
        <v>173.98000000000002</v>
      </c>
      <c r="I121">
        <f t="shared" si="5"/>
        <v>18.348256187975238</v>
      </c>
    </row>
    <row r="122" spans="1:9" x14ac:dyDescent="0.35">
      <c r="A122" t="s">
        <v>260</v>
      </c>
      <c r="B122" t="s">
        <v>261</v>
      </c>
      <c r="C122" t="s">
        <v>1</v>
      </c>
      <c r="D122" t="s">
        <v>75</v>
      </c>
      <c r="E122">
        <v>413.08</v>
      </c>
      <c r="F122">
        <v>794.26</v>
      </c>
      <c r="G122">
        <f t="shared" si="3"/>
        <v>1207.3399999999999</v>
      </c>
      <c r="H122">
        <f t="shared" si="4"/>
        <v>381.18</v>
      </c>
      <c r="I122">
        <f t="shared" si="5"/>
        <v>47.99184146249339</v>
      </c>
    </row>
    <row r="123" spans="1:9" x14ac:dyDescent="0.35">
      <c r="A123" t="s">
        <v>262</v>
      </c>
      <c r="B123" t="s">
        <v>263</v>
      </c>
      <c r="C123" t="s">
        <v>1</v>
      </c>
      <c r="D123" t="s">
        <v>75</v>
      </c>
      <c r="E123">
        <v>764.3</v>
      </c>
      <c r="F123">
        <v>963.73</v>
      </c>
      <c r="G123">
        <f t="shared" si="3"/>
        <v>1728.03</v>
      </c>
      <c r="H123">
        <f t="shared" si="4"/>
        <v>199.43000000000006</v>
      </c>
      <c r="I123">
        <f t="shared" si="5"/>
        <v>20.693555248876766</v>
      </c>
    </row>
    <row r="124" spans="1:9" x14ac:dyDescent="0.35">
      <c r="A124" t="s">
        <v>264</v>
      </c>
      <c r="B124" t="s">
        <v>265</v>
      </c>
      <c r="C124" t="s">
        <v>0</v>
      </c>
      <c r="D124" t="s">
        <v>75</v>
      </c>
      <c r="E124">
        <v>708.26</v>
      </c>
      <c r="F124">
        <v>32.1</v>
      </c>
      <c r="G124">
        <f t="shared" si="3"/>
        <v>740.36</v>
      </c>
      <c r="H124">
        <f t="shared" si="4"/>
        <v>-676.16</v>
      </c>
      <c r="I124">
        <f t="shared" si="5"/>
        <v>-2106.4174454828658</v>
      </c>
    </row>
    <row r="125" spans="1:9" x14ac:dyDescent="0.35">
      <c r="A125" t="s">
        <v>266</v>
      </c>
      <c r="B125" t="s">
        <v>267</v>
      </c>
      <c r="C125" t="s">
        <v>110</v>
      </c>
      <c r="D125" t="s">
        <v>34</v>
      </c>
      <c r="E125">
        <v>679.42</v>
      </c>
      <c r="F125">
        <v>432.88</v>
      </c>
      <c r="G125">
        <f t="shared" si="3"/>
        <v>1112.3</v>
      </c>
      <c r="H125">
        <f t="shared" si="4"/>
        <v>-246.53999999999996</v>
      </c>
      <c r="I125">
        <f t="shared" si="5"/>
        <v>-56.953428201811114</v>
      </c>
    </row>
    <row r="126" spans="1:9" x14ac:dyDescent="0.35">
      <c r="A126" t="s">
        <v>268</v>
      </c>
      <c r="B126" t="s">
        <v>269</v>
      </c>
      <c r="C126" t="s">
        <v>1</v>
      </c>
      <c r="D126" t="s">
        <v>12</v>
      </c>
      <c r="E126">
        <v>713.66</v>
      </c>
      <c r="F126">
        <v>149.21</v>
      </c>
      <c r="G126">
        <f t="shared" si="3"/>
        <v>862.87</v>
      </c>
      <c r="H126">
        <f t="shared" si="4"/>
        <v>-564.44999999999993</v>
      </c>
      <c r="I126">
        <f t="shared" si="5"/>
        <v>-378.29233965551902</v>
      </c>
    </row>
    <row r="127" spans="1:9" x14ac:dyDescent="0.35">
      <c r="A127" t="s">
        <v>270</v>
      </c>
      <c r="B127" t="s">
        <v>271</v>
      </c>
      <c r="C127" t="s">
        <v>0</v>
      </c>
      <c r="D127" t="s">
        <v>15</v>
      </c>
      <c r="E127">
        <v>179.61</v>
      </c>
      <c r="F127">
        <v>333.99</v>
      </c>
      <c r="G127">
        <f t="shared" si="3"/>
        <v>513.6</v>
      </c>
      <c r="H127">
        <f t="shared" si="4"/>
        <v>154.38</v>
      </c>
      <c r="I127">
        <f t="shared" si="5"/>
        <v>46.222940806610971</v>
      </c>
    </row>
    <row r="128" spans="1:9" x14ac:dyDescent="0.35">
      <c r="A128" t="s">
        <v>272</v>
      </c>
      <c r="B128" t="s">
        <v>273</v>
      </c>
      <c r="C128" t="s">
        <v>1</v>
      </c>
      <c r="D128" t="s">
        <v>34</v>
      </c>
      <c r="E128">
        <v>236.1</v>
      </c>
      <c r="F128">
        <v>325.08</v>
      </c>
      <c r="G128">
        <f t="shared" si="3"/>
        <v>561.17999999999995</v>
      </c>
      <c r="H128">
        <f t="shared" si="4"/>
        <v>88.97999999999999</v>
      </c>
      <c r="I128">
        <f t="shared" si="5"/>
        <v>27.371723883351788</v>
      </c>
    </row>
    <row r="129" spans="1:9" x14ac:dyDescent="0.35">
      <c r="A129" t="s">
        <v>274</v>
      </c>
      <c r="B129" t="s">
        <v>275</v>
      </c>
      <c r="C129" t="s">
        <v>0</v>
      </c>
      <c r="D129" t="s">
        <v>18</v>
      </c>
      <c r="E129">
        <v>63.86</v>
      </c>
      <c r="F129">
        <v>891.68</v>
      </c>
      <c r="G129">
        <f t="shared" si="3"/>
        <v>955.54</v>
      </c>
      <c r="H129">
        <f t="shared" si="4"/>
        <v>827.81999999999994</v>
      </c>
      <c r="I129">
        <f t="shared" si="5"/>
        <v>92.838237932890706</v>
      </c>
    </row>
    <row r="130" spans="1:9" x14ac:dyDescent="0.35">
      <c r="A130" t="s">
        <v>276</v>
      </c>
      <c r="B130" t="s">
        <v>277</v>
      </c>
      <c r="C130" t="s">
        <v>0</v>
      </c>
      <c r="D130" t="s">
        <v>75</v>
      </c>
      <c r="E130">
        <v>423.6</v>
      </c>
      <c r="F130">
        <v>327.92</v>
      </c>
      <c r="G130">
        <f t="shared" si="3"/>
        <v>751.52</v>
      </c>
      <c r="H130">
        <f t="shared" si="4"/>
        <v>-95.68</v>
      </c>
      <c r="I130">
        <f t="shared" si="5"/>
        <v>-29.177848255672114</v>
      </c>
    </row>
    <row r="131" spans="1:9" x14ac:dyDescent="0.3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35">
      <c r="A132" t="s">
        <v>280</v>
      </c>
      <c r="B132" t="s">
        <v>281</v>
      </c>
      <c r="C132" t="s">
        <v>0</v>
      </c>
      <c r="D132" t="s">
        <v>12</v>
      </c>
      <c r="E132">
        <v>885.29</v>
      </c>
      <c r="F132">
        <v>46.17</v>
      </c>
      <c r="G132">
        <f t="shared" si="6"/>
        <v>931.45999999999992</v>
      </c>
      <c r="H132">
        <f t="shared" si="7"/>
        <v>-839.12</v>
      </c>
      <c r="I132">
        <f t="shared" si="8"/>
        <v>-1817.4572233051765</v>
      </c>
    </row>
    <row r="133" spans="1:9" x14ac:dyDescent="0.3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35">
      <c r="A134" t="s">
        <v>284</v>
      </c>
      <c r="B134" t="s">
        <v>285</v>
      </c>
      <c r="C134" t="s">
        <v>1</v>
      </c>
      <c r="D134" t="s">
        <v>75</v>
      </c>
      <c r="E134">
        <v>830.62</v>
      </c>
      <c r="F134">
        <v>43.01</v>
      </c>
      <c r="G134">
        <f t="shared" si="6"/>
        <v>873.63</v>
      </c>
      <c r="H134">
        <f t="shared" si="7"/>
        <v>-787.61</v>
      </c>
      <c r="I134">
        <f t="shared" si="8"/>
        <v>-1831.2252964426877</v>
      </c>
    </row>
    <row r="135" spans="1:9" x14ac:dyDescent="0.35">
      <c r="A135" t="s">
        <v>286</v>
      </c>
      <c r="B135" t="s">
        <v>287</v>
      </c>
      <c r="C135" t="s">
        <v>0</v>
      </c>
      <c r="E135">
        <v>124.3</v>
      </c>
      <c r="F135">
        <v>383.8</v>
      </c>
      <c r="G135">
        <f t="shared" si="6"/>
        <v>508.1</v>
      </c>
      <c r="H135">
        <f t="shared" si="7"/>
        <v>259.5</v>
      </c>
      <c r="I135">
        <f t="shared" si="8"/>
        <v>67.61334028139656</v>
      </c>
    </row>
    <row r="136" spans="1:9" x14ac:dyDescent="0.35">
      <c r="A136" t="s">
        <v>288</v>
      </c>
      <c r="B136" t="s">
        <v>289</v>
      </c>
      <c r="C136" t="s">
        <v>0</v>
      </c>
      <c r="E136">
        <v>598.83000000000004</v>
      </c>
      <c r="F136">
        <v>175.55</v>
      </c>
      <c r="G136">
        <f t="shared" si="6"/>
        <v>774.38000000000011</v>
      </c>
      <c r="H136">
        <f t="shared" si="7"/>
        <v>-423.28000000000003</v>
      </c>
      <c r="I136">
        <f t="shared" si="8"/>
        <v>-241.11649102819712</v>
      </c>
    </row>
    <row r="137" spans="1:9" x14ac:dyDescent="0.35">
      <c r="A137" t="s">
        <v>290</v>
      </c>
      <c r="B137" t="s">
        <v>291</v>
      </c>
      <c r="C137" t="s">
        <v>1</v>
      </c>
      <c r="E137">
        <v>986.66</v>
      </c>
      <c r="F137">
        <v>56.91</v>
      </c>
      <c r="G137">
        <f t="shared" si="6"/>
        <v>1043.57</v>
      </c>
      <c r="H137">
        <f t="shared" si="7"/>
        <v>-929.75</v>
      </c>
      <c r="I137">
        <f t="shared" si="8"/>
        <v>-1633.7199086276578</v>
      </c>
    </row>
    <row r="138" spans="1:9" x14ac:dyDescent="0.35">
      <c r="A138" t="s">
        <v>292</v>
      </c>
      <c r="B138" t="s">
        <v>293</v>
      </c>
      <c r="C138" t="s">
        <v>0</v>
      </c>
      <c r="D138" t="s">
        <v>12</v>
      </c>
      <c r="E138">
        <v>413.42</v>
      </c>
      <c r="F138">
        <v>963.87</v>
      </c>
      <c r="G138">
        <f t="shared" si="6"/>
        <v>1377.29</v>
      </c>
      <c r="H138">
        <f t="shared" si="7"/>
        <v>550.45000000000005</v>
      </c>
      <c r="I138">
        <f t="shared" si="8"/>
        <v>57.108323736603488</v>
      </c>
    </row>
    <row r="139" spans="1:9" x14ac:dyDescent="0.35">
      <c r="A139" t="s">
        <v>294</v>
      </c>
      <c r="B139" t="s">
        <v>295</v>
      </c>
      <c r="C139" t="s">
        <v>1</v>
      </c>
      <c r="E139">
        <v>510.42</v>
      </c>
      <c r="F139">
        <v>995.04</v>
      </c>
      <c r="G139">
        <f t="shared" si="6"/>
        <v>1505.46</v>
      </c>
      <c r="H139">
        <f t="shared" si="7"/>
        <v>484.61999999999995</v>
      </c>
      <c r="I139">
        <f t="shared" si="8"/>
        <v>48.703569705740463</v>
      </c>
    </row>
    <row r="140" spans="1:9" x14ac:dyDescent="0.35">
      <c r="A140" t="s">
        <v>296</v>
      </c>
      <c r="B140" t="s">
        <v>297</v>
      </c>
      <c r="C140" t="s">
        <v>1</v>
      </c>
      <c r="D140" t="s">
        <v>12</v>
      </c>
      <c r="E140">
        <v>447.69</v>
      </c>
      <c r="F140">
        <v>13.78</v>
      </c>
      <c r="G140">
        <f t="shared" si="6"/>
        <v>461.46999999999997</v>
      </c>
      <c r="H140">
        <f t="shared" si="7"/>
        <v>-433.91</v>
      </c>
      <c r="I140">
        <f t="shared" si="8"/>
        <v>-3148.8388969521047</v>
      </c>
    </row>
    <row r="141" spans="1:9" x14ac:dyDescent="0.35">
      <c r="A141" t="s">
        <v>298</v>
      </c>
      <c r="B141" t="s">
        <v>299</v>
      </c>
      <c r="C141" t="s">
        <v>0</v>
      </c>
      <c r="D141" t="s">
        <v>34</v>
      </c>
      <c r="E141">
        <v>942.01</v>
      </c>
      <c r="F141">
        <v>67.650000000000006</v>
      </c>
      <c r="G141">
        <f t="shared" si="6"/>
        <v>1009.66</v>
      </c>
      <c r="H141">
        <f t="shared" si="7"/>
        <v>-874.36</v>
      </c>
      <c r="I141">
        <f t="shared" si="8"/>
        <v>-1292.4759793052474</v>
      </c>
    </row>
    <row r="142" spans="1:9" x14ac:dyDescent="0.35">
      <c r="A142" t="s">
        <v>300</v>
      </c>
      <c r="B142" t="s">
        <v>301</v>
      </c>
      <c r="C142" t="s">
        <v>1</v>
      </c>
      <c r="D142" t="s">
        <v>18</v>
      </c>
      <c r="E142">
        <v>177.13</v>
      </c>
      <c r="F142">
        <v>415.71</v>
      </c>
      <c r="G142">
        <f t="shared" si="6"/>
        <v>592.83999999999992</v>
      </c>
      <c r="H142">
        <f t="shared" si="7"/>
        <v>238.57999999999998</v>
      </c>
      <c r="I142">
        <f t="shared" si="8"/>
        <v>57.390969666353946</v>
      </c>
    </row>
    <row r="143" spans="1:9" x14ac:dyDescent="0.35">
      <c r="A143" t="s">
        <v>302</v>
      </c>
      <c r="B143" t="s">
        <v>303</v>
      </c>
      <c r="C143" t="s">
        <v>0</v>
      </c>
      <c r="D143" t="s">
        <v>18</v>
      </c>
      <c r="E143">
        <v>97.39</v>
      </c>
      <c r="F143">
        <v>432.96</v>
      </c>
      <c r="G143">
        <f t="shared" si="6"/>
        <v>530.35</v>
      </c>
      <c r="H143">
        <f t="shared" si="7"/>
        <v>335.57</v>
      </c>
      <c r="I143">
        <f t="shared" si="8"/>
        <v>77.506005173688095</v>
      </c>
    </row>
    <row r="144" spans="1:9" x14ac:dyDescent="0.35">
      <c r="A144" t="s">
        <v>304</v>
      </c>
      <c r="B144" t="s">
        <v>305</v>
      </c>
      <c r="C144" t="s">
        <v>1</v>
      </c>
      <c r="D144" t="s">
        <v>18</v>
      </c>
      <c r="E144">
        <v>558.1</v>
      </c>
      <c r="F144">
        <v>777.59</v>
      </c>
      <c r="G144">
        <f t="shared" si="6"/>
        <v>1335.69</v>
      </c>
      <c r="H144">
        <f t="shared" si="7"/>
        <v>219.49</v>
      </c>
      <c r="I144">
        <f t="shared" si="8"/>
        <v>28.226957651204362</v>
      </c>
    </row>
    <row r="145" spans="1:9" x14ac:dyDescent="0.35">
      <c r="A145" t="s">
        <v>306</v>
      </c>
      <c r="B145" t="s">
        <v>307</v>
      </c>
      <c r="C145" t="s">
        <v>0</v>
      </c>
      <c r="D145" t="s">
        <v>25</v>
      </c>
      <c r="E145">
        <v>913.59</v>
      </c>
      <c r="F145">
        <v>758.42</v>
      </c>
      <c r="G145">
        <f t="shared" si="6"/>
        <v>1672.01</v>
      </c>
      <c r="H145">
        <f t="shared" si="7"/>
        <v>-155.17000000000007</v>
      </c>
      <c r="I145">
        <f t="shared" si="8"/>
        <v>-20.459639777432042</v>
      </c>
    </row>
    <row r="146" spans="1:9" x14ac:dyDescent="0.35">
      <c r="A146" t="s">
        <v>308</v>
      </c>
      <c r="B146" t="s">
        <v>309</v>
      </c>
      <c r="C146" t="s">
        <v>0</v>
      </c>
      <c r="D146" t="s">
        <v>15</v>
      </c>
      <c r="E146">
        <v>269.3</v>
      </c>
      <c r="F146">
        <v>573.67999999999995</v>
      </c>
      <c r="G146">
        <f t="shared" si="6"/>
        <v>842.98</v>
      </c>
      <c r="H146">
        <f t="shared" si="7"/>
        <v>304.37999999999994</v>
      </c>
      <c r="I146">
        <f t="shared" si="8"/>
        <v>53.057453632687206</v>
      </c>
    </row>
    <row r="147" spans="1:9" x14ac:dyDescent="0.35">
      <c r="A147" t="s">
        <v>310</v>
      </c>
      <c r="B147" t="s">
        <v>311</v>
      </c>
      <c r="C147" t="s">
        <v>1</v>
      </c>
      <c r="D147" t="s">
        <v>15</v>
      </c>
      <c r="E147">
        <v>855.7</v>
      </c>
      <c r="F147">
        <v>634.86</v>
      </c>
      <c r="G147">
        <f t="shared" si="6"/>
        <v>1490.56</v>
      </c>
      <c r="H147">
        <f t="shared" si="7"/>
        <v>-220.84000000000003</v>
      </c>
      <c r="I147">
        <f t="shared" si="8"/>
        <v>-34.785622026903575</v>
      </c>
    </row>
    <row r="148" spans="1:9" x14ac:dyDescent="0.35">
      <c r="A148" t="s">
        <v>312</v>
      </c>
      <c r="B148" t="s">
        <v>313</v>
      </c>
      <c r="C148" t="s">
        <v>1</v>
      </c>
      <c r="D148" t="s">
        <v>25</v>
      </c>
      <c r="E148">
        <v>409.12</v>
      </c>
      <c r="F148">
        <v>162.01</v>
      </c>
      <c r="G148">
        <f t="shared" si="6"/>
        <v>571.13</v>
      </c>
      <c r="H148">
        <f t="shared" si="7"/>
        <v>-247.11</v>
      </c>
      <c r="I148">
        <f t="shared" si="8"/>
        <v>-152.52762175174374</v>
      </c>
    </row>
    <row r="149" spans="1:9" x14ac:dyDescent="0.35">
      <c r="A149" t="s">
        <v>314</v>
      </c>
      <c r="B149" t="s">
        <v>315</v>
      </c>
      <c r="C149" t="s">
        <v>1</v>
      </c>
      <c r="D149" t="s">
        <v>15</v>
      </c>
      <c r="E149">
        <v>923.5</v>
      </c>
      <c r="F149">
        <v>820.13</v>
      </c>
      <c r="G149">
        <f t="shared" si="6"/>
        <v>1743.63</v>
      </c>
      <c r="H149">
        <f t="shared" si="7"/>
        <v>-103.37</v>
      </c>
      <c r="I149">
        <f t="shared" si="8"/>
        <v>-12.604099350103033</v>
      </c>
    </row>
    <row r="150" spans="1:9" x14ac:dyDescent="0.35">
      <c r="A150" t="s">
        <v>316</v>
      </c>
      <c r="B150" t="s">
        <v>317</v>
      </c>
      <c r="C150" t="s">
        <v>0</v>
      </c>
      <c r="D150" t="s">
        <v>75</v>
      </c>
      <c r="E150">
        <v>644.19000000000005</v>
      </c>
      <c r="F150">
        <v>24.63</v>
      </c>
      <c r="G150">
        <f t="shared" si="6"/>
        <v>668.82</v>
      </c>
      <c r="H150">
        <f t="shared" si="7"/>
        <v>-619.56000000000006</v>
      </c>
      <c r="I150">
        <f t="shared" si="8"/>
        <v>-2515.4689403166872</v>
      </c>
    </row>
    <row r="151" spans="1:9" x14ac:dyDescent="0.35">
      <c r="A151" t="s">
        <v>318</v>
      </c>
      <c r="B151" t="s">
        <v>319</v>
      </c>
      <c r="C151" t="s">
        <v>1</v>
      </c>
      <c r="D151" t="s">
        <v>75</v>
      </c>
      <c r="E151">
        <v>256.52</v>
      </c>
      <c r="F151">
        <v>594.85</v>
      </c>
      <c r="G151">
        <f t="shared" si="6"/>
        <v>851.37</v>
      </c>
      <c r="H151">
        <f t="shared" si="7"/>
        <v>338.33000000000004</v>
      </c>
      <c r="I151">
        <f t="shared" si="8"/>
        <v>56.876523493317649</v>
      </c>
    </row>
    <row r="152" spans="1:9" x14ac:dyDescent="0.3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35">
      <c r="A153" t="s">
        <v>322</v>
      </c>
      <c r="B153" t="s">
        <v>323</v>
      </c>
      <c r="C153" t="s">
        <v>1</v>
      </c>
      <c r="D153" t="s">
        <v>75</v>
      </c>
      <c r="E153">
        <v>169.72</v>
      </c>
      <c r="F153">
        <v>606.08000000000004</v>
      </c>
      <c r="G153">
        <f t="shared" si="6"/>
        <v>775.80000000000007</v>
      </c>
      <c r="H153">
        <f t="shared" si="7"/>
        <v>436.36</v>
      </c>
      <c r="I153">
        <f t="shared" si="8"/>
        <v>71.99709609292502</v>
      </c>
    </row>
    <row r="154" spans="1:9" x14ac:dyDescent="0.3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35">
      <c r="A155" t="s">
        <v>326</v>
      </c>
      <c r="B155" t="s">
        <v>327</v>
      </c>
      <c r="C155" t="s">
        <v>0</v>
      </c>
      <c r="D155" t="s">
        <v>12</v>
      </c>
      <c r="E155">
        <v>846.36</v>
      </c>
      <c r="F155">
        <v>357.21</v>
      </c>
      <c r="G155">
        <f t="shared" si="6"/>
        <v>1203.57</v>
      </c>
      <c r="H155">
        <f t="shared" si="7"/>
        <v>-489.15000000000003</v>
      </c>
      <c r="I155">
        <f t="shared" si="8"/>
        <v>-136.93625598387504</v>
      </c>
    </row>
    <row r="156" spans="1:9" x14ac:dyDescent="0.35">
      <c r="A156" t="s">
        <v>328</v>
      </c>
      <c r="B156" t="s">
        <v>329</v>
      </c>
      <c r="C156" t="s">
        <v>1</v>
      </c>
      <c r="D156" t="s">
        <v>18</v>
      </c>
      <c r="E156">
        <v>833.51</v>
      </c>
      <c r="F156">
        <v>698.18</v>
      </c>
      <c r="G156">
        <f t="shared" si="6"/>
        <v>1531.69</v>
      </c>
      <c r="H156">
        <f t="shared" si="7"/>
        <v>-135.33000000000004</v>
      </c>
      <c r="I156">
        <f t="shared" si="8"/>
        <v>-19.383253602222929</v>
      </c>
    </row>
    <row r="157" spans="1:9" x14ac:dyDescent="0.35">
      <c r="A157" t="s">
        <v>330</v>
      </c>
      <c r="B157" t="s">
        <v>331</v>
      </c>
      <c r="C157" t="s">
        <v>1</v>
      </c>
      <c r="D157" t="s">
        <v>75</v>
      </c>
      <c r="E157">
        <v>947.86</v>
      </c>
      <c r="F157">
        <v>472.98</v>
      </c>
      <c r="G157">
        <f t="shared" si="6"/>
        <v>1420.8400000000001</v>
      </c>
      <c r="H157">
        <f t="shared" si="7"/>
        <v>-474.88</v>
      </c>
      <c r="I157">
        <f t="shared" si="8"/>
        <v>-100.40170831747642</v>
      </c>
    </row>
    <row r="158" spans="1:9" x14ac:dyDescent="0.35">
      <c r="A158" t="s">
        <v>332</v>
      </c>
      <c r="B158" t="s">
        <v>333</v>
      </c>
      <c r="C158" t="s">
        <v>0</v>
      </c>
      <c r="D158" t="s">
        <v>41</v>
      </c>
      <c r="E158">
        <v>794.25</v>
      </c>
      <c r="F158">
        <v>301.01</v>
      </c>
      <c r="G158">
        <f t="shared" si="6"/>
        <v>1095.26</v>
      </c>
      <c r="H158">
        <f t="shared" si="7"/>
        <v>-493.24</v>
      </c>
      <c r="I158">
        <f t="shared" si="8"/>
        <v>-163.86166572539119</v>
      </c>
    </row>
    <row r="159" spans="1:9" x14ac:dyDescent="0.35">
      <c r="A159" t="s">
        <v>334</v>
      </c>
      <c r="B159" t="s">
        <v>335</v>
      </c>
      <c r="C159" t="s">
        <v>1</v>
      </c>
      <c r="D159" t="s">
        <v>25</v>
      </c>
      <c r="E159">
        <v>704.48</v>
      </c>
      <c r="F159">
        <v>504.8</v>
      </c>
      <c r="G159">
        <f t="shared" si="6"/>
        <v>1209.28</v>
      </c>
      <c r="H159">
        <f t="shared" si="7"/>
        <v>-199.68</v>
      </c>
      <c r="I159">
        <f t="shared" si="8"/>
        <v>-39.556259904912835</v>
      </c>
    </row>
    <row r="160" spans="1:9" x14ac:dyDescent="0.35">
      <c r="A160" t="s">
        <v>336</v>
      </c>
      <c r="B160" t="s">
        <v>337</v>
      </c>
      <c r="C160" t="s">
        <v>1</v>
      </c>
      <c r="D160" t="s">
        <v>12</v>
      </c>
      <c r="E160">
        <v>128.30000000000001</v>
      </c>
      <c r="F160">
        <v>303.17</v>
      </c>
      <c r="G160">
        <f t="shared" si="6"/>
        <v>431.47</v>
      </c>
      <c r="H160">
        <f t="shared" si="7"/>
        <v>174.87</v>
      </c>
      <c r="I160">
        <f t="shared" si="8"/>
        <v>57.680509285219507</v>
      </c>
    </row>
    <row r="161" spans="1:9" x14ac:dyDescent="0.35">
      <c r="A161" t="s">
        <v>10</v>
      </c>
      <c r="B161" t="s">
        <v>338</v>
      </c>
      <c r="C161" t="s">
        <v>0</v>
      </c>
      <c r="D161" t="s">
        <v>15</v>
      </c>
      <c r="E161">
        <v>846.78</v>
      </c>
      <c r="F161">
        <v>434.75</v>
      </c>
      <c r="G161">
        <f t="shared" si="6"/>
        <v>1281.53</v>
      </c>
      <c r="H161">
        <f t="shared" si="7"/>
        <v>-412.03</v>
      </c>
      <c r="I161">
        <f t="shared" si="8"/>
        <v>-94.774008050603783</v>
      </c>
    </row>
    <row r="162" spans="1:9" x14ac:dyDescent="0.35">
      <c r="A162" t="s">
        <v>339</v>
      </c>
      <c r="B162" t="s">
        <v>340</v>
      </c>
      <c r="C162" t="s">
        <v>62</v>
      </c>
      <c r="D162" t="s">
        <v>25</v>
      </c>
      <c r="E162">
        <v>3.17</v>
      </c>
      <c r="F162">
        <v>453.12</v>
      </c>
      <c r="G162">
        <f t="shared" si="6"/>
        <v>456.29</v>
      </c>
      <c r="H162">
        <f t="shared" si="7"/>
        <v>449.95</v>
      </c>
      <c r="I162">
        <f t="shared" si="8"/>
        <v>99.300406073446325</v>
      </c>
    </row>
    <row r="163" spans="1:9" x14ac:dyDescent="0.35">
      <c r="A163" t="s">
        <v>341</v>
      </c>
      <c r="B163" t="s">
        <v>342</v>
      </c>
      <c r="C163" t="s">
        <v>0</v>
      </c>
      <c r="D163" t="s">
        <v>15</v>
      </c>
      <c r="E163">
        <v>334.75</v>
      </c>
      <c r="F163">
        <v>701.46</v>
      </c>
      <c r="G163">
        <f t="shared" si="6"/>
        <v>1036.21</v>
      </c>
      <c r="H163">
        <f t="shared" si="7"/>
        <v>366.71000000000004</v>
      </c>
      <c r="I163">
        <f t="shared" si="8"/>
        <v>52.278105665326606</v>
      </c>
    </row>
    <row r="164" spans="1:9" x14ac:dyDescent="0.35">
      <c r="A164" t="s">
        <v>343</v>
      </c>
      <c r="B164" t="s">
        <v>344</v>
      </c>
      <c r="C164" t="s">
        <v>0</v>
      </c>
      <c r="D164" t="s">
        <v>15</v>
      </c>
      <c r="E164">
        <v>17.559999999999999</v>
      </c>
      <c r="F164">
        <v>151.27000000000001</v>
      </c>
      <c r="G164">
        <f t="shared" si="6"/>
        <v>168.83</v>
      </c>
      <c r="H164">
        <f t="shared" si="7"/>
        <v>133.71</v>
      </c>
      <c r="I164">
        <f t="shared" si="8"/>
        <v>88.391617637337205</v>
      </c>
    </row>
    <row r="165" spans="1:9" x14ac:dyDescent="0.35">
      <c r="A165" t="s">
        <v>345</v>
      </c>
      <c r="B165" t="s">
        <v>346</v>
      </c>
      <c r="C165" t="s">
        <v>135</v>
      </c>
      <c r="D165" t="s">
        <v>34</v>
      </c>
      <c r="E165">
        <v>451.52</v>
      </c>
      <c r="F165">
        <v>949.42</v>
      </c>
      <c r="G165">
        <f t="shared" si="6"/>
        <v>1400.94</v>
      </c>
      <c r="H165">
        <f t="shared" si="7"/>
        <v>497.9</v>
      </c>
      <c r="I165">
        <f t="shared" si="8"/>
        <v>52.442543868888379</v>
      </c>
    </row>
    <row r="166" spans="1:9" x14ac:dyDescent="0.35">
      <c r="A166" t="s">
        <v>347</v>
      </c>
      <c r="B166" t="s">
        <v>348</v>
      </c>
      <c r="C166" t="s">
        <v>1</v>
      </c>
      <c r="D166" t="s">
        <v>34</v>
      </c>
      <c r="E166">
        <v>72.930000000000007</v>
      </c>
      <c r="F166">
        <v>726.39</v>
      </c>
      <c r="G166">
        <f t="shared" si="6"/>
        <v>799.31999999999994</v>
      </c>
      <c r="H166">
        <f t="shared" si="7"/>
        <v>653.46</v>
      </c>
      <c r="I166">
        <f t="shared" si="8"/>
        <v>89.959938875810522</v>
      </c>
    </row>
    <row r="167" spans="1:9" x14ac:dyDescent="0.35">
      <c r="A167" t="s">
        <v>349</v>
      </c>
      <c r="B167" t="s">
        <v>350</v>
      </c>
      <c r="C167" t="s">
        <v>0</v>
      </c>
      <c r="D167" t="s">
        <v>41</v>
      </c>
      <c r="E167">
        <v>651.27</v>
      </c>
      <c r="F167">
        <v>304.81</v>
      </c>
      <c r="G167">
        <f t="shared" si="6"/>
        <v>956.07999999999993</v>
      </c>
      <c r="H167">
        <f t="shared" si="7"/>
        <v>-346.46</v>
      </c>
      <c r="I167">
        <f t="shared" si="8"/>
        <v>-113.66424986056887</v>
      </c>
    </row>
    <row r="168" spans="1:9" x14ac:dyDescent="0.35">
      <c r="A168" t="s">
        <v>351</v>
      </c>
      <c r="B168" t="s">
        <v>352</v>
      </c>
      <c r="C168" t="s">
        <v>1</v>
      </c>
      <c r="D168" t="s">
        <v>75</v>
      </c>
      <c r="E168">
        <v>520.1</v>
      </c>
      <c r="F168">
        <v>339.05</v>
      </c>
      <c r="G168">
        <f t="shared" si="6"/>
        <v>859.15000000000009</v>
      </c>
      <c r="H168">
        <f t="shared" si="7"/>
        <v>-181.05</v>
      </c>
      <c r="I168">
        <f t="shared" si="8"/>
        <v>-53.399203657277688</v>
      </c>
    </row>
    <row r="169" spans="1:9" x14ac:dyDescent="0.35">
      <c r="A169" t="s">
        <v>353</v>
      </c>
      <c r="B169" t="s">
        <v>354</v>
      </c>
      <c r="C169" t="s">
        <v>1</v>
      </c>
      <c r="D169" t="s">
        <v>34</v>
      </c>
      <c r="E169">
        <v>711.58</v>
      </c>
      <c r="F169">
        <v>895.74</v>
      </c>
      <c r="G169">
        <f t="shared" si="6"/>
        <v>1607.3200000000002</v>
      </c>
      <c r="H169">
        <f t="shared" si="7"/>
        <v>184.15999999999997</v>
      </c>
      <c r="I169">
        <f t="shared" si="8"/>
        <v>20.559537365753453</v>
      </c>
    </row>
    <row r="170" spans="1:9" x14ac:dyDescent="0.35">
      <c r="A170" t="s">
        <v>355</v>
      </c>
      <c r="B170" t="s">
        <v>356</v>
      </c>
      <c r="C170" t="s">
        <v>1</v>
      </c>
      <c r="E170">
        <v>708.64</v>
      </c>
      <c r="F170">
        <v>749.34</v>
      </c>
      <c r="G170">
        <f t="shared" si="6"/>
        <v>1457.98</v>
      </c>
      <c r="H170">
        <f t="shared" si="7"/>
        <v>40.700000000000045</v>
      </c>
      <c r="I170">
        <f t="shared" si="8"/>
        <v>5.4314463394453849</v>
      </c>
    </row>
    <row r="171" spans="1:9" x14ac:dyDescent="0.35">
      <c r="A171" t="s">
        <v>357</v>
      </c>
      <c r="B171" t="s">
        <v>358</v>
      </c>
      <c r="C171" t="s">
        <v>1</v>
      </c>
      <c r="E171">
        <v>183.09</v>
      </c>
      <c r="F171">
        <v>428.95</v>
      </c>
      <c r="G171">
        <f t="shared" si="6"/>
        <v>612.04</v>
      </c>
      <c r="H171">
        <f t="shared" si="7"/>
        <v>245.85999999999999</v>
      </c>
      <c r="I171">
        <f t="shared" si="8"/>
        <v>57.316703578505646</v>
      </c>
    </row>
    <row r="172" spans="1:9" x14ac:dyDescent="0.35">
      <c r="A172" t="s">
        <v>359</v>
      </c>
      <c r="B172" t="s">
        <v>360</v>
      </c>
      <c r="C172" t="s">
        <v>0</v>
      </c>
      <c r="E172">
        <v>111.37</v>
      </c>
      <c r="F172">
        <v>680.55</v>
      </c>
      <c r="G172">
        <f t="shared" si="6"/>
        <v>791.92</v>
      </c>
      <c r="H172">
        <f t="shared" si="7"/>
        <v>569.17999999999995</v>
      </c>
      <c r="I172">
        <f t="shared" si="8"/>
        <v>83.635294981999849</v>
      </c>
    </row>
    <row r="173" spans="1:9" x14ac:dyDescent="0.35">
      <c r="A173" t="s">
        <v>361</v>
      </c>
      <c r="B173" t="s">
        <v>362</v>
      </c>
      <c r="C173" t="s">
        <v>1</v>
      </c>
      <c r="D173" t="s">
        <v>25</v>
      </c>
      <c r="E173">
        <v>550.48</v>
      </c>
      <c r="F173">
        <v>507.36</v>
      </c>
      <c r="G173">
        <f t="shared" si="6"/>
        <v>1057.8400000000001</v>
      </c>
      <c r="H173">
        <f t="shared" si="7"/>
        <v>-43.120000000000005</v>
      </c>
      <c r="I173">
        <f t="shared" si="8"/>
        <v>-8.4988962472406193</v>
      </c>
    </row>
    <row r="174" spans="1:9" x14ac:dyDescent="0.35">
      <c r="A174" t="s">
        <v>363</v>
      </c>
      <c r="B174" t="s">
        <v>364</v>
      </c>
      <c r="C174" t="s">
        <v>0</v>
      </c>
      <c r="E174">
        <v>764.32</v>
      </c>
      <c r="F174">
        <v>124.74</v>
      </c>
      <c r="G174">
        <f t="shared" si="6"/>
        <v>889.06000000000006</v>
      </c>
      <c r="H174">
        <f t="shared" si="7"/>
        <v>-639.58000000000004</v>
      </c>
      <c r="I174">
        <f t="shared" si="8"/>
        <v>-512.73047939714615</v>
      </c>
    </row>
    <row r="175" spans="1:9" x14ac:dyDescent="0.35">
      <c r="A175" t="s">
        <v>365</v>
      </c>
      <c r="B175" t="s">
        <v>366</v>
      </c>
      <c r="C175" t="s">
        <v>1</v>
      </c>
      <c r="D175" t="s">
        <v>18</v>
      </c>
      <c r="E175">
        <v>817.69</v>
      </c>
      <c r="F175">
        <v>104.89</v>
      </c>
      <c r="G175">
        <f t="shared" si="6"/>
        <v>922.58</v>
      </c>
      <c r="H175">
        <f t="shared" si="7"/>
        <v>-712.80000000000007</v>
      </c>
      <c r="I175">
        <f t="shared" si="8"/>
        <v>-679.56907236152165</v>
      </c>
    </row>
    <row r="176" spans="1:9" x14ac:dyDescent="0.35">
      <c r="A176" t="s">
        <v>367</v>
      </c>
      <c r="B176" t="s">
        <v>368</v>
      </c>
      <c r="C176" t="s">
        <v>0</v>
      </c>
      <c r="E176">
        <v>245.77</v>
      </c>
      <c r="F176">
        <v>792.57</v>
      </c>
      <c r="G176">
        <f t="shared" si="6"/>
        <v>1038.3400000000001</v>
      </c>
      <c r="H176">
        <f t="shared" si="7"/>
        <v>546.80000000000007</v>
      </c>
      <c r="I176">
        <f t="shared" si="8"/>
        <v>68.990751605536417</v>
      </c>
    </row>
    <row r="177" spans="1:9" x14ac:dyDescent="0.35">
      <c r="A177" t="s">
        <v>369</v>
      </c>
      <c r="B177" t="s">
        <v>370</v>
      </c>
      <c r="C177" t="s">
        <v>1</v>
      </c>
      <c r="D177" t="s">
        <v>75</v>
      </c>
      <c r="E177">
        <v>784.34</v>
      </c>
      <c r="F177">
        <v>216.46</v>
      </c>
      <c r="G177">
        <f t="shared" si="6"/>
        <v>1000.8000000000001</v>
      </c>
      <c r="H177">
        <f t="shared" si="7"/>
        <v>-567.88</v>
      </c>
      <c r="I177">
        <f t="shared" si="8"/>
        <v>-262.3487018386769</v>
      </c>
    </row>
    <row r="178" spans="1:9" x14ac:dyDescent="0.35">
      <c r="A178" t="s">
        <v>371</v>
      </c>
      <c r="B178" t="s">
        <v>372</v>
      </c>
      <c r="C178" t="s">
        <v>1</v>
      </c>
      <c r="D178" t="s">
        <v>75</v>
      </c>
      <c r="E178">
        <v>755.36</v>
      </c>
      <c r="F178">
        <v>845.09</v>
      </c>
      <c r="G178">
        <f t="shared" si="6"/>
        <v>1600.45</v>
      </c>
      <c r="H178">
        <f t="shared" si="7"/>
        <v>89.730000000000018</v>
      </c>
      <c r="I178">
        <f t="shared" si="8"/>
        <v>10.617804020873518</v>
      </c>
    </row>
    <row r="179" spans="1:9" x14ac:dyDescent="0.35">
      <c r="A179" t="s">
        <v>373</v>
      </c>
      <c r="B179" t="s">
        <v>374</v>
      </c>
      <c r="C179" t="s">
        <v>1</v>
      </c>
      <c r="E179">
        <v>634.16</v>
      </c>
      <c r="F179">
        <v>89.62</v>
      </c>
      <c r="G179">
        <f t="shared" si="6"/>
        <v>723.78</v>
      </c>
      <c r="H179">
        <f t="shared" si="7"/>
        <v>-544.54</v>
      </c>
      <c r="I179">
        <f t="shared" si="8"/>
        <v>-607.60990850256633</v>
      </c>
    </row>
    <row r="180" spans="1:9" x14ac:dyDescent="0.35">
      <c r="A180" t="s">
        <v>375</v>
      </c>
      <c r="B180" t="s">
        <v>376</v>
      </c>
      <c r="C180" t="s">
        <v>1</v>
      </c>
      <c r="D180" t="s">
        <v>34</v>
      </c>
      <c r="E180">
        <v>943.32</v>
      </c>
      <c r="F180">
        <v>212.83</v>
      </c>
      <c r="G180">
        <f t="shared" si="6"/>
        <v>1156.1500000000001</v>
      </c>
      <c r="H180">
        <f t="shared" si="7"/>
        <v>-730.49</v>
      </c>
      <c r="I180">
        <f t="shared" si="8"/>
        <v>-343.22698867640838</v>
      </c>
    </row>
    <row r="181" spans="1:9" x14ac:dyDescent="0.3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35">
      <c r="A182" t="s">
        <v>379</v>
      </c>
      <c r="B182" t="s">
        <v>380</v>
      </c>
      <c r="C182" t="s">
        <v>1</v>
      </c>
      <c r="D182" t="s">
        <v>15</v>
      </c>
      <c r="E182">
        <v>650.75</v>
      </c>
      <c r="F182">
        <v>979.64</v>
      </c>
      <c r="G182">
        <f t="shared" si="6"/>
        <v>1630.3899999999999</v>
      </c>
      <c r="H182">
        <f t="shared" si="7"/>
        <v>328.89</v>
      </c>
      <c r="I182">
        <f t="shared" si="8"/>
        <v>33.572536850271526</v>
      </c>
    </row>
    <row r="183" spans="1:9" x14ac:dyDescent="0.35">
      <c r="A183" t="s">
        <v>381</v>
      </c>
      <c r="B183" t="s">
        <v>382</v>
      </c>
      <c r="C183" t="s">
        <v>1</v>
      </c>
      <c r="D183" t="s">
        <v>41</v>
      </c>
      <c r="E183">
        <v>632.4</v>
      </c>
      <c r="F183">
        <v>500.49</v>
      </c>
      <c r="G183">
        <f t="shared" si="6"/>
        <v>1132.8899999999999</v>
      </c>
      <c r="H183">
        <f t="shared" si="7"/>
        <v>-131.90999999999997</v>
      </c>
      <c r="I183">
        <f t="shared" si="8"/>
        <v>-26.356170952466577</v>
      </c>
    </row>
    <row r="184" spans="1:9" x14ac:dyDescent="0.35">
      <c r="A184" t="s">
        <v>383</v>
      </c>
      <c r="B184" t="s">
        <v>384</v>
      </c>
      <c r="C184" t="s">
        <v>1</v>
      </c>
      <c r="D184" t="s">
        <v>18</v>
      </c>
      <c r="E184">
        <v>858.91</v>
      </c>
      <c r="F184">
        <v>347.55</v>
      </c>
      <c r="G184">
        <f t="shared" si="6"/>
        <v>1206.46</v>
      </c>
      <c r="H184">
        <f t="shared" si="7"/>
        <v>-511.35999999999996</v>
      </c>
      <c r="I184">
        <f t="shared" si="8"/>
        <v>-147.13278664940293</v>
      </c>
    </row>
    <row r="185" spans="1:9" x14ac:dyDescent="0.35">
      <c r="A185" t="s">
        <v>385</v>
      </c>
      <c r="B185" t="s">
        <v>386</v>
      </c>
      <c r="C185" t="s">
        <v>1</v>
      </c>
      <c r="D185" t="s">
        <v>12</v>
      </c>
      <c r="E185">
        <v>995.91</v>
      </c>
      <c r="F185">
        <v>238.59</v>
      </c>
      <c r="G185">
        <f t="shared" si="6"/>
        <v>1234.5</v>
      </c>
      <c r="H185">
        <f t="shared" si="7"/>
        <v>-757.31999999999994</v>
      </c>
      <c r="I185">
        <f t="shared" si="8"/>
        <v>-317.41481202062113</v>
      </c>
    </row>
    <row r="186" spans="1:9" x14ac:dyDescent="0.35">
      <c r="A186" t="s">
        <v>387</v>
      </c>
      <c r="B186" t="s">
        <v>388</v>
      </c>
      <c r="C186" t="s">
        <v>1</v>
      </c>
      <c r="D186" t="s">
        <v>25</v>
      </c>
      <c r="E186">
        <v>80.180000000000007</v>
      </c>
      <c r="F186">
        <v>765.14</v>
      </c>
      <c r="G186">
        <f t="shared" si="6"/>
        <v>845.31999999999994</v>
      </c>
      <c r="H186">
        <f t="shared" si="7"/>
        <v>684.96</v>
      </c>
      <c r="I186">
        <f t="shared" si="8"/>
        <v>89.520871997281546</v>
      </c>
    </row>
    <row r="187" spans="1:9" x14ac:dyDescent="0.35">
      <c r="A187" t="s">
        <v>389</v>
      </c>
      <c r="B187" t="s">
        <v>390</v>
      </c>
      <c r="C187" t="s">
        <v>0</v>
      </c>
      <c r="D187" t="s">
        <v>25</v>
      </c>
      <c r="E187">
        <v>422.07</v>
      </c>
      <c r="F187">
        <v>117.57</v>
      </c>
      <c r="G187">
        <f t="shared" si="6"/>
        <v>539.64</v>
      </c>
      <c r="H187">
        <f t="shared" si="7"/>
        <v>-304.5</v>
      </c>
      <c r="I187">
        <f t="shared" si="8"/>
        <v>-258.99464149017609</v>
      </c>
    </row>
    <row r="188" spans="1:9" x14ac:dyDescent="0.35">
      <c r="A188" t="s">
        <v>391</v>
      </c>
      <c r="B188" t="s">
        <v>392</v>
      </c>
      <c r="C188" t="s">
        <v>0</v>
      </c>
      <c r="D188" t="s">
        <v>15</v>
      </c>
      <c r="E188">
        <v>590.97</v>
      </c>
      <c r="F188">
        <v>967.97</v>
      </c>
      <c r="G188">
        <f t="shared" si="6"/>
        <v>1558.94</v>
      </c>
      <c r="H188">
        <f t="shared" si="7"/>
        <v>377</v>
      </c>
      <c r="I188">
        <f t="shared" si="8"/>
        <v>38.947488041984769</v>
      </c>
    </row>
    <row r="189" spans="1:9" x14ac:dyDescent="0.35">
      <c r="A189" t="s">
        <v>393</v>
      </c>
      <c r="B189" t="s">
        <v>394</v>
      </c>
      <c r="C189" t="s">
        <v>0</v>
      </c>
      <c r="D189" t="s">
        <v>75</v>
      </c>
      <c r="E189">
        <v>282.05</v>
      </c>
      <c r="F189">
        <v>0.36</v>
      </c>
      <c r="G189">
        <f t="shared" si="6"/>
        <v>282.41000000000003</v>
      </c>
      <c r="H189">
        <f t="shared" si="7"/>
        <v>-281.69</v>
      </c>
      <c r="I189">
        <f t="shared" si="8"/>
        <v>-78247.222222222219</v>
      </c>
    </row>
    <row r="190" spans="1:9" x14ac:dyDescent="0.35">
      <c r="A190" t="s">
        <v>395</v>
      </c>
      <c r="B190" t="s">
        <v>396</v>
      </c>
      <c r="C190" t="s">
        <v>0</v>
      </c>
      <c r="D190" t="s">
        <v>12</v>
      </c>
      <c r="E190">
        <v>573.15</v>
      </c>
      <c r="F190">
        <v>997.77</v>
      </c>
      <c r="G190">
        <f t="shared" si="6"/>
        <v>1570.92</v>
      </c>
      <c r="H190">
        <f t="shared" si="7"/>
        <v>424.62</v>
      </c>
      <c r="I190">
        <f t="shared" si="8"/>
        <v>42.556901891217414</v>
      </c>
    </row>
    <row r="191" spans="1:9" x14ac:dyDescent="0.35">
      <c r="A191" t="s">
        <v>397</v>
      </c>
      <c r="B191" t="s">
        <v>398</v>
      </c>
      <c r="C191" t="s">
        <v>0</v>
      </c>
      <c r="D191" t="s">
        <v>18</v>
      </c>
      <c r="E191">
        <v>900.42</v>
      </c>
      <c r="F191">
        <v>997.26</v>
      </c>
      <c r="G191">
        <f t="shared" si="6"/>
        <v>1897.6799999999998</v>
      </c>
      <c r="H191">
        <f t="shared" si="7"/>
        <v>96.840000000000032</v>
      </c>
      <c r="I191">
        <f t="shared" si="8"/>
        <v>9.7106070633535921</v>
      </c>
    </row>
    <row r="192" spans="1:9" x14ac:dyDescent="0.3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35">
      <c r="A193" t="s">
        <v>401</v>
      </c>
      <c r="B193" t="s">
        <v>402</v>
      </c>
      <c r="C193" t="s">
        <v>0</v>
      </c>
      <c r="D193" t="s">
        <v>75</v>
      </c>
      <c r="E193">
        <v>548.13</v>
      </c>
      <c r="F193">
        <v>83.85</v>
      </c>
      <c r="G193">
        <f t="shared" si="6"/>
        <v>631.98</v>
      </c>
      <c r="H193">
        <f t="shared" si="7"/>
        <v>-464.28</v>
      </c>
      <c r="I193">
        <f t="shared" si="8"/>
        <v>-553.70304114490159</v>
      </c>
    </row>
    <row r="194" spans="1:9" x14ac:dyDescent="0.35">
      <c r="A194" t="s">
        <v>403</v>
      </c>
      <c r="B194" t="s">
        <v>404</v>
      </c>
      <c r="C194" t="s">
        <v>0</v>
      </c>
      <c r="D194" t="s">
        <v>18</v>
      </c>
      <c r="E194">
        <v>362.48</v>
      </c>
      <c r="F194">
        <v>773.32</v>
      </c>
      <c r="G194">
        <f t="shared" si="6"/>
        <v>1135.8000000000002</v>
      </c>
      <c r="H194">
        <f t="shared" si="7"/>
        <v>410.84000000000003</v>
      </c>
      <c r="I194">
        <f t="shared" si="8"/>
        <v>53.126778047897382</v>
      </c>
    </row>
    <row r="195" spans="1:9" x14ac:dyDescent="0.3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35">
      <c r="A196" t="s">
        <v>407</v>
      </c>
      <c r="B196" t="s">
        <v>408</v>
      </c>
      <c r="C196" t="s">
        <v>135</v>
      </c>
      <c r="E196">
        <v>766.77</v>
      </c>
      <c r="F196">
        <v>911.58</v>
      </c>
      <c r="G196">
        <f t="shared" si="9"/>
        <v>1678.35</v>
      </c>
      <c r="H196">
        <f t="shared" si="10"/>
        <v>144.81000000000006</v>
      </c>
      <c r="I196">
        <f t="shared" si="11"/>
        <v>15.885605212927013</v>
      </c>
    </row>
    <row r="197" spans="1:9" x14ac:dyDescent="0.35">
      <c r="A197" t="s">
        <v>409</v>
      </c>
      <c r="B197" t="s">
        <v>410</v>
      </c>
      <c r="C197" t="s">
        <v>1</v>
      </c>
      <c r="E197">
        <v>128.31</v>
      </c>
      <c r="F197">
        <v>731.62</v>
      </c>
      <c r="G197">
        <f t="shared" si="9"/>
        <v>859.93000000000006</v>
      </c>
      <c r="H197">
        <f t="shared" si="10"/>
        <v>603.30999999999995</v>
      </c>
      <c r="I197">
        <f t="shared" si="11"/>
        <v>82.462207156720694</v>
      </c>
    </row>
    <row r="198" spans="1:9" x14ac:dyDescent="0.35">
      <c r="A198" t="s">
        <v>411</v>
      </c>
      <c r="B198" t="s">
        <v>412</v>
      </c>
      <c r="C198" t="s">
        <v>0</v>
      </c>
      <c r="D198" t="s">
        <v>12</v>
      </c>
      <c r="E198">
        <v>52.84</v>
      </c>
      <c r="F198">
        <v>25.81</v>
      </c>
      <c r="G198">
        <f t="shared" si="9"/>
        <v>78.650000000000006</v>
      </c>
      <c r="H198">
        <f t="shared" si="10"/>
        <v>-27.030000000000005</v>
      </c>
      <c r="I198">
        <f t="shared" si="11"/>
        <v>-104.72685005811702</v>
      </c>
    </row>
    <row r="199" spans="1:9" x14ac:dyDescent="0.35">
      <c r="A199" t="s">
        <v>413</v>
      </c>
      <c r="B199" t="s">
        <v>414</v>
      </c>
      <c r="C199" t="s">
        <v>1</v>
      </c>
      <c r="D199" t="s">
        <v>34</v>
      </c>
      <c r="E199">
        <v>434.46</v>
      </c>
      <c r="F199">
        <v>738.65</v>
      </c>
      <c r="G199">
        <f t="shared" si="9"/>
        <v>1173.1099999999999</v>
      </c>
      <c r="H199">
        <f t="shared" si="10"/>
        <v>304.19</v>
      </c>
      <c r="I199">
        <f t="shared" si="11"/>
        <v>41.181885872876194</v>
      </c>
    </row>
    <row r="200" spans="1:9" x14ac:dyDescent="0.35">
      <c r="A200" t="s">
        <v>415</v>
      </c>
      <c r="B200" t="s">
        <v>416</v>
      </c>
      <c r="C200" t="s">
        <v>110</v>
      </c>
      <c r="E200">
        <v>477.25</v>
      </c>
      <c r="F200">
        <v>518.74</v>
      </c>
      <c r="G200">
        <f t="shared" si="9"/>
        <v>995.99</v>
      </c>
      <c r="H200">
        <f t="shared" si="10"/>
        <v>41.490000000000009</v>
      </c>
      <c r="I200">
        <f t="shared" si="11"/>
        <v>7.9982264718356033</v>
      </c>
    </row>
    <row r="201" spans="1:9" x14ac:dyDescent="0.3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142"/>
  <sheetViews>
    <sheetView zoomScale="92" zoomScaleNormal="175" workbookViewId="0">
      <selection activeCell="I54" sqref="I54"/>
    </sheetView>
  </sheetViews>
  <sheetFormatPr defaultRowHeight="14.5" x14ac:dyDescent="0.35"/>
  <cols>
    <col min="1" max="1" width="12.453125" customWidth="1"/>
    <col min="2" max="2" width="12.54296875" customWidth="1"/>
    <col min="3" max="3" width="9.453125" customWidth="1"/>
    <col min="4" max="4" width="6.453125" customWidth="1"/>
    <col min="5" max="5" width="24" customWidth="1"/>
    <col min="6" max="6" width="22.453125" customWidth="1"/>
    <col min="7" max="7" width="17.26953125" customWidth="1"/>
    <col min="8" max="8" width="8" customWidth="1"/>
    <col min="9" max="9" width="10.81640625" customWidth="1"/>
    <col min="10" max="10" width="9.81640625" customWidth="1"/>
  </cols>
  <sheetData>
    <row r="1" spans="1:10" ht="20" thickBot="1" x14ac:dyDescent="0.5">
      <c r="A1" s="25" t="s">
        <v>817</v>
      </c>
      <c r="B1" s="25"/>
      <c r="C1" s="25"/>
      <c r="D1" s="25"/>
      <c r="E1" s="25"/>
      <c r="F1" s="25"/>
      <c r="G1" s="25"/>
      <c r="H1" s="25"/>
      <c r="I1" s="25"/>
      <c r="J1" s="25"/>
    </row>
    <row r="2" spans="1:10" ht="15" thickTop="1" x14ac:dyDescent="0.35"/>
    <row r="3" spans="1:10" ht="17.5" thickBot="1" x14ac:dyDescent="0.45">
      <c r="A3" s="27" t="s">
        <v>821</v>
      </c>
      <c r="B3" s="27"/>
      <c r="C3" s="27"/>
      <c r="D3" s="27"/>
      <c r="E3" s="27"/>
      <c r="F3" s="27"/>
      <c r="G3" s="27"/>
      <c r="H3" s="27"/>
      <c r="I3" s="27"/>
      <c r="J3" s="27"/>
    </row>
    <row r="4" spans="1:10" ht="15" thickTop="1" x14ac:dyDescent="0.35">
      <c r="E4" s="26" t="s">
        <v>455</v>
      </c>
      <c r="F4" s="26"/>
      <c r="H4" s="26" t="s">
        <v>456</v>
      </c>
      <c r="I4" s="26"/>
      <c r="J4" s="26"/>
    </row>
    <row r="5" spans="1:10" x14ac:dyDescent="0.35">
      <c r="A5" s="1" t="s">
        <v>450</v>
      </c>
      <c r="B5" s="1"/>
      <c r="C5" s="1"/>
      <c r="E5" s="11" t="s">
        <v>439</v>
      </c>
      <c r="F5" s="11" t="s">
        <v>440</v>
      </c>
      <c r="H5" s="11" t="s">
        <v>447</v>
      </c>
      <c r="I5" s="11" t="s">
        <v>448</v>
      </c>
      <c r="J5" s="11" t="s">
        <v>449</v>
      </c>
    </row>
    <row r="6" spans="1:10" x14ac:dyDescent="0.3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3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35">
      <c r="A8" s="1" t="s">
        <v>453</v>
      </c>
      <c r="B8" s="1"/>
      <c r="C8" s="1"/>
      <c r="E8">
        <v>70</v>
      </c>
      <c r="F8" t="s">
        <v>443</v>
      </c>
      <c r="H8">
        <v>74</v>
      </c>
      <c r="I8" t="str" cm="1">
        <f t="array" ref="I8">_xlfn.IFS(H8&gt;=$E$6,$F$6,H8&gt;=$E$7,$F$7,H8&gt;=$E$8,$F$8,H8&gt;=$E$9,$F$9,H8&gt;=$E$10,$F$10,TRUE,$F$11)</f>
        <v>C</v>
      </c>
      <c r="J8" t="str">
        <f t="shared" si="0"/>
        <v>C</v>
      </c>
    </row>
    <row r="9" spans="1:10" x14ac:dyDescent="0.35">
      <c r="A9" s="1" t="s">
        <v>454</v>
      </c>
      <c r="B9" s="1"/>
      <c r="C9" s="1"/>
      <c r="E9">
        <v>50</v>
      </c>
      <c r="F9" t="s">
        <v>444</v>
      </c>
      <c r="H9">
        <v>47</v>
      </c>
      <c r="I9" t="str" cm="1">
        <f t="array" ref="I9">_xlfn.IFS(H9&gt;=$E$6,$F$6,H9&gt;=$E$7,$F$7,H9&gt;=$E$8,$F$8,H9&gt;=$E$9,$F$9,H9&gt;=$E$10,$F$10,TRUE,$F$11)</f>
        <v>E</v>
      </c>
      <c r="J9" t="str">
        <f t="shared" si="0"/>
        <v>E</v>
      </c>
    </row>
    <row r="10" spans="1:10" x14ac:dyDescent="0.35">
      <c r="A10" s="1" t="s">
        <v>457</v>
      </c>
      <c r="B10" s="1"/>
      <c r="C10" s="1"/>
      <c r="E10">
        <v>40</v>
      </c>
      <c r="F10" t="s">
        <v>445</v>
      </c>
      <c r="H10">
        <v>86</v>
      </c>
      <c r="I10" t="str" cm="1">
        <f t="array" ref="I10">_xlfn.IFS(H10&gt;=$E$6,$F$6,H10&gt;=$E$7,$F$7,H10&gt;=$E$8,$F$8,H10&gt;=$E$9,$F$9,H10&gt;=$E$10,$F$10,TRUE,$F$11)</f>
        <v>B</v>
      </c>
      <c r="J10" t="str">
        <f t="shared" si="0"/>
        <v>B</v>
      </c>
    </row>
    <row r="11" spans="1:10" x14ac:dyDescent="0.35">
      <c r="A11" s="1" t="s">
        <v>458</v>
      </c>
      <c r="B11" s="1"/>
      <c r="C11" s="1"/>
      <c r="E11">
        <v>0</v>
      </c>
      <c r="F11" t="s">
        <v>446</v>
      </c>
      <c r="H11">
        <v>86</v>
      </c>
      <c r="I11" t="str" cm="1">
        <f t="array" ref="I11">_xlfn.IFS(H11&gt;=$E$6,$F$6,H11&gt;=$E$7,$F$7,H11&gt;=$E$8,$F$8,H11&gt;=$E$9,$F$9,H11&gt;=$E$10,$F$10,TRUE,$F$11)</f>
        <v>B</v>
      </c>
      <c r="J11" t="str">
        <f t="shared" si="0"/>
        <v>B</v>
      </c>
    </row>
    <row r="12" spans="1:10" x14ac:dyDescent="0.35">
      <c r="A12" s="1" t="s">
        <v>459</v>
      </c>
      <c r="B12" s="1"/>
      <c r="C12" s="1"/>
      <c r="H12">
        <v>29</v>
      </c>
      <c r="I12" t="str" cm="1">
        <f t="array" ref="I12">_xlfn.IFS(H12&gt;=$E$6,$F$6,H12&gt;=$E$7,$F$7,H12&gt;=$E$8,$F$8,H12&gt;=$E$9,$F$9,H12&gt;=$E$10,$F$10,TRUE,$F$11)</f>
        <v>F</v>
      </c>
      <c r="J12" t="str">
        <f t="shared" si="0"/>
        <v>F</v>
      </c>
    </row>
    <row r="13" spans="1:10" x14ac:dyDescent="0.35">
      <c r="H13">
        <v>54</v>
      </c>
      <c r="I13" t="str" cm="1">
        <f t="array" ref="I13">_xlfn.IFS(H13&gt;=$E$6,$F$6,H13&gt;=$E$7,$F$7,H13&gt;=$E$8,$F$8,H13&gt;=$E$9,$F$9,H13&gt;=$E$10,$F$10,TRUE,$F$11)</f>
        <v>D</v>
      </c>
      <c r="J13" t="str">
        <f t="shared" si="0"/>
        <v>D</v>
      </c>
    </row>
    <row r="14" spans="1:10" x14ac:dyDescent="0.35">
      <c r="A14" s="21" t="s">
        <v>766</v>
      </c>
      <c r="B14" s="8"/>
      <c r="C14" s="8"/>
      <c r="D14" s="8"/>
      <c r="H14">
        <v>96</v>
      </c>
      <c r="I14" t="str" cm="1">
        <f t="array" ref="I14">_xlfn.IFS(H14&gt;=$E$6,$F$6,H14&gt;=$E$7,$F$7,H14&gt;=$E$8,$F$8,H14&gt;=$E$9,$F$9,H14&gt;=$E$10,$F$10,TRUE,$F$11)</f>
        <v>A</v>
      </c>
      <c r="J14" t="str">
        <f t="shared" si="0"/>
        <v>A</v>
      </c>
    </row>
    <row r="15" spans="1:10" x14ac:dyDescent="0.35">
      <c r="H15">
        <v>20</v>
      </c>
      <c r="I15" t="str" cm="1">
        <f t="array" ref="I15">_xlfn.IFS(H15&gt;=$E$6,$F$6,H15&gt;=$E$7,$F$7,H15&gt;=$E$8,$F$8,H15&gt;=$E$9,$F$9,H15&gt;=$E$10,$F$10,TRUE,$F$11)</f>
        <v>F</v>
      </c>
      <c r="J15" t="str">
        <f t="shared" si="0"/>
        <v>F</v>
      </c>
    </row>
    <row r="16" spans="1:10" x14ac:dyDescent="0.35">
      <c r="H16">
        <v>45</v>
      </c>
      <c r="I16" t="str" cm="1">
        <f t="array" ref="I16">_xlfn.IFS(H16&gt;=$E$6,$F$6,H16&gt;=$E$7,$F$7,H16&gt;=$E$8,$F$8,H16&gt;=$E$9,$F$9,H16&gt;=$E$10,$F$10,TRUE,$F$11)</f>
        <v>E</v>
      </c>
      <c r="J16" t="str">
        <f t="shared" si="0"/>
        <v>E</v>
      </c>
    </row>
    <row r="17" spans="1:10" x14ac:dyDescent="0.35">
      <c r="H17">
        <v>91</v>
      </c>
      <c r="I17" t="str" cm="1">
        <f t="array" ref="I17">_xlfn.IFS(H17&gt;=$E$6,$F$6,H17&gt;=$E$7,$F$7,H17&gt;=$E$8,$F$8,H17&gt;=$E$9,$F$9,H17&gt;=$E$10,$F$10,TRUE,$F$11)</f>
        <v>A</v>
      </c>
      <c r="J17" t="str">
        <f t="shared" si="0"/>
        <v>A</v>
      </c>
    </row>
    <row r="18" spans="1:10" x14ac:dyDescent="0.35">
      <c r="H18">
        <v>93</v>
      </c>
      <c r="I18" t="str" cm="1">
        <f t="array" ref="I18">_xlfn.IFS(H18&gt;=$E$6,$F$6,H18&gt;=$E$7,$F$7,H18&gt;=$E$8,$F$8,H18&gt;=$E$9,$F$9,H18&gt;=$E$10,$F$10,TRUE,$F$11)</f>
        <v>A</v>
      </c>
      <c r="J18" t="str">
        <f t="shared" si="0"/>
        <v>A</v>
      </c>
    </row>
    <row r="19" spans="1:10" x14ac:dyDescent="0.35">
      <c r="H19">
        <v>33</v>
      </c>
      <c r="I19" t="str" cm="1">
        <f t="array" ref="I19">_xlfn.IFS(H19&gt;=$E$6,$F$6,H19&gt;=$E$7,$F$7,H19&gt;=$E$8,$F$8,H19&gt;=$E$9,$F$9,H19&gt;=$E$10,$F$10,TRUE,$F$11)</f>
        <v>F</v>
      </c>
      <c r="J19" t="str">
        <f t="shared" si="0"/>
        <v>F</v>
      </c>
    </row>
    <row r="20" spans="1:10" x14ac:dyDescent="0.35">
      <c r="H20">
        <v>85</v>
      </c>
      <c r="I20" t="str" cm="1">
        <f t="array" ref="I20">_xlfn.IFS(H20&gt;=$E$6,$F$6,H20&gt;=$E$7,$F$7,H20&gt;=$E$8,$F$8,H20&gt;=$E$9,$F$9,H20&gt;=$E$10,$F$10,TRUE,$F$11)</f>
        <v>B</v>
      </c>
      <c r="J20" t="str">
        <f t="shared" si="0"/>
        <v>B</v>
      </c>
    </row>
    <row r="21" spans="1:10" x14ac:dyDescent="0.35">
      <c r="H21">
        <v>56</v>
      </c>
      <c r="I21" t="str" cm="1">
        <f t="array" ref="I21">_xlfn.IFS(H21&gt;=$E$6,$F$6,H21&gt;=$E$7,$F$7,H21&gt;=$E$8,$F$8,H21&gt;=$E$9,$F$9,H21&gt;=$E$10,$F$10,TRUE,$F$11)</f>
        <v>D</v>
      </c>
      <c r="J21" t="str">
        <f t="shared" si="0"/>
        <v>D</v>
      </c>
    </row>
    <row r="22" spans="1:10" x14ac:dyDescent="0.35">
      <c r="H22">
        <v>43</v>
      </c>
      <c r="I22" t="str" cm="1">
        <f t="array" ref="I22">_xlfn.IFS(H22&gt;=$E$6,$F$6,H22&gt;=$E$7,$F$7,H22&gt;=$E$8,$F$8,H22&gt;=$E$9,$F$9,H22&gt;=$E$10,$F$10,TRUE,$F$11)</f>
        <v>E</v>
      </c>
      <c r="J22" t="str">
        <f t="shared" si="0"/>
        <v>E</v>
      </c>
    </row>
    <row r="23" spans="1:10" x14ac:dyDescent="0.35">
      <c r="H23">
        <v>78</v>
      </c>
      <c r="I23" t="str" cm="1">
        <f t="array" ref="I23">_xlfn.IFS(H23&gt;=$E$6,$F$6,H23&gt;=$E$7,$F$7,H23&gt;=$E$8,$F$8,H23&gt;=$E$9,$F$9,H23&gt;=$E$10,$F$10,TRUE,$F$11)</f>
        <v>C</v>
      </c>
      <c r="J23" t="str">
        <f t="shared" si="0"/>
        <v>C</v>
      </c>
    </row>
    <row r="24" spans="1:10" x14ac:dyDescent="0.35">
      <c r="H24">
        <v>95</v>
      </c>
      <c r="I24" t="str" cm="1">
        <f t="array" ref="I24">_xlfn.IFS(H24&gt;=$E$6,$F$6,H24&gt;=$E$7,$F$7,H24&gt;=$E$8,$F$8,H24&gt;=$E$9,$F$9,H24&gt;=$E$10,$F$10,TRUE,$F$11)</f>
        <v>A</v>
      </c>
      <c r="J24" t="str">
        <f t="shared" si="0"/>
        <v>A</v>
      </c>
    </row>
    <row r="25" spans="1:10" x14ac:dyDescent="0.35">
      <c r="H25">
        <v>91</v>
      </c>
      <c r="I25" t="str" cm="1">
        <f t="array" ref="I25">_xlfn.IFS(H25&gt;=$E$6,$F$6,H25&gt;=$E$7,$F$7,H25&gt;=$E$8,$F$8,H25&gt;=$E$9,$F$9,H25&gt;=$E$10,$F$10,TRUE,$F$11)</f>
        <v>A</v>
      </c>
      <c r="J25" t="str">
        <f t="shared" si="0"/>
        <v>A</v>
      </c>
    </row>
    <row r="27" spans="1:10" ht="17.5" thickBot="1" x14ac:dyDescent="0.45">
      <c r="A27" s="27" t="s">
        <v>822</v>
      </c>
      <c r="B27" s="27"/>
      <c r="C27" s="27"/>
      <c r="D27" s="27"/>
      <c r="E27" s="27"/>
      <c r="F27" s="27"/>
      <c r="G27" s="27"/>
      <c r="H27" s="27"/>
      <c r="I27" s="27"/>
      <c r="J27" s="27"/>
    </row>
    <row r="28" spans="1:10" ht="15" thickTop="1" x14ac:dyDescent="0.35"/>
    <row r="29" spans="1:10" ht="15" thickBot="1" x14ac:dyDescent="0.4">
      <c r="A29" s="1" t="s">
        <v>757</v>
      </c>
      <c r="B29" s="1"/>
      <c r="C29" s="1"/>
      <c r="E29" s="29" t="s">
        <v>734</v>
      </c>
      <c r="F29" s="29"/>
      <c r="G29" s="29"/>
      <c r="H29" s="29"/>
      <c r="I29" s="29"/>
    </row>
    <row r="30" spans="1:10" x14ac:dyDescent="0.35">
      <c r="A30" s="1" t="s">
        <v>758</v>
      </c>
      <c r="B30" s="1"/>
      <c r="C30" s="1"/>
      <c r="E30" s="11" t="s">
        <v>435</v>
      </c>
      <c r="F30" s="11" t="s">
        <v>476</v>
      </c>
      <c r="G30" s="11" t="s">
        <v>437</v>
      </c>
      <c r="H30" s="11" t="s">
        <v>477</v>
      </c>
      <c r="I30" s="11" t="s">
        <v>494</v>
      </c>
    </row>
    <row r="31" spans="1:10" x14ac:dyDescent="0.35">
      <c r="A31" s="1" t="s">
        <v>759</v>
      </c>
      <c r="B31" s="1"/>
      <c r="C31" s="1"/>
      <c r="E31" t="s">
        <v>482</v>
      </c>
      <c r="F31" t="s">
        <v>483</v>
      </c>
      <c r="G31">
        <v>30000000</v>
      </c>
      <c r="H31" t="s">
        <v>478</v>
      </c>
      <c r="I31" t="b" cm="1">
        <f t="array" ref="I31">_xlfn.IFS(F31="Bethesda Studios",TRUE,AND(H31="Japan",G31&lt;200000),TRUE,AND(H31&lt;&gt;"Japan",G31&gt;500000),TRUE,TRUE,FALSE)</f>
        <v>1</v>
      </c>
    </row>
    <row r="32" spans="1:10" x14ac:dyDescent="0.35">
      <c r="A32" s="1" t="s">
        <v>760</v>
      </c>
      <c r="B32" s="1"/>
      <c r="C32" s="1"/>
      <c r="E32" t="s">
        <v>484</v>
      </c>
      <c r="F32" t="s">
        <v>485</v>
      </c>
      <c r="G32">
        <v>7000000</v>
      </c>
      <c r="H32" t="s">
        <v>479</v>
      </c>
      <c r="I32" t="b" cm="1">
        <f t="array" ref="I32">_xlfn.IFS(F32="Bethesda Studios",TRUE,AND(H32="Japan",G32&lt;200000),TRUE,AND(H32&lt;&gt;"Japan",G32&gt;500000),TRUE,TRUE,FALSE)</f>
        <v>0</v>
      </c>
    </row>
    <row r="33" spans="1:10" x14ac:dyDescent="0.35">
      <c r="A33" s="1" t="s">
        <v>761</v>
      </c>
      <c r="B33" s="1"/>
      <c r="C33" s="1"/>
      <c r="E33" t="s">
        <v>497</v>
      </c>
      <c r="F33" t="s">
        <v>496</v>
      </c>
      <c r="G33">
        <v>5300000</v>
      </c>
      <c r="H33" t="s">
        <v>478</v>
      </c>
      <c r="I33" t="b" cm="1">
        <f t="array" ref="I33">_xlfn.IFS(F33="Bethesda Studios",TRUE,AND(H33="Japan",G33&lt;200000),TRUE,AND(H33&lt;&gt;"Japan",G33&gt;500000),TRUE,TRUE,FALSE)</f>
        <v>1</v>
      </c>
    </row>
    <row r="34" spans="1:10" x14ac:dyDescent="0.35">
      <c r="A34" s="1" t="s">
        <v>762</v>
      </c>
      <c r="B34" s="1"/>
      <c r="C34" s="1"/>
      <c r="E34" t="s">
        <v>499</v>
      </c>
      <c r="F34" t="s">
        <v>498</v>
      </c>
      <c r="G34">
        <v>10000</v>
      </c>
      <c r="H34" t="s">
        <v>478</v>
      </c>
      <c r="I34" t="b" cm="1">
        <f t="array" ref="I34">_xlfn.IFS(F34="Bethesda Studios",TRUE,AND(H34="Japan",G34&lt;200000),TRUE,AND(H34&lt;&gt;"Japan",G34&gt;500000),TRUE,TRUE,FALSE)</f>
        <v>0</v>
      </c>
    </row>
    <row r="35" spans="1:10" x14ac:dyDescent="0.35">
      <c r="A35" s="1" t="s">
        <v>763</v>
      </c>
      <c r="B35" s="1"/>
      <c r="C35" s="1"/>
      <c r="E35" t="s">
        <v>486</v>
      </c>
      <c r="F35" t="s">
        <v>487</v>
      </c>
      <c r="G35">
        <v>110000</v>
      </c>
      <c r="H35" t="s">
        <v>479</v>
      </c>
      <c r="I35" t="b" cm="1">
        <f t="array" ref="I35">_xlfn.IFS(F35="Bethesda Studios",TRUE,AND(H35="Japan",G35&lt;200000),TRUE,AND(H35&lt;&gt;"Japan",G35&gt;500000),TRUE,TRUE,FALSE)</f>
        <v>1</v>
      </c>
    </row>
    <row r="36" spans="1:10" x14ac:dyDescent="0.35">
      <c r="A36" s="1" t="s">
        <v>764</v>
      </c>
      <c r="B36" s="1"/>
      <c r="C36" s="1"/>
      <c r="E36" t="s">
        <v>488</v>
      </c>
      <c r="F36" t="s">
        <v>489</v>
      </c>
      <c r="G36">
        <v>3000000</v>
      </c>
      <c r="H36" t="s">
        <v>480</v>
      </c>
      <c r="I36" t="b" cm="1">
        <f t="array" ref="I36">_xlfn.IFS(F36="Bethesda Studios",TRUE,AND(H36="Japan",G36&lt;200000),TRUE,AND(H36&lt;&gt;"Japan",G36&gt;500000),TRUE,TRUE,FALSE)</f>
        <v>1</v>
      </c>
    </row>
    <row r="37" spans="1:10" x14ac:dyDescent="0.35">
      <c r="A37" s="1" t="s">
        <v>765</v>
      </c>
      <c r="B37" s="1"/>
      <c r="C37" s="1"/>
      <c r="E37" t="s">
        <v>490</v>
      </c>
      <c r="F37" t="s">
        <v>491</v>
      </c>
      <c r="G37">
        <v>20000000</v>
      </c>
      <c r="H37" t="s">
        <v>481</v>
      </c>
      <c r="I37" t="b" cm="1">
        <f t="array" ref="I37">_xlfn.IFS(F37="Bethesda Studios",TRUE,AND(H37="Japan",G37&lt;200000),TRUE,AND(H37&lt;&gt;"Japan",G37&gt;500000),TRUE,TRUE,FALSE)</f>
        <v>1</v>
      </c>
    </row>
    <row r="38" spans="1:10" x14ac:dyDescent="0.35">
      <c r="A38" s="1"/>
      <c r="B38" s="1"/>
      <c r="C38" s="1"/>
      <c r="E38" t="s">
        <v>495</v>
      </c>
      <c r="F38" t="s">
        <v>483</v>
      </c>
      <c r="G38">
        <v>120000</v>
      </c>
      <c r="H38" t="s">
        <v>478</v>
      </c>
      <c r="I38" t="b" cm="1">
        <f t="array" ref="I38">_xlfn.IFS(F38="Bethesda Studios",TRUE,AND(H38="Japan",G38&lt;200000),TRUE,AND(H38&lt;&gt;"Japan",G38&gt;500000),TRUE,TRUE,FALSE)</f>
        <v>1</v>
      </c>
    </row>
    <row r="39" spans="1:10" x14ac:dyDescent="0.35">
      <c r="E39" t="s">
        <v>492</v>
      </c>
      <c r="F39" t="s">
        <v>493</v>
      </c>
      <c r="G39">
        <v>700000</v>
      </c>
      <c r="H39" t="s">
        <v>479</v>
      </c>
      <c r="I39" t="b" cm="1">
        <f t="array" ref="I39">_xlfn.IFS(F39="Bethesda Studios",TRUE,AND(H39="Japan",G39&lt;200000),TRUE,AND(H39&lt;&gt;"Japan",G39&gt;500000),TRUE,TRUE,FALSE)</f>
        <v>0</v>
      </c>
    </row>
    <row r="42" spans="1:10" x14ac:dyDescent="0.35">
      <c r="A42" s="8" t="s">
        <v>500</v>
      </c>
      <c r="B42" s="8"/>
      <c r="C42" s="8"/>
      <c r="D42" s="8"/>
      <c r="E42" s="8"/>
      <c r="F42" s="8"/>
      <c r="G42" s="8"/>
      <c r="H42" s="8"/>
      <c r="I42" s="8"/>
    </row>
    <row r="44" spans="1:10" ht="17.5" thickBot="1" x14ac:dyDescent="0.45">
      <c r="A44" s="27" t="s">
        <v>470</v>
      </c>
      <c r="B44" s="27"/>
      <c r="C44" s="27"/>
      <c r="D44" s="27"/>
      <c r="E44" s="27"/>
      <c r="F44" s="27"/>
      <c r="G44" s="27"/>
      <c r="H44" s="27"/>
      <c r="I44" s="27"/>
      <c r="J44" s="27"/>
    </row>
    <row r="45" spans="1:10" ht="15" thickTop="1" x14ac:dyDescent="0.35"/>
    <row r="46" spans="1:10" ht="15" thickBot="1" x14ac:dyDescent="0.4">
      <c r="A46" s="30" t="s">
        <v>731</v>
      </c>
      <c r="B46" s="30"/>
      <c r="C46" s="30"/>
      <c r="E46" s="29" t="s">
        <v>735</v>
      </c>
      <c r="F46" s="29"/>
      <c r="G46" s="29"/>
      <c r="H46" s="29"/>
    </row>
    <row r="47" spans="1:10" x14ac:dyDescent="0.35">
      <c r="A47" s="30" t="s">
        <v>732</v>
      </c>
      <c r="B47" s="30"/>
      <c r="C47" s="30"/>
      <c r="E47" s="11" t="s">
        <v>724</v>
      </c>
      <c r="F47" s="11" t="s">
        <v>436</v>
      </c>
      <c r="G47" s="11" t="s">
        <v>437</v>
      </c>
      <c r="H47" s="11" t="s">
        <v>728</v>
      </c>
    </row>
    <row r="48" spans="1:10" x14ac:dyDescent="0.35">
      <c r="A48" s="30" t="s">
        <v>840</v>
      </c>
      <c r="B48" s="30"/>
      <c r="C48" s="30"/>
      <c r="E48" t="s">
        <v>102</v>
      </c>
      <c r="F48" t="s">
        <v>103</v>
      </c>
      <c r="G48">
        <v>8.81</v>
      </c>
      <c r="H48" cm="1">
        <f t="array" ref="H48">_xlfn.IFS(G48&gt;$E$62,$E$59*(1+$G$62),G48&gt;$E$65,$E$59*(1+$G$65),TRUE,$E$59)</f>
        <v>100</v>
      </c>
    </row>
    <row r="49" spans="1:8" x14ac:dyDescent="0.35">
      <c r="A49" s="30" t="s">
        <v>733</v>
      </c>
      <c r="B49" s="30"/>
      <c r="C49" s="30"/>
      <c r="E49" t="s">
        <v>104</v>
      </c>
      <c r="F49" t="s">
        <v>105</v>
      </c>
      <c r="G49">
        <v>166.1</v>
      </c>
      <c r="H49" cm="1">
        <f t="array" ref="H49">_xlfn.IFS(G49&gt;$E$62,$E$59*(1+$G$62),G49&gt;$E$65,$E$59*(1+$G$65),TRUE,$E$59)</f>
        <v>100</v>
      </c>
    </row>
    <row r="50" spans="1:8" x14ac:dyDescent="0.35">
      <c r="A50" s="30" t="s">
        <v>839</v>
      </c>
      <c r="B50" s="30"/>
      <c r="C50" s="30"/>
      <c r="E50" t="s">
        <v>106</v>
      </c>
      <c r="F50" t="s">
        <v>107</v>
      </c>
      <c r="G50">
        <v>246.21</v>
      </c>
      <c r="H50" cm="1">
        <f t="array" ref="H50">_xlfn.IFS(G50&gt;$E$62,$E$59*(1+$G$62),G50&gt;$E$65,$E$59*(1+$G$65),TRUE,$E$59)</f>
        <v>100</v>
      </c>
    </row>
    <row r="51" spans="1:8" x14ac:dyDescent="0.35">
      <c r="A51" s="30" t="s">
        <v>841</v>
      </c>
      <c r="B51" s="30"/>
      <c r="C51" s="30"/>
      <c r="E51" t="s">
        <v>108</v>
      </c>
      <c r="F51" t="s">
        <v>109</v>
      </c>
      <c r="G51">
        <v>687.25</v>
      </c>
      <c r="H51" cm="1">
        <f t="array" ref="H51">_xlfn.IFS(G51&gt;$E$62,$E$59*(1+$G$62),G51&gt;$E$65,$E$59*(1+$G$65),TRUE,$E$59)</f>
        <v>123</v>
      </c>
    </row>
    <row r="52" spans="1:8" x14ac:dyDescent="0.35">
      <c r="A52" s="30" t="s">
        <v>842</v>
      </c>
      <c r="B52" s="30"/>
      <c r="C52" s="30"/>
      <c r="E52" t="s">
        <v>111</v>
      </c>
      <c r="F52" t="s">
        <v>112</v>
      </c>
      <c r="G52">
        <v>388.17</v>
      </c>
      <c r="H52" cm="1">
        <f t="array" ref="H52">_xlfn.IFS(G52&gt;$E$62,$E$59*(1+$G$62),G52&gt;$E$65,$E$59*(1+$G$65),TRUE,$E$59)</f>
        <v>110.00000000000001</v>
      </c>
    </row>
    <row r="53" spans="1:8" x14ac:dyDescent="0.35">
      <c r="A53" s="30" t="s">
        <v>843</v>
      </c>
      <c r="B53" s="30"/>
      <c r="C53" s="30"/>
      <c r="E53" t="s">
        <v>113</v>
      </c>
      <c r="F53" t="s">
        <v>114</v>
      </c>
      <c r="G53">
        <v>634.55999999999995</v>
      </c>
      <c r="H53" cm="1">
        <f t="array" ref="H53">_xlfn.IFS(G53&gt;$E$62,$E$59*(1+$G$62),G53&gt;$E$65,$E$59*(1+$G$65),TRUE,$E$59)</f>
        <v>110.00000000000001</v>
      </c>
    </row>
    <row r="54" spans="1:8" x14ac:dyDescent="0.35">
      <c r="A54" s="30" t="s">
        <v>844</v>
      </c>
      <c r="B54" s="30"/>
      <c r="C54" s="30"/>
      <c r="E54" t="s">
        <v>115</v>
      </c>
      <c r="F54" t="s">
        <v>116</v>
      </c>
      <c r="G54">
        <v>777.88</v>
      </c>
      <c r="H54" cm="1">
        <f t="array" ref="H54">_xlfn.IFS(G54&gt;$E$62,$E$59*(1+$G$62),G54&gt;$E$65,$E$59*(1+$G$65),TRUE,$E$59)</f>
        <v>123</v>
      </c>
    </row>
    <row r="55" spans="1:8" x14ac:dyDescent="0.35">
      <c r="E55" t="s">
        <v>117</v>
      </c>
      <c r="F55" t="s">
        <v>118</v>
      </c>
      <c r="G55">
        <v>89.66</v>
      </c>
      <c r="H55" cm="1">
        <f t="array" ref="H55">_xlfn.IFS(G55&gt;$E$62,$E$59*(1+$G$62),G55&gt;$E$65,$E$59*(1+$G$65),TRUE,$E$59)</f>
        <v>100</v>
      </c>
    </row>
    <row r="56" spans="1:8" x14ac:dyDescent="0.35">
      <c r="E56" t="s">
        <v>119</v>
      </c>
      <c r="F56" t="s">
        <v>120</v>
      </c>
      <c r="G56">
        <v>154.86000000000001</v>
      </c>
      <c r="H56" cm="1">
        <f t="array" ref="H56">_xlfn.IFS(G56&gt;$E$62,$E$59*(1+$G$62),G56&gt;$E$65,$E$59*(1+$G$65),TRUE,$E$59)</f>
        <v>100</v>
      </c>
    </row>
    <row r="58" spans="1:8" x14ac:dyDescent="0.35">
      <c r="E58" s="20" t="s">
        <v>729</v>
      </c>
    </row>
    <row r="59" spans="1:8" x14ac:dyDescent="0.35">
      <c r="E59">
        <v>100</v>
      </c>
    </row>
    <row r="60" spans="1:8" x14ac:dyDescent="0.35">
      <c r="E60" s="28" t="s">
        <v>726</v>
      </c>
      <c r="F60" s="28"/>
      <c r="G60" s="28"/>
    </row>
    <row r="61" spans="1:8" x14ac:dyDescent="0.35">
      <c r="E61" s="20" t="s">
        <v>439</v>
      </c>
      <c r="G61" s="20" t="s">
        <v>723</v>
      </c>
    </row>
    <row r="62" spans="1:8" x14ac:dyDescent="0.35">
      <c r="E62">
        <v>650</v>
      </c>
      <c r="G62" s="19">
        <v>0.23</v>
      </c>
    </row>
    <row r="63" spans="1:8" x14ac:dyDescent="0.35">
      <c r="E63" s="28" t="s">
        <v>725</v>
      </c>
      <c r="F63" s="28"/>
      <c r="G63" s="28"/>
    </row>
    <row r="64" spans="1:8" x14ac:dyDescent="0.35">
      <c r="E64" s="20" t="s">
        <v>439</v>
      </c>
      <c r="G64" s="20" t="s">
        <v>727</v>
      </c>
    </row>
    <row r="65" spans="1:10" x14ac:dyDescent="0.35">
      <c r="E65">
        <v>300</v>
      </c>
      <c r="G65" s="19">
        <v>0.1</v>
      </c>
    </row>
    <row r="68" spans="1:10" ht="17.5" thickBot="1" x14ac:dyDescent="0.45">
      <c r="A68" s="27" t="s">
        <v>471</v>
      </c>
      <c r="B68" s="27"/>
      <c r="C68" s="27"/>
      <c r="D68" s="27"/>
      <c r="E68" s="27"/>
      <c r="F68" s="27"/>
      <c r="G68" s="27"/>
      <c r="H68" s="27"/>
      <c r="I68" s="27"/>
      <c r="J68" s="27"/>
    </row>
    <row r="69" spans="1:10" ht="15.5" thickTop="1" thickBot="1" x14ac:dyDescent="0.4"/>
    <row r="70" spans="1:10" ht="15.5" thickTop="1" thickBot="1" x14ac:dyDescent="0.4">
      <c r="E70" s="24" t="s">
        <v>730</v>
      </c>
      <c r="F70" s="24"/>
      <c r="G70" s="24"/>
      <c r="H70" s="24"/>
    </row>
    <row r="71" spans="1:10" x14ac:dyDescent="0.35">
      <c r="E71" s="11" t="s">
        <v>685</v>
      </c>
      <c r="F71" s="11" t="s">
        <v>686</v>
      </c>
      <c r="G71" s="11" t="s">
        <v>687</v>
      </c>
      <c r="H71" s="11" t="s">
        <v>438</v>
      </c>
      <c r="I71" s="11" t="s">
        <v>837</v>
      </c>
      <c r="J71" s="11" t="s">
        <v>838</v>
      </c>
    </row>
    <row r="72" spans="1:10" x14ac:dyDescent="0.35">
      <c r="E72" t="s">
        <v>547</v>
      </c>
      <c r="F72" t="s">
        <v>548</v>
      </c>
      <c r="G72" t="s">
        <v>502</v>
      </c>
      <c r="H72">
        <v>5</v>
      </c>
      <c r="I72" t="b">
        <f>NOT(SUBSTITUTE(G72,"Pop","") = G72)</f>
        <v>0</v>
      </c>
      <c r="J72" t="b">
        <f>NOT(SUBSTITUTE(G72,"Rock","") = G72)</f>
        <v>0</v>
      </c>
    </row>
    <row r="73" spans="1:10" x14ac:dyDescent="0.35">
      <c r="E73" t="s">
        <v>549</v>
      </c>
      <c r="F73" t="s">
        <v>550</v>
      </c>
      <c r="G73" t="s">
        <v>504</v>
      </c>
      <c r="H73">
        <v>1</v>
      </c>
      <c r="I73" t="b">
        <f t="shared" ref="I73:I136" si="1">NOT(SUBSTITUTE(G73,"Pop","") = G73)</f>
        <v>0</v>
      </c>
      <c r="J73" t="b">
        <f t="shared" ref="J73:J136" si="2">NOT(SUBSTITUTE(G73,"Rock","") = G73)</f>
        <v>1</v>
      </c>
    </row>
    <row r="74" spans="1:10" x14ac:dyDescent="0.35">
      <c r="E74" t="s">
        <v>551</v>
      </c>
      <c r="F74" t="s">
        <v>552</v>
      </c>
      <c r="G74" t="s">
        <v>506</v>
      </c>
      <c r="H74">
        <v>2</v>
      </c>
      <c r="I74" t="b">
        <f t="shared" si="1"/>
        <v>1</v>
      </c>
      <c r="J74" t="b">
        <f t="shared" si="2"/>
        <v>0</v>
      </c>
    </row>
    <row r="75" spans="1:10" x14ac:dyDescent="0.35">
      <c r="E75" t="s">
        <v>553</v>
      </c>
      <c r="F75" t="s">
        <v>554</v>
      </c>
      <c r="G75" t="s">
        <v>508</v>
      </c>
      <c r="I75" t="b">
        <f t="shared" si="1"/>
        <v>1</v>
      </c>
      <c r="J75" t="b">
        <f t="shared" si="2"/>
        <v>0</v>
      </c>
    </row>
    <row r="76" spans="1:10" x14ac:dyDescent="0.35">
      <c r="E76" t="s">
        <v>555</v>
      </c>
      <c r="F76" t="s">
        <v>556</v>
      </c>
      <c r="G76" t="s">
        <v>510</v>
      </c>
      <c r="H76">
        <v>12</v>
      </c>
      <c r="I76" t="b">
        <f t="shared" si="1"/>
        <v>0</v>
      </c>
      <c r="J76" t="b">
        <f t="shared" si="2"/>
        <v>0</v>
      </c>
    </row>
    <row r="77" spans="1:10" x14ac:dyDescent="0.35">
      <c r="E77" t="s">
        <v>557</v>
      </c>
      <c r="F77" t="s">
        <v>558</v>
      </c>
      <c r="G77" t="s">
        <v>512</v>
      </c>
      <c r="H77">
        <v>9</v>
      </c>
      <c r="I77" t="b">
        <f t="shared" si="1"/>
        <v>1</v>
      </c>
      <c r="J77" t="b">
        <f t="shared" si="2"/>
        <v>0</v>
      </c>
    </row>
    <row r="78" spans="1:10" x14ac:dyDescent="0.35">
      <c r="E78" t="s">
        <v>559</v>
      </c>
      <c r="F78" t="s">
        <v>560</v>
      </c>
      <c r="G78" t="s">
        <v>514</v>
      </c>
      <c r="H78">
        <v>8</v>
      </c>
      <c r="I78" t="b">
        <f t="shared" si="1"/>
        <v>0</v>
      </c>
      <c r="J78" t="b">
        <f t="shared" si="2"/>
        <v>0</v>
      </c>
    </row>
    <row r="79" spans="1:10" x14ac:dyDescent="0.35">
      <c r="E79" t="s">
        <v>561</v>
      </c>
      <c r="F79" t="s">
        <v>562</v>
      </c>
      <c r="G79" t="s">
        <v>502</v>
      </c>
      <c r="H79">
        <v>18</v>
      </c>
      <c r="I79" t="b">
        <f t="shared" si="1"/>
        <v>0</v>
      </c>
      <c r="J79" t="b">
        <f t="shared" si="2"/>
        <v>0</v>
      </c>
    </row>
    <row r="80" spans="1:10" x14ac:dyDescent="0.35">
      <c r="A80" s="1" t="s">
        <v>703</v>
      </c>
      <c r="B80" s="1"/>
      <c r="C80" s="1"/>
      <c r="E80" t="s">
        <v>563</v>
      </c>
      <c r="F80" t="s">
        <v>564</v>
      </c>
      <c r="G80" t="s">
        <v>517</v>
      </c>
      <c r="I80" t="b">
        <f t="shared" si="1"/>
        <v>0</v>
      </c>
      <c r="J80" t="b">
        <f t="shared" si="2"/>
        <v>0</v>
      </c>
    </row>
    <row r="81" spans="1:10" x14ac:dyDescent="0.35">
      <c r="A81" s="1" t="s">
        <v>691</v>
      </c>
      <c r="B81" s="1"/>
      <c r="C81" s="1"/>
      <c r="E81" t="s">
        <v>565</v>
      </c>
      <c r="F81" t="s">
        <v>566</v>
      </c>
      <c r="G81" t="s">
        <v>519</v>
      </c>
      <c r="I81" t="b">
        <f t="shared" si="1"/>
        <v>0</v>
      </c>
      <c r="J81" t="b">
        <f t="shared" si="2"/>
        <v>0</v>
      </c>
    </row>
    <row r="82" spans="1:10" ht="15" thickBot="1" x14ac:dyDescent="0.4">
      <c r="A82" s="7" t="s">
        <v>461</v>
      </c>
      <c r="E82" t="s">
        <v>567</v>
      </c>
      <c r="F82" t="s">
        <v>568</v>
      </c>
      <c r="G82" t="s">
        <v>504</v>
      </c>
      <c r="H82">
        <v>22</v>
      </c>
      <c r="I82" t="b">
        <f t="shared" si="1"/>
        <v>0</v>
      </c>
      <c r="J82" t="b">
        <f t="shared" si="2"/>
        <v>1</v>
      </c>
    </row>
    <row r="83" spans="1:10" x14ac:dyDescent="0.35">
      <c r="A83">
        <f>COUNT(H72:H140)</f>
        <v>32</v>
      </c>
      <c r="E83" t="s">
        <v>569</v>
      </c>
      <c r="F83" t="s">
        <v>570</v>
      </c>
      <c r="G83" t="s">
        <v>520</v>
      </c>
      <c r="H83">
        <v>6</v>
      </c>
      <c r="I83" t="b">
        <f t="shared" si="1"/>
        <v>0</v>
      </c>
      <c r="J83" t="b">
        <f t="shared" si="2"/>
        <v>0</v>
      </c>
    </row>
    <row r="84" spans="1:10" x14ac:dyDescent="0.35">
      <c r="A84" s="1" t="s">
        <v>702</v>
      </c>
      <c r="B84" s="1"/>
      <c r="C84" s="1"/>
      <c r="E84" t="s">
        <v>571</v>
      </c>
      <c r="F84" t="s">
        <v>572</v>
      </c>
      <c r="G84" t="s">
        <v>521</v>
      </c>
      <c r="I84" t="b">
        <f t="shared" si="1"/>
        <v>0</v>
      </c>
      <c r="J84" t="b">
        <f t="shared" si="2"/>
        <v>0</v>
      </c>
    </row>
    <row r="85" spans="1:10" x14ac:dyDescent="0.35">
      <c r="A85" s="1" t="s">
        <v>692</v>
      </c>
      <c r="B85" s="1"/>
      <c r="C85" s="1"/>
      <c r="E85" t="s">
        <v>573</v>
      </c>
      <c r="F85" t="s">
        <v>574</v>
      </c>
      <c r="G85" t="s">
        <v>522</v>
      </c>
      <c r="H85">
        <v>47</v>
      </c>
      <c r="I85" t="b">
        <f t="shared" si="1"/>
        <v>0</v>
      </c>
      <c r="J85" t="b">
        <f t="shared" si="2"/>
        <v>0</v>
      </c>
    </row>
    <row r="86" spans="1:10" x14ac:dyDescent="0.35">
      <c r="A86" s="1" t="s">
        <v>693</v>
      </c>
      <c r="B86" s="1"/>
      <c r="C86" s="1"/>
      <c r="E86" t="s">
        <v>575</v>
      </c>
      <c r="F86" t="s">
        <v>576</v>
      </c>
      <c r="G86" t="s">
        <v>523</v>
      </c>
      <c r="H86">
        <v>4</v>
      </c>
      <c r="I86" t="b">
        <f t="shared" si="1"/>
        <v>0</v>
      </c>
      <c r="J86" t="b">
        <f t="shared" si="2"/>
        <v>0</v>
      </c>
    </row>
    <row r="87" spans="1:10" x14ac:dyDescent="0.35">
      <c r="E87" t="s">
        <v>577</v>
      </c>
      <c r="F87" t="s">
        <v>578</v>
      </c>
      <c r="G87" t="s">
        <v>524</v>
      </c>
      <c r="I87" t="b">
        <f t="shared" si="1"/>
        <v>0</v>
      </c>
      <c r="J87" t="b">
        <f t="shared" si="2"/>
        <v>0</v>
      </c>
    </row>
    <row r="88" spans="1:10" x14ac:dyDescent="0.35">
      <c r="A88" s="10" t="s">
        <v>689</v>
      </c>
      <c r="B88" s="10" t="s">
        <v>690</v>
      </c>
      <c r="E88" t="s">
        <v>579</v>
      </c>
      <c r="F88" t="s">
        <v>580</v>
      </c>
      <c r="G88" t="s">
        <v>506</v>
      </c>
      <c r="I88" t="b">
        <f t="shared" si="1"/>
        <v>1</v>
      </c>
      <c r="J88" t="b">
        <f t="shared" si="2"/>
        <v>0</v>
      </c>
    </row>
    <row r="89" spans="1:10" x14ac:dyDescent="0.35">
      <c r="A89">
        <f>LARGE(H72:H140,$C89)</f>
        <v>50</v>
      </c>
      <c r="B89">
        <f>SMALL(H72:H140,$C89)</f>
        <v>1</v>
      </c>
      <c r="C89">
        <v>1</v>
      </c>
      <c r="E89" t="s">
        <v>581</v>
      </c>
      <c r="F89" t="s">
        <v>582</v>
      </c>
      <c r="G89" t="s">
        <v>517</v>
      </c>
      <c r="I89" t="b">
        <f t="shared" si="1"/>
        <v>0</v>
      </c>
      <c r="J89" t="b">
        <f t="shared" si="2"/>
        <v>0</v>
      </c>
    </row>
    <row r="90" spans="1:10" x14ac:dyDescent="0.35">
      <c r="A90">
        <f t="shared" ref="A90:A93" si="3">LARGE(H73:H141,$C90)</f>
        <v>47</v>
      </c>
      <c r="B90">
        <f t="shared" ref="B90:B93" si="4">SMALL(H73:H141,$C90)</f>
        <v>2</v>
      </c>
      <c r="C90">
        <v>2</v>
      </c>
      <c r="E90" t="s">
        <v>583</v>
      </c>
      <c r="F90" t="s">
        <v>584</v>
      </c>
      <c r="G90" t="s">
        <v>525</v>
      </c>
      <c r="H90">
        <v>25</v>
      </c>
      <c r="I90" t="b">
        <f t="shared" si="1"/>
        <v>1</v>
      </c>
      <c r="J90" t="b">
        <f t="shared" si="2"/>
        <v>0</v>
      </c>
    </row>
    <row r="91" spans="1:10" x14ac:dyDescent="0.35">
      <c r="A91">
        <f t="shared" si="3"/>
        <v>44</v>
      </c>
      <c r="B91">
        <f t="shared" si="4"/>
        <v>4</v>
      </c>
      <c r="C91">
        <v>3</v>
      </c>
      <c r="E91" t="s">
        <v>585</v>
      </c>
      <c r="F91" t="s">
        <v>586</v>
      </c>
      <c r="G91" t="s">
        <v>526</v>
      </c>
      <c r="I91" t="b">
        <f t="shared" si="1"/>
        <v>1</v>
      </c>
      <c r="J91" t="b">
        <f t="shared" si="2"/>
        <v>0</v>
      </c>
    </row>
    <row r="92" spans="1:10" x14ac:dyDescent="0.35">
      <c r="A92">
        <f t="shared" si="3"/>
        <v>43</v>
      </c>
      <c r="B92">
        <f t="shared" si="4"/>
        <v>7</v>
      </c>
      <c r="C92">
        <v>4</v>
      </c>
      <c r="E92" t="s">
        <v>587</v>
      </c>
      <c r="F92" t="s">
        <v>588</v>
      </c>
      <c r="G92" t="s">
        <v>527</v>
      </c>
      <c r="H92">
        <v>11</v>
      </c>
      <c r="I92" t="b">
        <f t="shared" si="1"/>
        <v>0</v>
      </c>
      <c r="J92" t="b">
        <f t="shared" si="2"/>
        <v>0</v>
      </c>
    </row>
    <row r="93" spans="1:10" x14ac:dyDescent="0.35">
      <c r="A93">
        <f t="shared" si="3"/>
        <v>42</v>
      </c>
      <c r="B93">
        <f t="shared" si="4"/>
        <v>8</v>
      </c>
      <c r="C93">
        <v>5</v>
      </c>
      <c r="E93" t="s">
        <v>589</v>
      </c>
      <c r="F93" t="s">
        <v>590</v>
      </c>
      <c r="G93" t="s">
        <v>528</v>
      </c>
      <c r="H93">
        <v>14</v>
      </c>
      <c r="I93" t="b">
        <f t="shared" si="1"/>
        <v>0</v>
      </c>
      <c r="J93" t="b">
        <f t="shared" si="2"/>
        <v>0</v>
      </c>
    </row>
    <row r="94" spans="1:10" x14ac:dyDescent="0.35">
      <c r="E94" t="s">
        <v>591</v>
      </c>
      <c r="F94" t="s">
        <v>592</v>
      </c>
      <c r="G94" t="s">
        <v>506</v>
      </c>
      <c r="H94">
        <v>19</v>
      </c>
      <c r="I94" t="b">
        <f t="shared" si="1"/>
        <v>1</v>
      </c>
      <c r="J94" t="b">
        <f t="shared" si="2"/>
        <v>0</v>
      </c>
    </row>
    <row r="95" spans="1:10" x14ac:dyDescent="0.35">
      <c r="A95" s="1" t="s">
        <v>701</v>
      </c>
      <c r="B95" s="1"/>
      <c r="C95" s="1"/>
      <c r="E95" t="s">
        <v>593</v>
      </c>
      <c r="F95" t="s">
        <v>594</v>
      </c>
      <c r="G95" t="s">
        <v>504</v>
      </c>
      <c r="H95">
        <v>27</v>
      </c>
      <c r="I95" t="b">
        <f t="shared" si="1"/>
        <v>0</v>
      </c>
      <c r="J95" t="b">
        <f t="shared" si="2"/>
        <v>1</v>
      </c>
    </row>
    <row r="96" spans="1:10" x14ac:dyDescent="0.35">
      <c r="A96" s="1" t="s">
        <v>694</v>
      </c>
      <c r="B96" s="1"/>
      <c r="C96" s="1"/>
      <c r="E96" t="s">
        <v>595</v>
      </c>
      <c r="F96" t="s">
        <v>596</v>
      </c>
      <c r="G96" t="s">
        <v>529</v>
      </c>
      <c r="I96" t="b">
        <f t="shared" si="1"/>
        <v>1</v>
      </c>
      <c r="J96" t="b">
        <f t="shared" si="2"/>
        <v>0</v>
      </c>
    </row>
    <row r="97" spans="1:10" x14ac:dyDescent="0.35">
      <c r="A97" s="1" t="s">
        <v>695</v>
      </c>
      <c r="B97" s="1"/>
      <c r="C97" s="1"/>
      <c r="E97" t="s">
        <v>597</v>
      </c>
      <c r="F97" t="s">
        <v>598</v>
      </c>
      <c r="G97" t="s">
        <v>514</v>
      </c>
      <c r="I97" t="b">
        <f t="shared" si="1"/>
        <v>0</v>
      </c>
      <c r="J97" t="b">
        <f t="shared" si="2"/>
        <v>0</v>
      </c>
    </row>
    <row r="98" spans="1:10" x14ac:dyDescent="0.35">
      <c r="A98" s="1" t="s">
        <v>696</v>
      </c>
      <c r="B98" s="1"/>
      <c r="C98" s="1"/>
      <c r="E98" t="s">
        <v>599</v>
      </c>
      <c r="F98" t="s">
        <v>600</v>
      </c>
      <c r="G98" t="s">
        <v>506</v>
      </c>
      <c r="I98" t="b">
        <f t="shared" si="1"/>
        <v>1</v>
      </c>
      <c r="J98" t="b">
        <f t="shared" si="2"/>
        <v>0</v>
      </c>
    </row>
    <row r="99" spans="1:10" x14ac:dyDescent="0.35">
      <c r="A99" s="1" t="s">
        <v>697</v>
      </c>
      <c r="B99" s="1"/>
      <c r="C99" s="1"/>
      <c r="E99" t="s">
        <v>601</v>
      </c>
      <c r="F99" t="s">
        <v>602</v>
      </c>
      <c r="G99" t="s">
        <v>530</v>
      </c>
      <c r="I99" t="b">
        <f t="shared" si="1"/>
        <v>0</v>
      </c>
      <c r="J99" t="b">
        <f t="shared" si="2"/>
        <v>0</v>
      </c>
    </row>
    <row r="100" spans="1:10" ht="15" thickBot="1" x14ac:dyDescent="0.4">
      <c r="A100" s="7" t="s">
        <v>461</v>
      </c>
      <c r="E100" t="s">
        <v>603</v>
      </c>
      <c r="F100" t="s">
        <v>604</v>
      </c>
      <c r="G100" t="s">
        <v>531</v>
      </c>
      <c r="I100" t="b">
        <f t="shared" si="1"/>
        <v>1</v>
      </c>
      <c r="J100" t="b">
        <f t="shared" si="2"/>
        <v>0</v>
      </c>
    </row>
    <row r="101" spans="1:10" x14ac:dyDescent="0.35">
      <c r="A101" cm="1">
        <f t="array" ref="A101">SUM(1*I72:I140)</f>
        <v>15</v>
      </c>
      <c r="E101" t="s">
        <v>605</v>
      </c>
      <c r="F101" t="s">
        <v>606</v>
      </c>
      <c r="G101" t="s">
        <v>504</v>
      </c>
      <c r="I101" t="b">
        <f t="shared" si="1"/>
        <v>0</v>
      </c>
      <c r="J101" t="b">
        <f t="shared" si="2"/>
        <v>1</v>
      </c>
    </row>
    <row r="102" spans="1:10" x14ac:dyDescent="0.35">
      <c r="A102" s="1" t="s">
        <v>700</v>
      </c>
      <c r="B102" s="1"/>
      <c r="C102" s="1"/>
      <c r="E102" t="s">
        <v>607</v>
      </c>
      <c r="F102" t="s">
        <v>608</v>
      </c>
      <c r="G102" t="s">
        <v>506</v>
      </c>
      <c r="I102" t="b">
        <f t="shared" si="1"/>
        <v>1</v>
      </c>
      <c r="J102" t="b">
        <f t="shared" si="2"/>
        <v>0</v>
      </c>
    </row>
    <row r="103" spans="1:10" x14ac:dyDescent="0.35">
      <c r="A103" s="1" t="s">
        <v>698</v>
      </c>
      <c r="B103" s="1"/>
      <c r="C103" s="1"/>
      <c r="E103" t="s">
        <v>609</v>
      </c>
      <c r="F103" t="s">
        <v>610</v>
      </c>
      <c r="G103" t="s">
        <v>532</v>
      </c>
      <c r="H103">
        <v>42</v>
      </c>
      <c r="I103" t="b">
        <f t="shared" si="1"/>
        <v>1</v>
      </c>
      <c r="J103" t="b">
        <f t="shared" si="2"/>
        <v>0</v>
      </c>
    </row>
    <row r="104" spans="1:10" x14ac:dyDescent="0.35">
      <c r="A104" s="1" t="s">
        <v>699</v>
      </c>
      <c r="B104" s="1"/>
      <c r="C104" s="1"/>
      <c r="E104" t="s">
        <v>611</v>
      </c>
      <c r="F104" t="s">
        <v>612</v>
      </c>
      <c r="G104" t="s">
        <v>527</v>
      </c>
      <c r="H104">
        <v>37</v>
      </c>
      <c r="I104" t="b">
        <f t="shared" si="1"/>
        <v>0</v>
      </c>
      <c r="J104" t="b">
        <f t="shared" si="2"/>
        <v>0</v>
      </c>
    </row>
    <row r="105" spans="1:10" ht="15" thickBot="1" x14ac:dyDescent="0.4">
      <c r="A105" s="7" t="s">
        <v>461</v>
      </c>
      <c r="E105" t="s">
        <v>613</v>
      </c>
      <c r="F105" t="s">
        <v>614</v>
      </c>
      <c r="G105" t="s">
        <v>522</v>
      </c>
      <c r="H105">
        <v>10</v>
      </c>
      <c r="I105" t="b">
        <f t="shared" si="1"/>
        <v>0</v>
      </c>
      <c r="J105" t="b">
        <f t="shared" si="2"/>
        <v>0</v>
      </c>
    </row>
    <row r="106" spans="1:10" x14ac:dyDescent="0.35">
      <c r="A106" cm="1">
        <f t="array" ref="A106">SUMPRODUCT(1*J72:J140,1*NOT(ISBLANK(H72:H140)))</f>
        <v>6</v>
      </c>
      <c r="E106" t="s">
        <v>615</v>
      </c>
      <c r="F106" t="s">
        <v>616</v>
      </c>
      <c r="G106" t="s">
        <v>502</v>
      </c>
      <c r="H106">
        <v>21</v>
      </c>
      <c r="I106" t="b">
        <f t="shared" si="1"/>
        <v>0</v>
      </c>
      <c r="J106" t="b">
        <f t="shared" si="2"/>
        <v>0</v>
      </c>
    </row>
    <row r="107" spans="1:10" x14ac:dyDescent="0.35">
      <c r="E107" t="s">
        <v>617</v>
      </c>
      <c r="F107" t="s">
        <v>618</v>
      </c>
      <c r="G107" t="s">
        <v>527</v>
      </c>
      <c r="H107">
        <v>26</v>
      </c>
      <c r="I107" t="b">
        <f t="shared" si="1"/>
        <v>0</v>
      </c>
      <c r="J107" t="b">
        <f t="shared" si="2"/>
        <v>0</v>
      </c>
    </row>
    <row r="108" spans="1:10" x14ac:dyDescent="0.35">
      <c r="E108" t="s">
        <v>619</v>
      </c>
      <c r="F108" t="s">
        <v>620</v>
      </c>
      <c r="G108" t="s">
        <v>519</v>
      </c>
      <c r="I108" t="b">
        <f t="shared" si="1"/>
        <v>0</v>
      </c>
      <c r="J108" t="b">
        <f t="shared" si="2"/>
        <v>0</v>
      </c>
    </row>
    <row r="109" spans="1:10" x14ac:dyDescent="0.35">
      <c r="E109" t="s">
        <v>621</v>
      </c>
      <c r="F109" t="s">
        <v>622</v>
      </c>
      <c r="G109" t="s">
        <v>533</v>
      </c>
      <c r="H109">
        <v>7</v>
      </c>
      <c r="I109" t="b">
        <f t="shared" si="1"/>
        <v>0</v>
      </c>
      <c r="J109" t="b">
        <f t="shared" si="2"/>
        <v>0</v>
      </c>
    </row>
    <row r="110" spans="1:10" x14ac:dyDescent="0.35">
      <c r="E110" t="s">
        <v>623</v>
      </c>
      <c r="F110" t="s">
        <v>624</v>
      </c>
      <c r="G110" t="s">
        <v>502</v>
      </c>
      <c r="I110" t="b">
        <f t="shared" si="1"/>
        <v>0</v>
      </c>
      <c r="J110" t="b">
        <f t="shared" si="2"/>
        <v>0</v>
      </c>
    </row>
    <row r="111" spans="1:10" x14ac:dyDescent="0.35">
      <c r="E111" t="s">
        <v>625</v>
      </c>
      <c r="F111" t="s">
        <v>626</v>
      </c>
      <c r="G111" t="s">
        <v>529</v>
      </c>
      <c r="I111" t="b">
        <f t="shared" si="1"/>
        <v>1</v>
      </c>
      <c r="J111" t="b">
        <f t="shared" si="2"/>
        <v>0</v>
      </c>
    </row>
    <row r="112" spans="1:10" x14ac:dyDescent="0.35">
      <c r="E112" t="s">
        <v>627</v>
      </c>
      <c r="F112" t="s">
        <v>628</v>
      </c>
      <c r="G112" t="s">
        <v>534</v>
      </c>
      <c r="I112" t="b">
        <f t="shared" si="1"/>
        <v>0</v>
      </c>
      <c r="J112" t="b">
        <f t="shared" si="2"/>
        <v>0</v>
      </c>
    </row>
    <row r="113" spans="5:10" x14ac:dyDescent="0.35">
      <c r="E113" t="s">
        <v>629</v>
      </c>
      <c r="F113" t="s">
        <v>630</v>
      </c>
      <c r="G113" t="s">
        <v>535</v>
      </c>
      <c r="I113" t="b">
        <f t="shared" si="1"/>
        <v>1</v>
      </c>
      <c r="J113" t="b">
        <f t="shared" si="2"/>
        <v>0</v>
      </c>
    </row>
    <row r="114" spans="5:10" x14ac:dyDescent="0.35">
      <c r="E114" t="s">
        <v>631</v>
      </c>
      <c r="F114" t="s">
        <v>632</v>
      </c>
      <c r="G114" t="s">
        <v>536</v>
      </c>
      <c r="H114">
        <v>17</v>
      </c>
      <c r="I114" t="b">
        <f t="shared" si="1"/>
        <v>0</v>
      </c>
      <c r="J114" t="b">
        <f t="shared" si="2"/>
        <v>0</v>
      </c>
    </row>
    <row r="115" spans="5:10" x14ac:dyDescent="0.35">
      <c r="E115" t="s">
        <v>633</v>
      </c>
      <c r="F115" t="s">
        <v>634</v>
      </c>
      <c r="G115" t="s">
        <v>502</v>
      </c>
      <c r="H115">
        <v>3</v>
      </c>
      <c r="I115" t="b">
        <f t="shared" si="1"/>
        <v>0</v>
      </c>
      <c r="J115" t="b">
        <f t="shared" si="2"/>
        <v>0</v>
      </c>
    </row>
    <row r="116" spans="5:10" x14ac:dyDescent="0.35">
      <c r="E116" t="s">
        <v>635</v>
      </c>
      <c r="F116" t="s">
        <v>636</v>
      </c>
      <c r="G116" t="s">
        <v>519</v>
      </c>
      <c r="I116" t="b">
        <f t="shared" si="1"/>
        <v>0</v>
      </c>
      <c r="J116" t="b">
        <f t="shared" si="2"/>
        <v>0</v>
      </c>
    </row>
    <row r="117" spans="5:10" x14ac:dyDescent="0.35">
      <c r="E117" t="s">
        <v>637</v>
      </c>
      <c r="F117" t="s">
        <v>638</v>
      </c>
      <c r="G117" t="s">
        <v>537</v>
      </c>
      <c r="H117">
        <v>30</v>
      </c>
      <c r="I117" t="b">
        <f t="shared" si="1"/>
        <v>0</v>
      </c>
      <c r="J117" t="b">
        <f t="shared" si="2"/>
        <v>0</v>
      </c>
    </row>
    <row r="118" spans="5:10" x14ac:dyDescent="0.35">
      <c r="E118" t="s">
        <v>639</v>
      </c>
      <c r="F118" t="s">
        <v>640</v>
      </c>
      <c r="G118" t="s">
        <v>538</v>
      </c>
      <c r="I118" t="b">
        <f t="shared" si="1"/>
        <v>0</v>
      </c>
      <c r="J118" t="b">
        <f t="shared" si="2"/>
        <v>1</v>
      </c>
    </row>
    <row r="119" spans="5:10" x14ac:dyDescent="0.35">
      <c r="E119" t="s">
        <v>641</v>
      </c>
      <c r="F119" t="s">
        <v>642</v>
      </c>
      <c r="G119" t="s">
        <v>528</v>
      </c>
      <c r="I119" t="b">
        <f t="shared" si="1"/>
        <v>0</v>
      </c>
      <c r="J119" t="b">
        <f t="shared" si="2"/>
        <v>0</v>
      </c>
    </row>
    <row r="120" spans="5:10" x14ac:dyDescent="0.35">
      <c r="E120" t="s">
        <v>643</v>
      </c>
      <c r="F120" t="s">
        <v>644</v>
      </c>
      <c r="G120" t="s">
        <v>522</v>
      </c>
      <c r="I120" t="b">
        <f t="shared" si="1"/>
        <v>0</v>
      </c>
      <c r="J120" t="b">
        <f t="shared" si="2"/>
        <v>0</v>
      </c>
    </row>
    <row r="121" spans="5:10" x14ac:dyDescent="0.35">
      <c r="E121" t="s">
        <v>645</v>
      </c>
      <c r="F121" t="s">
        <v>646</v>
      </c>
      <c r="G121" t="s">
        <v>536</v>
      </c>
      <c r="I121" t="b">
        <f t="shared" si="1"/>
        <v>0</v>
      </c>
      <c r="J121" t="b">
        <f t="shared" si="2"/>
        <v>0</v>
      </c>
    </row>
    <row r="122" spans="5:10" x14ac:dyDescent="0.35">
      <c r="E122" t="s">
        <v>647</v>
      </c>
      <c r="F122" t="s">
        <v>648</v>
      </c>
      <c r="G122" t="s">
        <v>539</v>
      </c>
      <c r="H122">
        <v>39</v>
      </c>
      <c r="I122" t="b">
        <f t="shared" si="1"/>
        <v>0</v>
      </c>
      <c r="J122" t="b">
        <f t="shared" si="2"/>
        <v>0</v>
      </c>
    </row>
    <row r="123" spans="5:10" x14ac:dyDescent="0.35">
      <c r="E123" t="s">
        <v>649</v>
      </c>
      <c r="F123" t="s">
        <v>650</v>
      </c>
      <c r="G123" t="s">
        <v>502</v>
      </c>
      <c r="I123" t="b">
        <f t="shared" si="1"/>
        <v>0</v>
      </c>
      <c r="J123" t="b">
        <f t="shared" si="2"/>
        <v>0</v>
      </c>
    </row>
    <row r="124" spans="5:10" x14ac:dyDescent="0.35">
      <c r="E124" t="s">
        <v>651</v>
      </c>
      <c r="F124" t="s">
        <v>652</v>
      </c>
      <c r="G124" t="s">
        <v>504</v>
      </c>
      <c r="I124" t="b">
        <f t="shared" si="1"/>
        <v>0</v>
      </c>
      <c r="J124" t="b">
        <f t="shared" si="2"/>
        <v>1</v>
      </c>
    </row>
    <row r="125" spans="5:10" x14ac:dyDescent="0.35">
      <c r="E125" t="s">
        <v>653</v>
      </c>
      <c r="F125" t="s">
        <v>654</v>
      </c>
      <c r="G125" t="s">
        <v>502</v>
      </c>
      <c r="I125" t="b">
        <f t="shared" si="1"/>
        <v>0</v>
      </c>
      <c r="J125" t="b">
        <f t="shared" si="2"/>
        <v>0</v>
      </c>
    </row>
    <row r="126" spans="5:10" x14ac:dyDescent="0.35">
      <c r="E126" t="s">
        <v>655</v>
      </c>
      <c r="F126" t="s">
        <v>656</v>
      </c>
      <c r="G126" t="s">
        <v>514</v>
      </c>
      <c r="I126" t="b">
        <f t="shared" si="1"/>
        <v>0</v>
      </c>
      <c r="J126" t="b">
        <f t="shared" si="2"/>
        <v>0</v>
      </c>
    </row>
    <row r="127" spans="5:10" x14ac:dyDescent="0.35">
      <c r="E127" t="s">
        <v>657</v>
      </c>
      <c r="F127" t="s">
        <v>658</v>
      </c>
      <c r="G127" t="s">
        <v>502</v>
      </c>
      <c r="H127">
        <v>15</v>
      </c>
      <c r="I127" t="b">
        <f t="shared" si="1"/>
        <v>0</v>
      </c>
      <c r="J127" t="b">
        <f t="shared" si="2"/>
        <v>0</v>
      </c>
    </row>
    <row r="128" spans="5:10" x14ac:dyDescent="0.35">
      <c r="E128" t="s">
        <v>659</v>
      </c>
      <c r="F128" t="s">
        <v>660</v>
      </c>
      <c r="G128" t="s">
        <v>540</v>
      </c>
      <c r="I128" t="b">
        <f t="shared" si="1"/>
        <v>0</v>
      </c>
      <c r="J128" t="b">
        <f t="shared" si="2"/>
        <v>0</v>
      </c>
    </row>
    <row r="129" spans="1:10" x14ac:dyDescent="0.35">
      <c r="E129" t="s">
        <v>661</v>
      </c>
      <c r="F129" t="s">
        <v>662</v>
      </c>
      <c r="G129" t="s">
        <v>541</v>
      </c>
      <c r="I129" t="b">
        <f t="shared" si="1"/>
        <v>0</v>
      </c>
      <c r="J129" t="b">
        <f t="shared" si="2"/>
        <v>1</v>
      </c>
    </row>
    <row r="130" spans="1:10" x14ac:dyDescent="0.35">
      <c r="E130" t="s">
        <v>663</v>
      </c>
      <c r="F130" t="s">
        <v>664</v>
      </c>
      <c r="G130" t="s">
        <v>510</v>
      </c>
      <c r="H130">
        <v>23</v>
      </c>
      <c r="I130" t="b">
        <f t="shared" si="1"/>
        <v>0</v>
      </c>
      <c r="J130" t="b">
        <f t="shared" si="2"/>
        <v>0</v>
      </c>
    </row>
    <row r="131" spans="1:10" x14ac:dyDescent="0.35">
      <c r="E131" t="s">
        <v>665</v>
      </c>
      <c r="F131" t="s">
        <v>666</v>
      </c>
      <c r="G131" t="s">
        <v>542</v>
      </c>
      <c r="I131" t="b">
        <f t="shared" si="1"/>
        <v>0</v>
      </c>
      <c r="J131" t="b">
        <f t="shared" si="2"/>
        <v>0</v>
      </c>
    </row>
    <row r="132" spans="1:10" x14ac:dyDescent="0.35">
      <c r="E132" t="s">
        <v>667</v>
      </c>
      <c r="F132" t="s">
        <v>668</v>
      </c>
      <c r="G132" t="s">
        <v>543</v>
      </c>
      <c r="H132">
        <v>36</v>
      </c>
      <c r="I132" t="b">
        <f t="shared" si="1"/>
        <v>0</v>
      </c>
      <c r="J132" t="b">
        <f t="shared" si="2"/>
        <v>1</v>
      </c>
    </row>
    <row r="133" spans="1:10" x14ac:dyDescent="0.35">
      <c r="E133" t="s">
        <v>669</v>
      </c>
      <c r="F133" t="s">
        <v>670</v>
      </c>
      <c r="G133" t="s">
        <v>536</v>
      </c>
      <c r="I133" t="b">
        <f t="shared" si="1"/>
        <v>0</v>
      </c>
      <c r="J133" t="b">
        <f t="shared" si="2"/>
        <v>0</v>
      </c>
    </row>
    <row r="134" spans="1:10" x14ac:dyDescent="0.35">
      <c r="E134" t="s">
        <v>671</v>
      </c>
      <c r="F134" t="s">
        <v>672</v>
      </c>
      <c r="G134" t="s">
        <v>544</v>
      </c>
      <c r="I134" t="b">
        <f t="shared" si="1"/>
        <v>0</v>
      </c>
      <c r="J134" t="b">
        <f t="shared" si="2"/>
        <v>1</v>
      </c>
    </row>
    <row r="135" spans="1:10" x14ac:dyDescent="0.35">
      <c r="E135" t="s">
        <v>673</v>
      </c>
      <c r="F135" t="s">
        <v>674</v>
      </c>
      <c r="G135" t="s">
        <v>504</v>
      </c>
      <c r="I135" t="b">
        <f t="shared" si="1"/>
        <v>0</v>
      </c>
      <c r="J135" t="b">
        <f t="shared" si="2"/>
        <v>1</v>
      </c>
    </row>
    <row r="136" spans="1:10" x14ac:dyDescent="0.35">
      <c r="E136" t="s">
        <v>675</v>
      </c>
      <c r="F136" t="s">
        <v>676</v>
      </c>
      <c r="G136" t="s">
        <v>545</v>
      </c>
      <c r="H136">
        <v>43</v>
      </c>
      <c r="I136" t="b">
        <f t="shared" si="1"/>
        <v>1</v>
      </c>
      <c r="J136" t="b">
        <f t="shared" si="2"/>
        <v>1</v>
      </c>
    </row>
    <row r="137" spans="1:10" x14ac:dyDescent="0.35">
      <c r="E137" t="s">
        <v>677</v>
      </c>
      <c r="F137" t="s">
        <v>678</v>
      </c>
      <c r="G137" t="s">
        <v>536</v>
      </c>
      <c r="H137">
        <v>50</v>
      </c>
      <c r="I137" t="b">
        <f t="shared" ref="I137:I140" si="5">NOT(SUBSTITUTE(G137,"Pop","") = G137)</f>
        <v>0</v>
      </c>
      <c r="J137" t="b">
        <f t="shared" ref="J137:J140" si="6">NOT(SUBSTITUTE(G137,"Rock","") = G137)</f>
        <v>0</v>
      </c>
    </row>
    <row r="138" spans="1:10" x14ac:dyDescent="0.35">
      <c r="E138" t="s">
        <v>679</v>
      </c>
      <c r="F138" t="s">
        <v>680</v>
      </c>
      <c r="G138" t="s">
        <v>504</v>
      </c>
      <c r="H138">
        <v>44</v>
      </c>
      <c r="I138" t="b">
        <f t="shared" si="5"/>
        <v>0</v>
      </c>
      <c r="J138" t="b">
        <f t="shared" si="6"/>
        <v>1</v>
      </c>
    </row>
    <row r="139" spans="1:10" x14ac:dyDescent="0.35">
      <c r="E139" t="s">
        <v>681</v>
      </c>
      <c r="F139" t="s">
        <v>682</v>
      </c>
      <c r="G139" t="s">
        <v>504</v>
      </c>
      <c r="I139" t="b">
        <f t="shared" si="5"/>
        <v>0</v>
      </c>
      <c r="J139" t="b">
        <f t="shared" si="6"/>
        <v>1</v>
      </c>
    </row>
    <row r="140" spans="1:10" x14ac:dyDescent="0.35">
      <c r="E140" t="s">
        <v>683</v>
      </c>
      <c r="F140" t="s">
        <v>684</v>
      </c>
      <c r="G140" t="s">
        <v>546</v>
      </c>
      <c r="I140" t="b">
        <f t="shared" si="5"/>
        <v>0</v>
      </c>
      <c r="J140" t="b">
        <f t="shared" si="6"/>
        <v>0</v>
      </c>
    </row>
    <row r="142" spans="1:10" x14ac:dyDescent="0.35">
      <c r="A142" s="17" t="s">
        <v>688</v>
      </c>
      <c r="B142" s="17"/>
      <c r="C142" s="17"/>
      <c r="D142" s="17"/>
      <c r="E142" s="17"/>
      <c r="F142" s="17"/>
      <c r="G142" s="17"/>
      <c r="H142" s="16"/>
    </row>
  </sheetData>
  <mergeCells count="12">
    <mergeCell ref="E70:H70"/>
    <mergeCell ref="A1:J1"/>
    <mergeCell ref="H4:J4"/>
    <mergeCell ref="E4:F4"/>
    <mergeCell ref="A3:J3"/>
    <mergeCell ref="A27:J27"/>
    <mergeCell ref="A68:J68"/>
    <mergeCell ref="A44:J44"/>
    <mergeCell ref="E60:G60"/>
    <mergeCell ref="E63:G63"/>
    <mergeCell ref="E46:H46"/>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4"/>
  <sheetViews>
    <sheetView tabSelected="1" topLeftCell="B45" zoomScale="115" zoomScaleNormal="115" workbookViewId="0">
      <selection activeCell="C57" sqref="C57"/>
    </sheetView>
  </sheetViews>
  <sheetFormatPr defaultRowHeight="14.5" x14ac:dyDescent="0.35"/>
  <cols>
    <col min="1" max="1" width="44.7265625" customWidth="1"/>
    <col min="2" max="2" width="48.1796875" customWidth="1"/>
    <col min="3" max="3" width="13.54296875" customWidth="1"/>
    <col min="4" max="4" width="14.7265625" customWidth="1"/>
    <col min="5" max="5" width="31.26953125" customWidth="1"/>
  </cols>
  <sheetData>
    <row r="1" spans="1:10" ht="20" thickBot="1" x14ac:dyDescent="0.5">
      <c r="A1" s="25" t="s">
        <v>816</v>
      </c>
      <c r="B1" s="25"/>
      <c r="C1" s="25"/>
      <c r="D1" s="25"/>
      <c r="E1" s="25"/>
      <c r="F1" s="25"/>
      <c r="G1" s="25"/>
      <c r="H1" s="25"/>
      <c r="I1" s="25"/>
      <c r="J1" s="25"/>
    </row>
    <row r="2" spans="1:10" ht="15" thickTop="1" x14ac:dyDescent="0.35"/>
    <row r="3" spans="1:10" ht="17.5" thickBot="1" x14ac:dyDescent="0.45">
      <c r="A3" s="27" t="s">
        <v>823</v>
      </c>
      <c r="B3" s="27"/>
      <c r="C3" s="27"/>
      <c r="D3" s="27"/>
      <c r="E3" s="27"/>
      <c r="F3" s="27"/>
      <c r="G3" s="27"/>
      <c r="H3" s="27"/>
      <c r="I3" s="27"/>
      <c r="J3" s="27"/>
    </row>
    <row r="4" spans="1:10" ht="15" thickTop="1" x14ac:dyDescent="0.35"/>
    <row r="5" spans="1:10" ht="15" thickBot="1" x14ac:dyDescent="0.4">
      <c r="B5" s="29" t="s">
        <v>460</v>
      </c>
      <c r="C5" s="29"/>
      <c r="D5" s="29"/>
      <c r="E5" s="29"/>
      <c r="F5" s="29"/>
      <c r="G5" s="29"/>
    </row>
    <row r="6" spans="1:10" ht="15" thickBot="1" x14ac:dyDescent="0.4">
      <c r="B6" s="15">
        <v>18</v>
      </c>
      <c r="C6" s="15">
        <v>15</v>
      </c>
      <c r="D6" s="15">
        <v>15</v>
      </c>
      <c r="E6" s="15">
        <v>20</v>
      </c>
      <c r="F6" s="15">
        <v>13</v>
      </c>
      <c r="G6" s="15">
        <v>10</v>
      </c>
    </row>
    <row r="7" spans="1:10" ht="15" thickBot="1" x14ac:dyDescent="0.4">
      <c r="B7" s="15">
        <v>12</v>
      </c>
      <c r="C7" s="15">
        <v>20</v>
      </c>
      <c r="D7" s="15">
        <v>17</v>
      </c>
      <c r="E7" s="15">
        <v>10</v>
      </c>
      <c r="F7" s="15">
        <v>20</v>
      </c>
      <c r="G7" s="15">
        <v>10</v>
      </c>
    </row>
    <row r="8" spans="1:10" ht="15" thickBot="1" x14ac:dyDescent="0.4">
      <c r="B8" s="15">
        <v>13</v>
      </c>
      <c r="C8" s="15">
        <v>17</v>
      </c>
      <c r="D8" s="15">
        <v>20</v>
      </c>
      <c r="E8" s="15">
        <v>15</v>
      </c>
      <c r="F8" s="15">
        <v>16</v>
      </c>
      <c r="G8" s="15">
        <v>14</v>
      </c>
    </row>
    <row r="9" spans="1:10" ht="15" thickBot="1" x14ac:dyDescent="0.4">
      <c r="B9" s="15">
        <v>10</v>
      </c>
      <c r="C9" s="15">
        <v>13</v>
      </c>
      <c r="D9" s="15">
        <v>18</v>
      </c>
      <c r="E9" s="15">
        <v>16</v>
      </c>
      <c r="F9" s="15">
        <v>11</v>
      </c>
      <c r="G9" s="15">
        <v>13</v>
      </c>
    </row>
    <row r="10" spans="1:10" ht="15" thickBot="1" x14ac:dyDescent="0.4">
      <c r="B10" s="15">
        <v>11</v>
      </c>
      <c r="C10" s="15">
        <v>18</v>
      </c>
      <c r="D10" s="15">
        <v>18</v>
      </c>
      <c r="E10" s="15">
        <v>17</v>
      </c>
      <c r="F10" s="15">
        <v>18</v>
      </c>
      <c r="G10" s="15">
        <v>20</v>
      </c>
    </row>
    <row r="11" spans="1:10" ht="15" thickBot="1" x14ac:dyDescent="0.4">
      <c r="A11" s="7" t="s">
        <v>472</v>
      </c>
      <c r="B11" s="15">
        <v>18</v>
      </c>
      <c r="C11" s="15">
        <v>15</v>
      </c>
      <c r="D11" s="15">
        <v>13</v>
      </c>
      <c r="E11" s="15">
        <v>20</v>
      </c>
      <c r="F11" s="15">
        <v>19</v>
      </c>
      <c r="G11" s="15">
        <v>19</v>
      </c>
    </row>
    <row r="12" spans="1:10" x14ac:dyDescent="0.35">
      <c r="A12" cm="1">
        <f t="array" ref="A12">SUM(ABS(B6:G11-MEDIAN(B6:G11)))/(ROWS(B6:G11)*COLUMNS(B6:G11))</f>
        <v>2.8888888888888888</v>
      </c>
    </row>
    <row r="13" spans="1:10" ht="17.5" thickBot="1" x14ac:dyDescent="0.45">
      <c r="A13" s="27" t="s">
        <v>824</v>
      </c>
      <c r="B13" s="27"/>
      <c r="C13" s="27"/>
      <c r="D13" s="27"/>
      <c r="E13" s="27"/>
      <c r="F13" s="27"/>
      <c r="G13" s="27"/>
      <c r="H13" s="27"/>
      <c r="I13" s="27"/>
      <c r="J13" s="27"/>
    </row>
    <row r="14" spans="1:10" ht="15" thickTop="1" x14ac:dyDescent="0.35"/>
    <row r="15" spans="1:10" ht="15" thickBot="1" x14ac:dyDescent="0.4">
      <c r="B15" s="7" t="s">
        <v>463</v>
      </c>
      <c r="C15" s="7" t="s">
        <v>464</v>
      </c>
      <c r="D15" s="7" t="s">
        <v>465</v>
      </c>
    </row>
    <row r="16" spans="1:10" x14ac:dyDescent="0.35">
      <c r="B16" s="14" t="s">
        <v>462</v>
      </c>
      <c r="C16" s="14">
        <f>LOG(3*5)</f>
        <v>1.1760912590556813</v>
      </c>
      <c r="D16" s="14">
        <f>LOG(3)+LOG(5)</f>
        <v>1.1760912590556813</v>
      </c>
    </row>
    <row r="17" spans="1:31" x14ac:dyDescent="0.35">
      <c r="B17" t="s">
        <v>466</v>
      </c>
      <c r="C17">
        <f>LOG(2^3)</f>
        <v>0.90308998699194354</v>
      </c>
      <c r="D17">
        <f>3*LOG(2)</f>
        <v>0.90308998699194354</v>
      </c>
    </row>
    <row r="18" spans="1:31" x14ac:dyDescent="0.35">
      <c r="B18" t="s">
        <v>467</v>
      </c>
      <c r="C18">
        <f>LOG(1)</f>
        <v>0</v>
      </c>
      <c r="D18">
        <v>0</v>
      </c>
    </row>
    <row r="19" spans="1:31" x14ac:dyDescent="0.35">
      <c r="B19" t="s">
        <v>751</v>
      </c>
      <c r="C19">
        <f>LOG(10^5)</f>
        <v>5</v>
      </c>
      <c r="D19">
        <v>5</v>
      </c>
    </row>
    <row r="20" spans="1:31" x14ac:dyDescent="0.35">
      <c r="B20" t="s">
        <v>755</v>
      </c>
      <c r="C20">
        <f>10^(LOG(4))</f>
        <v>4.0000000000000009</v>
      </c>
      <c r="D20">
        <v>4</v>
      </c>
    </row>
    <row r="21" spans="1:31" x14ac:dyDescent="0.35">
      <c r="B21" t="s">
        <v>468</v>
      </c>
      <c r="C21">
        <f>EXP(3)*EXP(4)</f>
        <v>1096.6331584284585</v>
      </c>
      <c r="D21">
        <f>EXP(7)</f>
        <v>1096.6331584284585</v>
      </c>
    </row>
    <row r="22" spans="1:31" x14ac:dyDescent="0.35">
      <c r="A22" s="9" t="s">
        <v>754</v>
      </c>
      <c r="B22" t="s">
        <v>756</v>
      </c>
      <c r="C22">
        <f>EXP(3)^3</f>
        <v>8103.0839275753842</v>
      </c>
      <c r="D22">
        <f>EXP(3*3)</f>
        <v>8103.0839275753842</v>
      </c>
    </row>
    <row r="23" spans="1:31" x14ac:dyDescent="0.35">
      <c r="A23" s="9" t="s">
        <v>752</v>
      </c>
      <c r="B23" t="s">
        <v>469</v>
      </c>
      <c r="C23">
        <f>EXP(0)</f>
        <v>1</v>
      </c>
      <c r="D23">
        <v>1</v>
      </c>
    </row>
    <row r="24" spans="1:31" x14ac:dyDescent="0.35">
      <c r="A24" s="9" t="s">
        <v>753</v>
      </c>
    </row>
    <row r="25" spans="1:31" ht="17.5" thickBot="1" x14ac:dyDescent="0.45">
      <c r="A25" s="27" t="s">
        <v>825</v>
      </c>
      <c r="B25" s="27"/>
      <c r="C25" s="27"/>
      <c r="D25" s="27"/>
      <c r="E25" s="27"/>
      <c r="F25" s="27"/>
      <c r="G25" s="27"/>
      <c r="H25" s="27"/>
      <c r="I25" s="27"/>
      <c r="J25" s="27"/>
    </row>
    <row r="26" spans="1:31" ht="15" thickTop="1" x14ac:dyDescent="0.35"/>
    <row r="27" spans="1:31" x14ac:dyDescent="0.3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3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 thickBot="1" x14ac:dyDescent="0.4">
      <c r="B32" s="7" t="s">
        <v>461</v>
      </c>
    </row>
    <row r="33" spans="1:31" x14ac:dyDescent="0.35">
      <c r="B33" cm="1">
        <f t="array" ref="B33">SUMPRODUCT(B27:AE27,B28:AE28 * 1)</f>
        <v>225</v>
      </c>
    </row>
    <row r="35" spans="1:31" ht="17.5" thickBot="1" x14ac:dyDescent="0.45">
      <c r="A35" s="27" t="s">
        <v>826</v>
      </c>
      <c r="B35" s="27"/>
      <c r="C35" s="27"/>
      <c r="D35" s="27"/>
      <c r="E35" s="27"/>
      <c r="F35" s="27"/>
      <c r="G35" s="27"/>
      <c r="H35" s="27"/>
      <c r="I35" s="27"/>
      <c r="J35" s="27"/>
    </row>
    <row r="36" spans="1:31" ht="15" thickTop="1" x14ac:dyDescent="0.35"/>
    <row r="37" spans="1:31" x14ac:dyDescent="0.3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3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3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 thickBot="1" x14ac:dyDescent="0.4">
      <c r="B42" s="7" t="s">
        <v>461</v>
      </c>
    </row>
    <row r="43" spans="1:31" x14ac:dyDescent="0.35">
      <c r="B43" cm="1">
        <f t="array" ref="B43">SUMPRODUCT(B39:AE39,B38:AE38 * 1)</f>
        <v>4960</v>
      </c>
    </row>
    <row r="45" spans="1:31" ht="17.5" thickBot="1" x14ac:dyDescent="0.45">
      <c r="A45" s="27" t="s">
        <v>827</v>
      </c>
      <c r="B45" s="27"/>
      <c r="C45" s="27"/>
      <c r="D45" s="27"/>
      <c r="E45" s="27"/>
      <c r="F45" s="27"/>
      <c r="G45" s="27"/>
      <c r="H45" s="27"/>
      <c r="I45" s="27"/>
      <c r="J45" s="27"/>
    </row>
    <row r="46" spans="1:31" ht="15" thickTop="1" x14ac:dyDescent="0.35"/>
    <row r="47" spans="1:31" ht="15" thickBot="1" x14ac:dyDescent="0.4">
      <c r="B47" s="7" t="s">
        <v>473</v>
      </c>
    </row>
    <row r="48" spans="1:31" x14ac:dyDescent="0.35">
      <c r="B48">
        <f>COMBIN(52,13)</f>
        <v>635013559599.99976</v>
      </c>
    </row>
    <row r="49" spans="2:2" ht="15" thickBot="1" x14ac:dyDescent="0.4">
      <c r="B49" s="7" t="s">
        <v>474</v>
      </c>
    </row>
    <row r="50" spans="2:2" x14ac:dyDescent="0.35">
      <c r="B50">
        <f>COMBIN(13,4)</f>
        <v>715</v>
      </c>
    </row>
    <row r="51" spans="2:2" ht="15" thickBot="1" x14ac:dyDescent="0.4">
      <c r="B51" s="7" t="s">
        <v>475</v>
      </c>
    </row>
    <row r="52" spans="2:2" x14ac:dyDescent="0.35">
      <c r="B52">
        <f>52^4</f>
        <v>7311616</v>
      </c>
    </row>
    <row r="53" spans="2:2" x14ac:dyDescent="0.35">
      <c r="B53" t="s">
        <v>845</v>
      </c>
    </row>
    <row r="54" spans="2:2" x14ac:dyDescent="0.35">
      <c r="B54">
        <f>_xlfn.COMBINA(52,4)</f>
        <v>341055.00000000006</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4.5" x14ac:dyDescent="0.35"/>
  <cols>
    <col min="1" max="1" width="12.81640625" customWidth="1"/>
    <col min="2" max="2" width="13.26953125" customWidth="1"/>
    <col min="3" max="3" width="12.81640625" customWidth="1"/>
    <col min="4" max="4" width="8.54296875" customWidth="1"/>
    <col min="6" max="6" width="9.26953125" customWidth="1"/>
    <col min="8" max="8" width="101.7265625" customWidth="1"/>
  </cols>
  <sheetData>
    <row r="1" spans="1:10" ht="20" thickBot="1" x14ac:dyDescent="0.5">
      <c r="A1" s="25" t="s">
        <v>818</v>
      </c>
      <c r="B1" s="25"/>
      <c r="C1" s="25"/>
      <c r="D1" s="25"/>
      <c r="E1" s="25"/>
      <c r="F1" s="25"/>
      <c r="G1" s="25"/>
      <c r="H1" s="25"/>
      <c r="I1" s="25"/>
      <c r="J1" s="25"/>
    </row>
    <row r="2" spans="1:10" ht="15.5" thickTop="1" thickBot="1" x14ac:dyDescent="0.4"/>
    <row r="3" spans="1:10" ht="30" thickBot="1" x14ac:dyDescent="0.45">
      <c r="A3" s="12" t="s">
        <v>4</v>
      </c>
      <c r="B3" s="13" t="s">
        <v>5</v>
      </c>
      <c r="C3" s="13" t="s">
        <v>6</v>
      </c>
      <c r="D3" s="13" t="s">
        <v>7</v>
      </c>
      <c r="E3" s="13" t="s">
        <v>8</v>
      </c>
      <c r="F3" s="13" t="s">
        <v>9</v>
      </c>
      <c r="H3" s="27" t="s">
        <v>828</v>
      </c>
      <c r="I3" s="27"/>
      <c r="J3" s="27"/>
    </row>
    <row r="4" spans="1:10" x14ac:dyDescent="0.35">
      <c r="A4" t="s">
        <v>10</v>
      </c>
      <c r="B4" t="s">
        <v>11</v>
      </c>
      <c r="C4" t="s">
        <v>0</v>
      </c>
      <c r="D4" t="s">
        <v>12</v>
      </c>
      <c r="E4">
        <v>768.41</v>
      </c>
      <c r="F4">
        <v>147.76</v>
      </c>
    </row>
    <row r="5" spans="1:10" x14ac:dyDescent="0.35">
      <c r="A5" t="s">
        <v>13</v>
      </c>
      <c r="B5" t="s">
        <v>14</v>
      </c>
      <c r="C5" t="s">
        <v>1</v>
      </c>
      <c r="D5" t="s">
        <v>15</v>
      </c>
      <c r="E5">
        <v>789.06</v>
      </c>
      <c r="F5">
        <v>584.54999999999995</v>
      </c>
    </row>
    <row r="6" spans="1:10" x14ac:dyDescent="0.35">
      <c r="A6" t="s">
        <v>16</v>
      </c>
      <c r="B6" t="s">
        <v>17</v>
      </c>
      <c r="C6" t="s">
        <v>1</v>
      </c>
      <c r="D6" t="s">
        <v>18</v>
      </c>
      <c r="E6">
        <v>331.24</v>
      </c>
      <c r="F6">
        <v>641.28</v>
      </c>
    </row>
    <row r="7" spans="1:10" x14ac:dyDescent="0.35">
      <c r="A7" t="s">
        <v>19</v>
      </c>
      <c r="B7" t="s">
        <v>20</v>
      </c>
      <c r="C7" t="s">
        <v>1</v>
      </c>
      <c r="D7" t="s">
        <v>12</v>
      </c>
      <c r="E7">
        <v>489.5</v>
      </c>
      <c r="F7">
        <v>677.01</v>
      </c>
    </row>
    <row r="8" spans="1:10" x14ac:dyDescent="0.35">
      <c r="A8" t="s">
        <v>21</v>
      </c>
      <c r="B8" t="s">
        <v>22</v>
      </c>
      <c r="C8" t="s">
        <v>0</v>
      </c>
      <c r="D8" t="s">
        <v>18</v>
      </c>
      <c r="E8">
        <v>293.68</v>
      </c>
      <c r="F8">
        <v>440.04</v>
      </c>
    </row>
    <row r="9" spans="1:10" x14ac:dyDescent="0.35">
      <c r="A9" t="s">
        <v>23</v>
      </c>
      <c r="B9" t="s">
        <v>24</v>
      </c>
      <c r="C9" t="s">
        <v>0</v>
      </c>
      <c r="D9" t="s">
        <v>25</v>
      </c>
      <c r="E9">
        <v>772.92</v>
      </c>
      <c r="F9">
        <v>335.77</v>
      </c>
    </row>
    <row r="10" spans="1:10" x14ac:dyDescent="0.35">
      <c r="A10" t="s">
        <v>26</v>
      </c>
      <c r="B10" t="s">
        <v>27</v>
      </c>
      <c r="C10" t="s">
        <v>2</v>
      </c>
      <c r="D10" t="s">
        <v>15</v>
      </c>
      <c r="E10">
        <v>756.45</v>
      </c>
      <c r="F10">
        <v>286.7</v>
      </c>
    </row>
    <row r="11" spans="1:10" x14ac:dyDescent="0.35">
      <c r="A11" t="s">
        <v>28</v>
      </c>
      <c r="B11" t="s">
        <v>29</v>
      </c>
      <c r="C11" t="s">
        <v>1</v>
      </c>
      <c r="D11" t="s">
        <v>12</v>
      </c>
      <c r="E11">
        <v>4.38</v>
      </c>
      <c r="F11">
        <v>125.77</v>
      </c>
    </row>
    <row r="12" spans="1:10" x14ac:dyDescent="0.35">
      <c r="A12" t="s">
        <v>30</v>
      </c>
      <c r="B12" t="s">
        <v>31</v>
      </c>
      <c r="C12" t="s">
        <v>0</v>
      </c>
      <c r="D12" t="s">
        <v>18</v>
      </c>
      <c r="E12">
        <v>253.13</v>
      </c>
      <c r="F12">
        <v>216.18</v>
      </c>
    </row>
    <row r="13" spans="1:10" x14ac:dyDescent="0.35">
      <c r="A13" t="s">
        <v>32</v>
      </c>
      <c r="B13" t="s">
        <v>33</v>
      </c>
      <c r="C13" t="s">
        <v>1</v>
      </c>
      <c r="D13" t="s">
        <v>34</v>
      </c>
      <c r="E13">
        <v>529.16999999999996</v>
      </c>
      <c r="F13">
        <v>162.02000000000001</v>
      </c>
    </row>
    <row r="14" spans="1:10" x14ac:dyDescent="0.35">
      <c r="A14" t="s">
        <v>35</v>
      </c>
      <c r="B14" t="s">
        <v>36</v>
      </c>
      <c r="C14" t="s">
        <v>1</v>
      </c>
      <c r="D14" t="s">
        <v>15</v>
      </c>
      <c r="E14">
        <v>647.88</v>
      </c>
      <c r="F14">
        <v>275.74</v>
      </c>
      <c r="H14" s="1" t="s">
        <v>739</v>
      </c>
    </row>
    <row r="15" spans="1:10" x14ac:dyDescent="0.35">
      <c r="A15" t="s">
        <v>37</v>
      </c>
      <c r="B15" t="s">
        <v>38</v>
      </c>
      <c r="C15" t="s">
        <v>0</v>
      </c>
      <c r="D15" t="s">
        <v>15</v>
      </c>
      <c r="E15">
        <v>677.46</v>
      </c>
      <c r="F15">
        <v>740.72</v>
      </c>
      <c r="H15">
        <f>COUNTIFS(C4:C203,"Male",A4:A203,"*e")</f>
        <v>16</v>
      </c>
    </row>
    <row r="16" spans="1:10" x14ac:dyDescent="0.35">
      <c r="A16" t="s">
        <v>39</v>
      </c>
      <c r="B16" t="s">
        <v>40</v>
      </c>
      <c r="C16" t="s">
        <v>1</v>
      </c>
      <c r="D16" t="s">
        <v>41</v>
      </c>
      <c r="E16">
        <v>116.58</v>
      </c>
      <c r="F16">
        <v>619.99</v>
      </c>
      <c r="H16" s="1" t="s">
        <v>835</v>
      </c>
    </row>
    <row r="17" spans="1:10" x14ac:dyDescent="0.35">
      <c r="A17" t="s">
        <v>42</v>
      </c>
      <c r="B17" t="s">
        <v>43</v>
      </c>
      <c r="C17" t="s">
        <v>1</v>
      </c>
      <c r="D17" t="s">
        <v>15</v>
      </c>
      <c r="E17">
        <v>867.44</v>
      </c>
      <c r="F17">
        <v>999.67</v>
      </c>
      <c r="H17">
        <f>SUMIFS(E4:E203,A4:A203,"*e",D4:D203,"*S")</f>
        <v>6513.17</v>
      </c>
    </row>
    <row r="18" spans="1:10" x14ac:dyDescent="0.35">
      <c r="A18" t="s">
        <v>44</v>
      </c>
      <c r="B18" t="s">
        <v>45</v>
      </c>
      <c r="C18" t="s">
        <v>1</v>
      </c>
      <c r="D18" t="s">
        <v>12</v>
      </c>
      <c r="E18">
        <v>832.47</v>
      </c>
      <c r="F18">
        <v>820.11</v>
      </c>
      <c r="H18" s="1" t="s">
        <v>834</v>
      </c>
    </row>
    <row r="19" spans="1:10" x14ac:dyDescent="0.35">
      <c r="A19" t="s">
        <v>46</v>
      </c>
      <c r="B19" t="s">
        <v>47</v>
      </c>
      <c r="C19" t="s">
        <v>1</v>
      </c>
      <c r="D19" t="s">
        <v>34</v>
      </c>
      <c r="E19">
        <v>105.02</v>
      </c>
      <c r="F19">
        <v>43.26</v>
      </c>
      <c r="H19">
        <f>AVERAGEIFS(E4:E203,C4:C203,"Male",B4:B203,"*e*")</f>
        <v>459.38227272727278</v>
      </c>
    </row>
    <row r="20" spans="1:10" x14ac:dyDescent="0.35">
      <c r="A20" t="s">
        <v>48</v>
      </c>
      <c r="B20" t="s">
        <v>49</v>
      </c>
      <c r="C20" t="s">
        <v>3</v>
      </c>
      <c r="D20" t="s">
        <v>25</v>
      </c>
      <c r="E20">
        <v>697.37</v>
      </c>
      <c r="F20">
        <v>530.17999999999995</v>
      </c>
      <c r="H20" s="1" t="s">
        <v>740</v>
      </c>
    </row>
    <row r="21" spans="1:10" x14ac:dyDescent="0.35">
      <c r="A21" t="s">
        <v>50</v>
      </c>
      <c r="B21" t="s">
        <v>51</v>
      </c>
      <c r="C21" t="s">
        <v>3</v>
      </c>
      <c r="D21" t="s">
        <v>12</v>
      </c>
      <c r="E21">
        <v>326.93</v>
      </c>
      <c r="F21">
        <v>270.92</v>
      </c>
      <c r="H21">
        <f>COUNTIFS(C4:C203,"Female",A4:A203,"?a*")</f>
        <v>34</v>
      </c>
    </row>
    <row r="22" spans="1:10" x14ac:dyDescent="0.35">
      <c r="A22" t="s">
        <v>52</v>
      </c>
      <c r="B22" t="s">
        <v>53</v>
      </c>
      <c r="C22" t="s">
        <v>0</v>
      </c>
      <c r="D22" t="s">
        <v>12</v>
      </c>
      <c r="E22">
        <v>831.29</v>
      </c>
      <c r="F22">
        <v>288.2</v>
      </c>
      <c r="H22" s="5" t="s">
        <v>741</v>
      </c>
    </row>
    <row r="23" spans="1:10" x14ac:dyDescent="0.35">
      <c r="A23" t="s">
        <v>54</v>
      </c>
      <c r="B23" t="s">
        <v>55</v>
      </c>
      <c r="C23" t="s">
        <v>1</v>
      </c>
      <c r="D23" t="s">
        <v>18</v>
      </c>
      <c r="E23">
        <v>922.73</v>
      </c>
      <c r="F23">
        <v>523.12</v>
      </c>
      <c r="H23">
        <f>MAX(_xlfn.MAXIFS(E4:E203,C4:C203,"Female",D4:D203,"*S"),_xlfn.MAXIFS(E4:E203,C4:C203,"Female",D4:D203,"M"))</f>
        <v>995.91</v>
      </c>
    </row>
    <row r="24" spans="1:10" x14ac:dyDescent="0.35">
      <c r="A24" t="s">
        <v>56</v>
      </c>
      <c r="B24" t="s">
        <v>57</v>
      </c>
      <c r="C24" t="s">
        <v>0</v>
      </c>
      <c r="D24" t="s">
        <v>41</v>
      </c>
      <c r="E24">
        <v>66.42</v>
      </c>
      <c r="F24">
        <v>784.61</v>
      </c>
    </row>
    <row r="25" spans="1:10" ht="17.5" thickBot="1" x14ac:dyDescent="0.45">
      <c r="A25" t="s">
        <v>58</v>
      </c>
      <c r="B25" t="s">
        <v>59</v>
      </c>
      <c r="C25" t="s">
        <v>1</v>
      </c>
      <c r="D25" t="s">
        <v>15</v>
      </c>
      <c r="E25">
        <v>509.65</v>
      </c>
      <c r="F25">
        <v>756.29</v>
      </c>
      <c r="H25" s="27" t="s">
        <v>829</v>
      </c>
      <c r="I25" s="27"/>
      <c r="J25" s="27"/>
    </row>
    <row r="26" spans="1:10" ht="15" thickTop="1" x14ac:dyDescent="0.35">
      <c r="A26" t="s">
        <v>60</v>
      </c>
      <c r="B26" t="s">
        <v>61</v>
      </c>
      <c r="C26" t="s">
        <v>62</v>
      </c>
      <c r="D26" t="s">
        <v>41</v>
      </c>
      <c r="E26">
        <v>617.66999999999996</v>
      </c>
      <c r="F26">
        <v>595.07000000000005</v>
      </c>
    </row>
    <row r="27" spans="1:10" x14ac:dyDescent="0.35">
      <c r="A27" t="s">
        <v>63</v>
      </c>
      <c r="B27" t="s">
        <v>64</v>
      </c>
      <c r="C27" t="s">
        <v>1</v>
      </c>
      <c r="D27" t="s">
        <v>25</v>
      </c>
      <c r="E27">
        <v>617.79999999999995</v>
      </c>
      <c r="F27">
        <v>409.45</v>
      </c>
      <c r="H27" s="5" t="s">
        <v>772</v>
      </c>
    </row>
    <row r="28" spans="1:10" x14ac:dyDescent="0.35">
      <c r="A28" t="s">
        <v>65</v>
      </c>
      <c r="B28" t="s">
        <v>66</v>
      </c>
      <c r="C28" t="s">
        <v>0</v>
      </c>
      <c r="D28" t="s">
        <v>25</v>
      </c>
      <c r="E28">
        <v>714.25</v>
      </c>
      <c r="F28">
        <v>369.91</v>
      </c>
      <c r="H28">
        <f>COUNTIFS(D4:D203,"&lt;&gt;S",C4:C203,"Female")</f>
        <v>94</v>
      </c>
    </row>
    <row r="29" spans="1:10" x14ac:dyDescent="0.35">
      <c r="A29" t="s">
        <v>67</v>
      </c>
      <c r="B29" t="s">
        <v>68</v>
      </c>
      <c r="C29" t="s">
        <v>1</v>
      </c>
      <c r="D29" t="s">
        <v>15</v>
      </c>
      <c r="E29">
        <v>248.49</v>
      </c>
      <c r="F29">
        <v>383.62</v>
      </c>
      <c r="H29" s="1" t="s">
        <v>773</v>
      </c>
    </row>
    <row r="30" spans="1:10" x14ac:dyDescent="0.35">
      <c r="A30" t="s">
        <v>69</v>
      </c>
      <c r="B30" t="s">
        <v>70</v>
      </c>
      <c r="C30" t="s">
        <v>0</v>
      </c>
      <c r="D30" t="s">
        <v>18</v>
      </c>
      <c r="E30">
        <v>146.36000000000001</v>
      </c>
      <c r="F30">
        <v>792.49</v>
      </c>
      <c r="H30">
        <f>AVERAGEIFS(E4:E203,E4:E203,"&gt;=500")</f>
        <v>748.74108910891107</v>
      </c>
    </row>
    <row r="31" spans="1:10" x14ac:dyDescent="0.35">
      <c r="A31" t="s">
        <v>71</v>
      </c>
      <c r="B31" t="s">
        <v>72</v>
      </c>
      <c r="C31" t="s">
        <v>1</v>
      </c>
      <c r="D31" t="s">
        <v>25</v>
      </c>
      <c r="E31">
        <v>518.63</v>
      </c>
      <c r="F31">
        <v>894.16</v>
      </c>
      <c r="H31" s="5" t="s">
        <v>836</v>
      </c>
    </row>
    <row r="32" spans="1:10" x14ac:dyDescent="0.35">
      <c r="A32" t="s">
        <v>73</v>
      </c>
      <c r="B32" t="s">
        <v>74</v>
      </c>
      <c r="C32" t="s">
        <v>0</v>
      </c>
      <c r="D32" t="s">
        <v>75</v>
      </c>
      <c r="E32">
        <v>279.89999999999998</v>
      </c>
      <c r="F32">
        <v>424.59</v>
      </c>
      <c r="H32">
        <f>AVERAGEIFS(E6:E205,E6:E205,"&lt;=500")</f>
        <v>235.00676767676765</v>
      </c>
    </row>
    <row r="33" spans="1:8" x14ac:dyDescent="0.35">
      <c r="A33" t="s">
        <v>76</v>
      </c>
      <c r="B33" t="s">
        <v>77</v>
      </c>
      <c r="C33" t="s">
        <v>1</v>
      </c>
      <c r="D33" t="s">
        <v>15</v>
      </c>
      <c r="E33">
        <v>474.97</v>
      </c>
      <c r="F33">
        <v>215.38</v>
      </c>
      <c r="H33" s="5" t="s">
        <v>774</v>
      </c>
    </row>
    <row r="34" spans="1:8" x14ac:dyDescent="0.35">
      <c r="A34" t="s">
        <v>78</v>
      </c>
      <c r="B34" t="s">
        <v>79</v>
      </c>
      <c r="C34" t="s">
        <v>1</v>
      </c>
      <c r="D34" t="s">
        <v>18</v>
      </c>
      <c r="E34">
        <v>633.32000000000005</v>
      </c>
      <c r="F34">
        <v>345.6</v>
      </c>
      <c r="H34">
        <f>AVERAGEIFS(E4:E203,E4:E203,"&lt;=500",E4:E203,"&gt;=250",D4:D203,"&lt;&gt;M")</f>
        <v>381.17205882352943</v>
      </c>
    </row>
    <row r="35" spans="1:8" x14ac:dyDescent="0.35">
      <c r="A35" t="s">
        <v>80</v>
      </c>
      <c r="B35" t="s">
        <v>81</v>
      </c>
      <c r="C35" t="s">
        <v>1</v>
      </c>
      <c r="D35" t="s">
        <v>18</v>
      </c>
      <c r="E35">
        <v>10.55</v>
      </c>
      <c r="F35">
        <v>679.21</v>
      </c>
      <c r="H35" s="1" t="s">
        <v>775</v>
      </c>
    </row>
    <row r="36" spans="1:8" x14ac:dyDescent="0.35">
      <c r="A36" t="s">
        <v>82</v>
      </c>
      <c r="B36" t="s">
        <v>83</v>
      </c>
      <c r="C36" t="s">
        <v>1</v>
      </c>
      <c r="D36" t="s">
        <v>25</v>
      </c>
      <c r="E36">
        <v>149.04</v>
      </c>
      <c r="F36">
        <v>867.49</v>
      </c>
      <c r="H36">
        <f>_xlfn.MAXIFS(E4:E203,C4:C203,"Female",D4:D203,"M",E4:E203,"&lt;=500")</f>
        <v>489.5</v>
      </c>
    </row>
    <row r="37" spans="1:8" x14ac:dyDescent="0.35">
      <c r="A37" t="s">
        <v>84</v>
      </c>
      <c r="B37" t="s">
        <v>85</v>
      </c>
      <c r="C37" t="s">
        <v>3</v>
      </c>
      <c r="D37" t="s">
        <v>12</v>
      </c>
      <c r="E37">
        <v>624.29</v>
      </c>
      <c r="F37">
        <v>6.01</v>
      </c>
    </row>
    <row r="38" spans="1:8" x14ac:dyDescent="0.35">
      <c r="A38" t="s">
        <v>86</v>
      </c>
      <c r="B38" t="s">
        <v>87</v>
      </c>
      <c r="C38" t="s">
        <v>0</v>
      </c>
      <c r="D38" t="s">
        <v>75</v>
      </c>
      <c r="E38">
        <v>482.97</v>
      </c>
      <c r="F38">
        <v>370.11</v>
      </c>
    </row>
    <row r="39" spans="1:8" x14ac:dyDescent="0.35">
      <c r="A39" t="s">
        <v>88</v>
      </c>
      <c r="B39" t="s">
        <v>89</v>
      </c>
      <c r="C39" t="s">
        <v>0</v>
      </c>
      <c r="D39" t="s">
        <v>12</v>
      </c>
      <c r="E39">
        <v>909.56</v>
      </c>
      <c r="F39">
        <v>144.99</v>
      </c>
    </row>
    <row r="40" spans="1:8" x14ac:dyDescent="0.35">
      <c r="A40" t="s">
        <v>90</v>
      </c>
      <c r="B40" t="s">
        <v>91</v>
      </c>
      <c r="C40" t="s">
        <v>1</v>
      </c>
      <c r="D40" t="s">
        <v>34</v>
      </c>
      <c r="E40">
        <v>94.55</v>
      </c>
      <c r="F40">
        <v>369.12</v>
      </c>
    </row>
    <row r="41" spans="1:8" x14ac:dyDescent="0.35">
      <c r="A41" t="s">
        <v>92</v>
      </c>
      <c r="B41" t="s">
        <v>93</v>
      </c>
      <c r="C41" t="s">
        <v>0</v>
      </c>
      <c r="D41" t="s">
        <v>18</v>
      </c>
      <c r="E41">
        <v>10.02</v>
      </c>
      <c r="F41">
        <v>368.38</v>
      </c>
    </row>
    <row r="42" spans="1:8" x14ac:dyDescent="0.35">
      <c r="A42" t="s">
        <v>94</v>
      </c>
      <c r="B42" t="s">
        <v>95</v>
      </c>
      <c r="C42" t="s">
        <v>1</v>
      </c>
      <c r="D42" t="s">
        <v>15</v>
      </c>
      <c r="E42">
        <v>377.94</v>
      </c>
      <c r="F42">
        <v>410.79</v>
      </c>
    </row>
    <row r="43" spans="1:8" x14ac:dyDescent="0.35">
      <c r="A43" t="s">
        <v>96</v>
      </c>
      <c r="B43" t="s">
        <v>97</v>
      </c>
      <c r="C43" t="s">
        <v>0</v>
      </c>
      <c r="D43" t="s">
        <v>41</v>
      </c>
      <c r="E43">
        <v>954.71</v>
      </c>
      <c r="F43">
        <v>600.32000000000005</v>
      </c>
    </row>
    <row r="44" spans="1:8" x14ac:dyDescent="0.35">
      <c r="A44" t="s">
        <v>98</v>
      </c>
      <c r="B44" t="s">
        <v>99</v>
      </c>
      <c r="C44" t="s">
        <v>1</v>
      </c>
      <c r="D44" t="s">
        <v>15</v>
      </c>
      <c r="E44">
        <v>238.92</v>
      </c>
      <c r="F44">
        <v>30.05</v>
      </c>
    </row>
    <row r="45" spans="1:8" x14ac:dyDescent="0.35">
      <c r="A45" t="s">
        <v>100</v>
      </c>
      <c r="B45" t="s">
        <v>101</v>
      </c>
      <c r="C45" t="s">
        <v>0</v>
      </c>
      <c r="D45" t="s">
        <v>25</v>
      </c>
      <c r="E45">
        <v>762.03</v>
      </c>
      <c r="F45">
        <v>55.85</v>
      </c>
    </row>
    <row r="46" spans="1:8" x14ac:dyDescent="0.35">
      <c r="A46" t="s">
        <v>102</v>
      </c>
      <c r="B46" t="s">
        <v>103</v>
      </c>
      <c r="C46" t="s">
        <v>62</v>
      </c>
      <c r="D46" t="s">
        <v>34</v>
      </c>
      <c r="E46">
        <v>8.81</v>
      </c>
      <c r="F46">
        <v>249.31</v>
      </c>
    </row>
    <row r="47" spans="1:8" x14ac:dyDescent="0.35">
      <c r="A47" t="s">
        <v>104</v>
      </c>
      <c r="B47" t="s">
        <v>105</v>
      </c>
      <c r="C47" t="s">
        <v>0</v>
      </c>
      <c r="D47" t="s">
        <v>25</v>
      </c>
      <c r="E47">
        <v>166.1</v>
      </c>
      <c r="F47">
        <v>229.71</v>
      </c>
    </row>
    <row r="48" spans="1:8" x14ac:dyDescent="0.35">
      <c r="A48" t="s">
        <v>106</v>
      </c>
      <c r="B48" t="s">
        <v>107</v>
      </c>
      <c r="C48" t="s">
        <v>1</v>
      </c>
      <c r="D48" t="s">
        <v>25</v>
      </c>
      <c r="E48">
        <v>246.21</v>
      </c>
      <c r="F48">
        <v>3.67</v>
      </c>
    </row>
    <row r="49" spans="1:6" x14ac:dyDescent="0.35">
      <c r="A49" t="s">
        <v>108</v>
      </c>
      <c r="B49" t="s">
        <v>109</v>
      </c>
      <c r="C49" t="s">
        <v>110</v>
      </c>
      <c r="D49" t="s">
        <v>25</v>
      </c>
      <c r="E49">
        <v>687.25</v>
      </c>
      <c r="F49">
        <v>653.58000000000004</v>
      </c>
    </row>
    <row r="50" spans="1:6" x14ac:dyDescent="0.35">
      <c r="A50" t="s">
        <v>111</v>
      </c>
      <c r="B50" t="s">
        <v>112</v>
      </c>
      <c r="C50" t="s">
        <v>1</v>
      </c>
      <c r="D50" t="s">
        <v>41</v>
      </c>
      <c r="E50">
        <v>388.17</v>
      </c>
      <c r="F50">
        <v>787.79</v>
      </c>
    </row>
    <row r="51" spans="1:6" x14ac:dyDescent="0.35">
      <c r="A51" t="s">
        <v>113</v>
      </c>
      <c r="B51" t="s">
        <v>114</v>
      </c>
      <c r="C51" t="s">
        <v>110</v>
      </c>
      <c r="D51" t="s">
        <v>41</v>
      </c>
      <c r="E51">
        <v>634.55999999999995</v>
      </c>
      <c r="F51">
        <v>555.08000000000004</v>
      </c>
    </row>
    <row r="52" spans="1:6" x14ac:dyDescent="0.35">
      <c r="A52" t="s">
        <v>115</v>
      </c>
      <c r="B52" t="s">
        <v>116</v>
      </c>
      <c r="C52" t="s">
        <v>0</v>
      </c>
      <c r="D52" t="s">
        <v>18</v>
      </c>
      <c r="E52">
        <v>777.88</v>
      </c>
      <c r="F52">
        <v>983.42</v>
      </c>
    </row>
    <row r="53" spans="1:6" x14ac:dyDescent="0.35">
      <c r="A53" t="s">
        <v>117</v>
      </c>
      <c r="B53" t="s">
        <v>118</v>
      </c>
      <c r="C53" t="s">
        <v>1</v>
      </c>
      <c r="D53" t="s">
        <v>15</v>
      </c>
      <c r="E53">
        <v>89.66</v>
      </c>
      <c r="F53">
        <v>442.12</v>
      </c>
    </row>
    <row r="54" spans="1:6" x14ac:dyDescent="0.35">
      <c r="A54" t="s">
        <v>119</v>
      </c>
      <c r="B54" t="s">
        <v>120</v>
      </c>
      <c r="C54" t="s">
        <v>1</v>
      </c>
      <c r="D54" t="s">
        <v>41</v>
      </c>
      <c r="E54">
        <v>154.86000000000001</v>
      </c>
      <c r="F54">
        <v>598.58000000000004</v>
      </c>
    </row>
    <row r="55" spans="1:6" x14ac:dyDescent="0.35">
      <c r="A55" t="s">
        <v>121</v>
      </c>
      <c r="B55" t="s">
        <v>122</v>
      </c>
      <c r="C55" t="s">
        <v>1</v>
      </c>
      <c r="D55" t="s">
        <v>25</v>
      </c>
      <c r="E55">
        <v>202.09</v>
      </c>
      <c r="F55">
        <v>164.5</v>
      </c>
    </row>
    <row r="56" spans="1:6" x14ac:dyDescent="0.35">
      <c r="A56" t="s">
        <v>123</v>
      </c>
      <c r="B56" t="s">
        <v>124</v>
      </c>
      <c r="C56" t="s">
        <v>62</v>
      </c>
      <c r="D56" t="s">
        <v>75</v>
      </c>
      <c r="E56">
        <v>777.5</v>
      </c>
      <c r="F56">
        <v>2.84</v>
      </c>
    </row>
    <row r="57" spans="1:6" x14ac:dyDescent="0.35">
      <c r="A57" t="s">
        <v>125</v>
      </c>
      <c r="B57" t="s">
        <v>126</v>
      </c>
      <c r="C57" t="s">
        <v>62</v>
      </c>
      <c r="D57" t="s">
        <v>18</v>
      </c>
      <c r="E57">
        <v>559.37</v>
      </c>
      <c r="F57">
        <v>65.72</v>
      </c>
    </row>
    <row r="58" spans="1:6" x14ac:dyDescent="0.35">
      <c r="A58" t="s">
        <v>127</v>
      </c>
      <c r="B58" t="s">
        <v>128</v>
      </c>
      <c r="C58" t="s">
        <v>0</v>
      </c>
      <c r="D58" t="s">
        <v>12</v>
      </c>
      <c r="E58">
        <v>497.91</v>
      </c>
      <c r="F58">
        <v>31.2</v>
      </c>
    </row>
    <row r="59" spans="1:6" x14ac:dyDescent="0.35">
      <c r="A59" t="s">
        <v>129</v>
      </c>
      <c r="B59" t="s">
        <v>130</v>
      </c>
      <c r="C59" t="s">
        <v>0</v>
      </c>
      <c r="D59" t="s">
        <v>25</v>
      </c>
      <c r="E59">
        <v>800.72</v>
      </c>
      <c r="F59">
        <v>762.68</v>
      </c>
    </row>
    <row r="60" spans="1:6" x14ac:dyDescent="0.35">
      <c r="A60" t="s">
        <v>131</v>
      </c>
      <c r="B60" t="s">
        <v>132</v>
      </c>
      <c r="C60" t="s">
        <v>1</v>
      </c>
      <c r="D60" t="s">
        <v>25</v>
      </c>
      <c r="E60">
        <v>954.1</v>
      </c>
      <c r="F60">
        <v>780.63</v>
      </c>
    </row>
    <row r="61" spans="1:6" x14ac:dyDescent="0.35">
      <c r="A61" t="s">
        <v>133</v>
      </c>
      <c r="B61" t="s">
        <v>134</v>
      </c>
      <c r="C61" t="s">
        <v>135</v>
      </c>
      <c r="D61" t="s">
        <v>15</v>
      </c>
      <c r="E61">
        <v>152.91999999999999</v>
      </c>
      <c r="F61">
        <v>448.3</v>
      </c>
    </row>
    <row r="62" spans="1:6" x14ac:dyDescent="0.35">
      <c r="A62" t="s">
        <v>136</v>
      </c>
      <c r="B62" t="s">
        <v>137</v>
      </c>
      <c r="C62" t="s">
        <v>0</v>
      </c>
      <c r="D62" t="s">
        <v>75</v>
      </c>
      <c r="E62">
        <v>832.3</v>
      </c>
      <c r="F62">
        <v>128.47</v>
      </c>
    </row>
    <row r="63" spans="1:6" x14ac:dyDescent="0.35">
      <c r="A63" t="s">
        <v>138</v>
      </c>
      <c r="B63" t="s">
        <v>139</v>
      </c>
      <c r="C63" t="s">
        <v>1</v>
      </c>
      <c r="D63" t="s">
        <v>18</v>
      </c>
      <c r="E63">
        <v>179.94</v>
      </c>
      <c r="F63">
        <v>826.8</v>
      </c>
    </row>
    <row r="64" spans="1:6" x14ac:dyDescent="0.35">
      <c r="A64" t="s">
        <v>140</v>
      </c>
      <c r="B64" t="s">
        <v>141</v>
      </c>
      <c r="C64" t="s">
        <v>0</v>
      </c>
      <c r="D64" t="s">
        <v>12</v>
      </c>
      <c r="E64">
        <v>202.24</v>
      </c>
      <c r="F64">
        <v>763.78</v>
      </c>
    </row>
    <row r="65" spans="1:6" x14ac:dyDescent="0.35">
      <c r="A65" t="s">
        <v>142</v>
      </c>
      <c r="B65" t="s">
        <v>143</v>
      </c>
      <c r="C65" t="s">
        <v>0</v>
      </c>
      <c r="D65" t="s">
        <v>75</v>
      </c>
      <c r="E65">
        <v>440.36</v>
      </c>
      <c r="F65">
        <v>410.33</v>
      </c>
    </row>
    <row r="66" spans="1:6" x14ac:dyDescent="0.35">
      <c r="A66" t="s">
        <v>144</v>
      </c>
      <c r="B66" t="s">
        <v>145</v>
      </c>
      <c r="C66" t="s">
        <v>0</v>
      </c>
      <c r="D66" t="s">
        <v>75</v>
      </c>
      <c r="E66">
        <v>744.8</v>
      </c>
      <c r="F66">
        <v>856.47</v>
      </c>
    </row>
    <row r="67" spans="1:6" x14ac:dyDescent="0.35">
      <c r="A67" t="s">
        <v>146</v>
      </c>
      <c r="B67" t="s">
        <v>147</v>
      </c>
      <c r="C67" t="s">
        <v>1</v>
      </c>
      <c r="D67" t="s">
        <v>18</v>
      </c>
      <c r="E67">
        <v>849.51</v>
      </c>
      <c r="F67">
        <v>977.14</v>
      </c>
    </row>
    <row r="68" spans="1:6" x14ac:dyDescent="0.35">
      <c r="A68" t="s">
        <v>148</v>
      </c>
      <c r="B68" t="s">
        <v>149</v>
      </c>
      <c r="C68" t="s">
        <v>1</v>
      </c>
      <c r="D68" t="s">
        <v>18</v>
      </c>
      <c r="E68">
        <v>328.44</v>
      </c>
      <c r="F68">
        <v>25.19</v>
      </c>
    </row>
    <row r="69" spans="1:6" x14ac:dyDescent="0.35">
      <c r="A69" t="s">
        <v>150</v>
      </c>
      <c r="B69" t="s">
        <v>151</v>
      </c>
      <c r="C69" t="s">
        <v>2</v>
      </c>
      <c r="D69" t="s">
        <v>25</v>
      </c>
      <c r="E69">
        <v>480.79</v>
      </c>
      <c r="F69">
        <v>539.37</v>
      </c>
    </row>
    <row r="70" spans="1:6" x14ac:dyDescent="0.35">
      <c r="A70" t="s">
        <v>152</v>
      </c>
      <c r="B70" t="s">
        <v>153</v>
      </c>
      <c r="C70" t="s">
        <v>1</v>
      </c>
      <c r="D70" t="s">
        <v>18</v>
      </c>
      <c r="E70">
        <v>623.76</v>
      </c>
      <c r="F70">
        <v>887.02</v>
      </c>
    </row>
    <row r="71" spans="1:6" x14ac:dyDescent="0.35">
      <c r="A71" t="s">
        <v>154</v>
      </c>
      <c r="B71" t="s">
        <v>155</v>
      </c>
      <c r="C71" t="s">
        <v>1</v>
      </c>
      <c r="D71" t="s">
        <v>34</v>
      </c>
      <c r="E71">
        <v>613.29999999999995</v>
      </c>
      <c r="F71">
        <v>612.34</v>
      </c>
    </row>
    <row r="72" spans="1:6" x14ac:dyDescent="0.35">
      <c r="A72" t="s">
        <v>156</v>
      </c>
      <c r="B72" t="s">
        <v>157</v>
      </c>
      <c r="C72" t="s">
        <v>0</v>
      </c>
      <c r="D72" t="s">
        <v>15</v>
      </c>
      <c r="E72">
        <v>71.61</v>
      </c>
      <c r="F72">
        <v>691.22</v>
      </c>
    </row>
    <row r="73" spans="1:6" x14ac:dyDescent="0.35">
      <c r="A73" t="s">
        <v>158</v>
      </c>
      <c r="B73" t="s">
        <v>159</v>
      </c>
      <c r="C73" t="s">
        <v>1</v>
      </c>
      <c r="D73" t="s">
        <v>15</v>
      </c>
      <c r="E73">
        <v>225.62</v>
      </c>
      <c r="F73">
        <v>334.55</v>
      </c>
    </row>
    <row r="74" spans="1:6" x14ac:dyDescent="0.35">
      <c r="A74" t="s">
        <v>160</v>
      </c>
      <c r="B74" t="s">
        <v>161</v>
      </c>
      <c r="C74" t="s">
        <v>1</v>
      </c>
      <c r="D74" t="s">
        <v>34</v>
      </c>
      <c r="E74">
        <v>453.46</v>
      </c>
      <c r="F74">
        <v>272.64</v>
      </c>
    </row>
    <row r="75" spans="1:6" x14ac:dyDescent="0.35">
      <c r="A75" t="s">
        <v>162</v>
      </c>
      <c r="B75" t="s">
        <v>163</v>
      </c>
      <c r="C75" t="s">
        <v>1</v>
      </c>
      <c r="D75" t="s">
        <v>12</v>
      </c>
      <c r="E75">
        <v>29.08</v>
      </c>
      <c r="F75">
        <v>536.23</v>
      </c>
    </row>
    <row r="76" spans="1:6" x14ac:dyDescent="0.35">
      <c r="A76" t="s">
        <v>164</v>
      </c>
      <c r="B76" t="s">
        <v>165</v>
      </c>
      <c r="C76" t="s">
        <v>1</v>
      </c>
      <c r="D76" t="s">
        <v>15</v>
      </c>
      <c r="E76">
        <v>879.05</v>
      </c>
      <c r="F76">
        <v>190.98</v>
      </c>
    </row>
    <row r="77" spans="1:6" x14ac:dyDescent="0.35">
      <c r="A77" t="s">
        <v>166</v>
      </c>
      <c r="B77" t="s">
        <v>167</v>
      </c>
      <c r="C77" t="s">
        <v>1</v>
      </c>
      <c r="D77" t="s">
        <v>18</v>
      </c>
      <c r="E77">
        <v>782.43</v>
      </c>
      <c r="F77">
        <v>693.14</v>
      </c>
    </row>
    <row r="78" spans="1:6" x14ac:dyDescent="0.35">
      <c r="A78" t="s">
        <v>168</v>
      </c>
      <c r="B78" t="s">
        <v>169</v>
      </c>
      <c r="C78" t="s">
        <v>0</v>
      </c>
      <c r="D78" t="s">
        <v>41</v>
      </c>
      <c r="E78">
        <v>128.21</v>
      </c>
      <c r="F78">
        <v>850.96</v>
      </c>
    </row>
    <row r="79" spans="1:6" x14ac:dyDescent="0.35">
      <c r="A79" t="s">
        <v>170</v>
      </c>
      <c r="B79" t="s">
        <v>171</v>
      </c>
      <c r="C79" t="s">
        <v>0</v>
      </c>
      <c r="D79" t="s">
        <v>15</v>
      </c>
      <c r="E79">
        <v>632.35</v>
      </c>
      <c r="F79">
        <v>450.16</v>
      </c>
    </row>
    <row r="80" spans="1:6" x14ac:dyDescent="0.35">
      <c r="A80" t="s">
        <v>172</v>
      </c>
      <c r="B80" t="s">
        <v>173</v>
      </c>
      <c r="C80" t="s">
        <v>0</v>
      </c>
      <c r="D80" t="s">
        <v>12</v>
      </c>
      <c r="E80">
        <v>430.09</v>
      </c>
      <c r="F80">
        <v>944.47</v>
      </c>
    </row>
    <row r="81" spans="1:6" x14ac:dyDescent="0.35">
      <c r="A81" t="s">
        <v>174</v>
      </c>
      <c r="B81" t="s">
        <v>175</v>
      </c>
      <c r="C81" t="s">
        <v>1</v>
      </c>
      <c r="D81" t="s">
        <v>34</v>
      </c>
      <c r="E81">
        <v>960.5</v>
      </c>
      <c r="F81">
        <v>244.6</v>
      </c>
    </row>
    <row r="82" spans="1:6" x14ac:dyDescent="0.35">
      <c r="A82" t="s">
        <v>176</v>
      </c>
      <c r="B82" t="s">
        <v>177</v>
      </c>
      <c r="C82" t="s">
        <v>1</v>
      </c>
      <c r="D82" t="s">
        <v>15</v>
      </c>
      <c r="E82">
        <v>60.16</v>
      </c>
      <c r="F82">
        <v>836.45</v>
      </c>
    </row>
    <row r="83" spans="1:6" x14ac:dyDescent="0.35">
      <c r="A83" t="s">
        <v>178</v>
      </c>
      <c r="B83" t="s">
        <v>179</v>
      </c>
      <c r="C83" t="s">
        <v>1</v>
      </c>
      <c r="D83" t="s">
        <v>18</v>
      </c>
      <c r="E83">
        <v>950.81</v>
      </c>
      <c r="F83">
        <v>400.38</v>
      </c>
    </row>
    <row r="84" spans="1:6" x14ac:dyDescent="0.35">
      <c r="A84" t="s">
        <v>180</v>
      </c>
      <c r="B84" t="s">
        <v>181</v>
      </c>
      <c r="C84" t="s">
        <v>1</v>
      </c>
      <c r="D84" t="s">
        <v>15</v>
      </c>
      <c r="E84">
        <v>320.92</v>
      </c>
      <c r="F84">
        <v>431.21</v>
      </c>
    </row>
    <row r="85" spans="1:6" x14ac:dyDescent="0.35">
      <c r="A85" t="s">
        <v>182</v>
      </c>
      <c r="B85" t="s">
        <v>183</v>
      </c>
      <c r="C85" t="s">
        <v>1</v>
      </c>
      <c r="D85" t="s">
        <v>41</v>
      </c>
      <c r="E85">
        <v>509.07</v>
      </c>
      <c r="F85">
        <v>903.11</v>
      </c>
    </row>
    <row r="86" spans="1:6" x14ac:dyDescent="0.35">
      <c r="A86" t="s">
        <v>184</v>
      </c>
      <c r="B86" t="s">
        <v>185</v>
      </c>
      <c r="C86" t="s">
        <v>0</v>
      </c>
      <c r="D86" t="s">
        <v>18</v>
      </c>
      <c r="E86">
        <v>437.43</v>
      </c>
      <c r="F86">
        <v>192.67</v>
      </c>
    </row>
    <row r="87" spans="1:6" x14ac:dyDescent="0.35">
      <c r="A87" t="s">
        <v>186</v>
      </c>
      <c r="B87" t="s">
        <v>187</v>
      </c>
      <c r="C87" t="s">
        <v>1</v>
      </c>
      <c r="D87" t="s">
        <v>12</v>
      </c>
      <c r="E87">
        <v>38.869999999999997</v>
      </c>
      <c r="F87">
        <v>601.41999999999996</v>
      </c>
    </row>
    <row r="88" spans="1:6" x14ac:dyDescent="0.35">
      <c r="A88" t="s">
        <v>188</v>
      </c>
      <c r="B88" t="s">
        <v>189</v>
      </c>
      <c r="C88" t="s">
        <v>0</v>
      </c>
      <c r="D88" t="s">
        <v>15</v>
      </c>
      <c r="E88">
        <v>738.16</v>
      </c>
      <c r="F88">
        <v>852.55</v>
      </c>
    </row>
    <row r="89" spans="1:6" x14ac:dyDescent="0.35">
      <c r="A89" t="s">
        <v>190</v>
      </c>
      <c r="B89" t="s">
        <v>191</v>
      </c>
      <c r="C89" t="s">
        <v>0</v>
      </c>
      <c r="D89" t="s">
        <v>25</v>
      </c>
      <c r="E89">
        <v>745.18</v>
      </c>
      <c r="F89">
        <v>563.04</v>
      </c>
    </row>
    <row r="90" spans="1:6" x14ac:dyDescent="0.35">
      <c r="A90" t="s">
        <v>192</v>
      </c>
      <c r="B90" t="s">
        <v>193</v>
      </c>
      <c r="C90" t="s">
        <v>0</v>
      </c>
      <c r="D90" t="s">
        <v>25</v>
      </c>
      <c r="E90">
        <v>860.45</v>
      </c>
      <c r="F90">
        <v>609.69000000000005</v>
      </c>
    </row>
    <row r="91" spans="1:6" x14ac:dyDescent="0.35">
      <c r="A91" t="s">
        <v>194</v>
      </c>
      <c r="B91" t="s">
        <v>195</v>
      </c>
      <c r="C91" t="s">
        <v>1</v>
      </c>
      <c r="D91" t="s">
        <v>15</v>
      </c>
      <c r="E91">
        <v>143.52000000000001</v>
      </c>
      <c r="F91">
        <v>216.48</v>
      </c>
    </row>
    <row r="92" spans="1:6" x14ac:dyDescent="0.35">
      <c r="A92" t="s">
        <v>196</v>
      </c>
      <c r="B92" t="s">
        <v>197</v>
      </c>
      <c r="C92" t="s">
        <v>0</v>
      </c>
      <c r="D92" t="s">
        <v>15</v>
      </c>
      <c r="E92">
        <v>87.87</v>
      </c>
      <c r="F92">
        <v>295.10000000000002</v>
      </c>
    </row>
    <row r="93" spans="1:6" x14ac:dyDescent="0.35">
      <c r="A93" t="s">
        <v>198</v>
      </c>
      <c r="B93" t="s">
        <v>199</v>
      </c>
      <c r="C93" t="s">
        <v>0</v>
      </c>
      <c r="D93" t="s">
        <v>75</v>
      </c>
      <c r="E93">
        <v>257.12</v>
      </c>
      <c r="F93">
        <v>67.37</v>
      </c>
    </row>
    <row r="94" spans="1:6" x14ac:dyDescent="0.35">
      <c r="A94" t="s">
        <v>200</v>
      </c>
      <c r="B94" t="s">
        <v>201</v>
      </c>
      <c r="C94" t="s">
        <v>0</v>
      </c>
      <c r="D94" t="s">
        <v>18</v>
      </c>
      <c r="E94">
        <v>803.51</v>
      </c>
      <c r="F94">
        <v>432.8</v>
      </c>
    </row>
    <row r="95" spans="1:6" x14ac:dyDescent="0.35">
      <c r="A95" t="s">
        <v>202</v>
      </c>
      <c r="B95" t="s">
        <v>203</v>
      </c>
      <c r="C95" t="s">
        <v>0</v>
      </c>
      <c r="D95" t="s">
        <v>41</v>
      </c>
      <c r="E95">
        <v>412.76</v>
      </c>
      <c r="F95">
        <v>58.6</v>
      </c>
    </row>
    <row r="96" spans="1:6" x14ac:dyDescent="0.35">
      <c r="A96" t="s">
        <v>204</v>
      </c>
      <c r="B96" t="s">
        <v>205</v>
      </c>
      <c r="C96" t="s">
        <v>1</v>
      </c>
      <c r="D96" t="s">
        <v>15</v>
      </c>
      <c r="E96">
        <v>395.7</v>
      </c>
      <c r="F96">
        <v>30.49</v>
      </c>
    </row>
    <row r="97" spans="1:6" x14ac:dyDescent="0.35">
      <c r="A97" t="s">
        <v>206</v>
      </c>
      <c r="B97" t="s">
        <v>207</v>
      </c>
      <c r="C97" t="s">
        <v>0</v>
      </c>
      <c r="D97" t="s">
        <v>34</v>
      </c>
      <c r="E97">
        <v>339.28</v>
      </c>
      <c r="F97">
        <v>711.63</v>
      </c>
    </row>
    <row r="98" spans="1:6" x14ac:dyDescent="0.35">
      <c r="A98" t="s">
        <v>208</v>
      </c>
      <c r="B98" t="s">
        <v>209</v>
      </c>
      <c r="C98" t="s">
        <v>1</v>
      </c>
      <c r="D98" t="s">
        <v>75</v>
      </c>
      <c r="E98">
        <v>967.54</v>
      </c>
      <c r="F98">
        <v>542.41999999999996</v>
      </c>
    </row>
    <row r="99" spans="1:6" x14ac:dyDescent="0.35">
      <c r="A99" t="s">
        <v>210</v>
      </c>
      <c r="B99" t="s">
        <v>211</v>
      </c>
      <c r="C99" t="s">
        <v>1</v>
      </c>
      <c r="D99" t="s">
        <v>25</v>
      </c>
      <c r="E99">
        <v>172.58</v>
      </c>
      <c r="F99">
        <v>408.68</v>
      </c>
    </row>
    <row r="100" spans="1:6" x14ac:dyDescent="0.35">
      <c r="A100" t="s">
        <v>212</v>
      </c>
      <c r="B100" t="s">
        <v>213</v>
      </c>
      <c r="C100" t="s">
        <v>0</v>
      </c>
      <c r="D100" t="s">
        <v>34</v>
      </c>
      <c r="E100">
        <v>989.64</v>
      </c>
      <c r="F100">
        <v>749.1</v>
      </c>
    </row>
    <row r="101" spans="1:6" x14ac:dyDescent="0.35">
      <c r="A101" t="s">
        <v>214</v>
      </c>
      <c r="B101" t="s">
        <v>215</v>
      </c>
      <c r="C101" t="s">
        <v>1</v>
      </c>
      <c r="D101" t="s">
        <v>75</v>
      </c>
      <c r="E101">
        <v>376.2</v>
      </c>
      <c r="F101">
        <v>345.86</v>
      </c>
    </row>
    <row r="102" spans="1:6" x14ac:dyDescent="0.35">
      <c r="A102" t="s">
        <v>216</v>
      </c>
      <c r="B102" t="s">
        <v>217</v>
      </c>
      <c r="C102" t="s">
        <v>0</v>
      </c>
      <c r="D102" t="s">
        <v>41</v>
      </c>
      <c r="E102">
        <v>68.849999999999994</v>
      </c>
      <c r="F102">
        <v>639.38</v>
      </c>
    </row>
    <row r="103" spans="1:6" x14ac:dyDescent="0.35">
      <c r="A103" t="s">
        <v>218</v>
      </c>
      <c r="B103" t="s">
        <v>219</v>
      </c>
      <c r="C103" t="s">
        <v>1</v>
      </c>
      <c r="D103" t="s">
        <v>41</v>
      </c>
      <c r="E103">
        <v>850.95</v>
      </c>
      <c r="F103">
        <v>903.91</v>
      </c>
    </row>
    <row r="104" spans="1:6" x14ac:dyDescent="0.35">
      <c r="A104" t="s">
        <v>220</v>
      </c>
      <c r="B104" t="s">
        <v>221</v>
      </c>
      <c r="C104" t="s">
        <v>1</v>
      </c>
      <c r="D104" t="s">
        <v>25</v>
      </c>
      <c r="E104">
        <v>195.78</v>
      </c>
      <c r="F104">
        <v>77.53</v>
      </c>
    </row>
    <row r="105" spans="1:6" x14ac:dyDescent="0.35">
      <c r="A105" t="s">
        <v>222</v>
      </c>
      <c r="B105" t="s">
        <v>223</v>
      </c>
      <c r="C105" t="s">
        <v>2</v>
      </c>
      <c r="D105" t="s">
        <v>15</v>
      </c>
      <c r="E105">
        <v>324.27</v>
      </c>
      <c r="F105">
        <v>525.77</v>
      </c>
    </row>
    <row r="106" spans="1:6" x14ac:dyDescent="0.35">
      <c r="A106" t="s">
        <v>224</v>
      </c>
      <c r="B106" t="s">
        <v>225</v>
      </c>
      <c r="C106" t="s">
        <v>1</v>
      </c>
      <c r="D106" t="s">
        <v>41</v>
      </c>
      <c r="E106">
        <v>528.62</v>
      </c>
      <c r="F106">
        <v>606.27</v>
      </c>
    </row>
    <row r="107" spans="1:6" x14ac:dyDescent="0.35">
      <c r="A107" t="s">
        <v>226</v>
      </c>
      <c r="B107" t="s">
        <v>227</v>
      </c>
      <c r="C107" t="s">
        <v>0</v>
      </c>
      <c r="D107" t="s">
        <v>15</v>
      </c>
      <c r="E107">
        <v>111.36</v>
      </c>
      <c r="F107">
        <v>911.84</v>
      </c>
    </row>
    <row r="108" spans="1:6" x14ac:dyDescent="0.35">
      <c r="A108" t="s">
        <v>228</v>
      </c>
      <c r="B108" t="s">
        <v>229</v>
      </c>
      <c r="C108" t="s">
        <v>0</v>
      </c>
      <c r="D108" t="s">
        <v>12</v>
      </c>
      <c r="E108">
        <v>255.92</v>
      </c>
      <c r="F108">
        <v>795.71</v>
      </c>
    </row>
    <row r="109" spans="1:6" x14ac:dyDescent="0.35">
      <c r="A109" t="s">
        <v>230</v>
      </c>
      <c r="B109" t="s">
        <v>231</v>
      </c>
      <c r="C109" t="s">
        <v>0</v>
      </c>
      <c r="D109" t="s">
        <v>75</v>
      </c>
      <c r="E109">
        <v>830.53</v>
      </c>
      <c r="F109">
        <v>765.15</v>
      </c>
    </row>
    <row r="110" spans="1:6" x14ac:dyDescent="0.35">
      <c r="A110" t="s">
        <v>232</v>
      </c>
      <c r="B110" t="s">
        <v>233</v>
      </c>
      <c r="C110" t="s">
        <v>0</v>
      </c>
      <c r="D110" t="s">
        <v>25</v>
      </c>
      <c r="E110">
        <v>109.51</v>
      </c>
      <c r="F110">
        <v>581.5</v>
      </c>
    </row>
    <row r="111" spans="1:6" x14ac:dyDescent="0.35">
      <c r="A111" t="s">
        <v>234</v>
      </c>
      <c r="B111" t="s">
        <v>235</v>
      </c>
      <c r="C111" t="s">
        <v>0</v>
      </c>
      <c r="D111" t="s">
        <v>34</v>
      </c>
      <c r="E111">
        <v>721.94</v>
      </c>
      <c r="F111">
        <v>385.87</v>
      </c>
    </row>
    <row r="112" spans="1:6" x14ac:dyDescent="0.35">
      <c r="A112" t="s">
        <v>236</v>
      </c>
      <c r="B112" t="s">
        <v>237</v>
      </c>
      <c r="C112" t="s">
        <v>1</v>
      </c>
      <c r="D112" t="s">
        <v>15</v>
      </c>
      <c r="E112">
        <v>133.22</v>
      </c>
      <c r="F112">
        <v>810.6</v>
      </c>
    </row>
    <row r="113" spans="1:6" x14ac:dyDescent="0.35">
      <c r="A113" t="s">
        <v>238</v>
      </c>
      <c r="B113" t="s">
        <v>239</v>
      </c>
      <c r="C113" t="s">
        <v>0</v>
      </c>
      <c r="D113" t="s">
        <v>75</v>
      </c>
      <c r="E113">
        <v>22.23</v>
      </c>
      <c r="F113">
        <v>106.09</v>
      </c>
    </row>
    <row r="114" spans="1:6" x14ac:dyDescent="0.35">
      <c r="A114" t="s">
        <v>240</v>
      </c>
      <c r="B114" t="s">
        <v>241</v>
      </c>
      <c r="C114" t="s">
        <v>110</v>
      </c>
      <c r="D114" t="s">
        <v>75</v>
      </c>
      <c r="E114">
        <v>936.24</v>
      </c>
      <c r="F114">
        <v>567.77</v>
      </c>
    </row>
    <row r="115" spans="1:6" x14ac:dyDescent="0.35">
      <c r="A115" t="s">
        <v>242</v>
      </c>
      <c r="B115" t="s">
        <v>243</v>
      </c>
      <c r="C115" t="s">
        <v>1</v>
      </c>
      <c r="D115" t="s">
        <v>15</v>
      </c>
      <c r="E115">
        <v>769.01</v>
      </c>
      <c r="F115">
        <v>315.49</v>
      </c>
    </row>
    <row r="116" spans="1:6" x14ac:dyDescent="0.35">
      <c r="A116" t="s">
        <v>244</v>
      </c>
      <c r="B116" t="s">
        <v>245</v>
      </c>
      <c r="C116" t="s">
        <v>0</v>
      </c>
      <c r="D116" t="s">
        <v>75</v>
      </c>
      <c r="E116">
        <v>237.43</v>
      </c>
      <c r="F116">
        <v>89.01</v>
      </c>
    </row>
    <row r="117" spans="1:6" x14ac:dyDescent="0.35">
      <c r="A117" t="s">
        <v>246</v>
      </c>
      <c r="B117" t="s">
        <v>247</v>
      </c>
      <c r="C117" t="s">
        <v>1</v>
      </c>
      <c r="D117" t="s">
        <v>41</v>
      </c>
      <c r="E117">
        <v>477.76</v>
      </c>
      <c r="F117">
        <v>527.27</v>
      </c>
    </row>
    <row r="118" spans="1:6" x14ac:dyDescent="0.35">
      <c r="A118" t="s">
        <v>248</v>
      </c>
      <c r="B118" t="s">
        <v>249</v>
      </c>
      <c r="C118" t="s">
        <v>1</v>
      </c>
      <c r="D118" t="s">
        <v>12</v>
      </c>
      <c r="E118">
        <v>378.15</v>
      </c>
      <c r="F118">
        <v>794.14</v>
      </c>
    </row>
    <row r="119" spans="1:6" x14ac:dyDescent="0.35">
      <c r="A119" t="s">
        <v>250</v>
      </c>
      <c r="B119" t="s">
        <v>251</v>
      </c>
      <c r="C119" t="s">
        <v>1</v>
      </c>
      <c r="D119" t="s">
        <v>75</v>
      </c>
      <c r="E119">
        <v>125.32</v>
      </c>
      <c r="F119">
        <v>141.80000000000001</v>
      </c>
    </row>
    <row r="120" spans="1:6" x14ac:dyDescent="0.35">
      <c r="A120" t="s">
        <v>252</v>
      </c>
      <c r="B120" t="s">
        <v>253</v>
      </c>
      <c r="C120" t="s">
        <v>1</v>
      </c>
      <c r="D120" t="s">
        <v>25</v>
      </c>
      <c r="E120">
        <v>711.38</v>
      </c>
      <c r="F120">
        <v>923.55</v>
      </c>
    </row>
    <row r="121" spans="1:6" x14ac:dyDescent="0.35">
      <c r="A121" t="s">
        <v>254</v>
      </c>
      <c r="B121" t="s">
        <v>255</v>
      </c>
      <c r="C121" t="s">
        <v>1</v>
      </c>
      <c r="D121" t="s">
        <v>34</v>
      </c>
      <c r="E121">
        <v>712.07</v>
      </c>
      <c r="F121">
        <v>412.6</v>
      </c>
    </row>
    <row r="122" spans="1:6" x14ac:dyDescent="0.35">
      <c r="A122" t="s">
        <v>256</v>
      </c>
      <c r="B122" t="s">
        <v>257</v>
      </c>
      <c r="C122" t="s">
        <v>1</v>
      </c>
      <c r="D122" t="s">
        <v>12</v>
      </c>
      <c r="E122">
        <v>825.06</v>
      </c>
      <c r="F122">
        <v>319.98</v>
      </c>
    </row>
    <row r="123" spans="1:6" x14ac:dyDescent="0.35">
      <c r="A123" t="s">
        <v>258</v>
      </c>
      <c r="B123" t="s">
        <v>259</v>
      </c>
      <c r="C123" t="s">
        <v>1</v>
      </c>
      <c r="D123" t="s">
        <v>12</v>
      </c>
      <c r="E123">
        <v>774.23</v>
      </c>
      <c r="F123">
        <v>948.21</v>
      </c>
    </row>
    <row r="124" spans="1:6" x14ac:dyDescent="0.35">
      <c r="A124" t="s">
        <v>260</v>
      </c>
      <c r="B124" t="s">
        <v>261</v>
      </c>
      <c r="C124" t="s">
        <v>1</v>
      </c>
      <c r="D124" t="s">
        <v>75</v>
      </c>
      <c r="E124">
        <v>413.08</v>
      </c>
      <c r="F124">
        <v>794.26</v>
      </c>
    </row>
    <row r="125" spans="1:6" x14ac:dyDescent="0.35">
      <c r="A125" t="s">
        <v>262</v>
      </c>
      <c r="B125" t="s">
        <v>263</v>
      </c>
      <c r="C125" t="s">
        <v>1</v>
      </c>
      <c r="D125" t="s">
        <v>75</v>
      </c>
      <c r="E125">
        <v>764.3</v>
      </c>
      <c r="F125">
        <v>963.73</v>
      </c>
    </row>
    <row r="126" spans="1:6" x14ac:dyDescent="0.35">
      <c r="A126" t="s">
        <v>264</v>
      </c>
      <c r="B126" t="s">
        <v>265</v>
      </c>
      <c r="C126" t="s">
        <v>0</v>
      </c>
      <c r="D126" t="s">
        <v>75</v>
      </c>
      <c r="E126">
        <v>708.26</v>
      </c>
      <c r="F126">
        <v>32.1</v>
      </c>
    </row>
    <row r="127" spans="1:6" x14ac:dyDescent="0.35">
      <c r="A127" t="s">
        <v>266</v>
      </c>
      <c r="B127" t="s">
        <v>267</v>
      </c>
      <c r="C127" t="s">
        <v>110</v>
      </c>
      <c r="D127" t="s">
        <v>34</v>
      </c>
      <c r="E127">
        <v>679.42</v>
      </c>
      <c r="F127">
        <v>432.88</v>
      </c>
    </row>
    <row r="128" spans="1:6" x14ac:dyDescent="0.35">
      <c r="A128" t="s">
        <v>268</v>
      </c>
      <c r="B128" t="s">
        <v>269</v>
      </c>
      <c r="C128" t="s">
        <v>1</v>
      </c>
      <c r="D128" t="s">
        <v>12</v>
      </c>
      <c r="E128">
        <v>713.66</v>
      </c>
      <c r="F128">
        <v>149.21</v>
      </c>
    </row>
    <row r="129" spans="1:6" x14ac:dyDescent="0.35">
      <c r="A129" t="s">
        <v>270</v>
      </c>
      <c r="B129" t="s">
        <v>271</v>
      </c>
      <c r="C129" t="s">
        <v>0</v>
      </c>
      <c r="D129" t="s">
        <v>15</v>
      </c>
      <c r="E129">
        <v>179.61</v>
      </c>
      <c r="F129">
        <v>333.99</v>
      </c>
    </row>
    <row r="130" spans="1:6" x14ac:dyDescent="0.35">
      <c r="A130" t="s">
        <v>272</v>
      </c>
      <c r="B130" t="s">
        <v>273</v>
      </c>
      <c r="C130" t="s">
        <v>1</v>
      </c>
      <c r="D130" t="s">
        <v>34</v>
      </c>
      <c r="E130">
        <v>236.1</v>
      </c>
      <c r="F130">
        <v>325.08</v>
      </c>
    </row>
    <row r="131" spans="1:6" x14ac:dyDescent="0.35">
      <c r="A131" t="s">
        <v>274</v>
      </c>
      <c r="B131" t="s">
        <v>275</v>
      </c>
      <c r="C131" t="s">
        <v>0</v>
      </c>
      <c r="D131" t="s">
        <v>18</v>
      </c>
      <c r="E131">
        <v>63.86</v>
      </c>
      <c r="F131">
        <v>891.68</v>
      </c>
    </row>
    <row r="132" spans="1:6" x14ac:dyDescent="0.35">
      <c r="A132" t="s">
        <v>276</v>
      </c>
      <c r="B132" t="s">
        <v>277</v>
      </c>
      <c r="C132" t="s">
        <v>0</v>
      </c>
      <c r="D132" t="s">
        <v>75</v>
      </c>
      <c r="E132">
        <v>423.6</v>
      </c>
      <c r="F132">
        <v>327.92</v>
      </c>
    </row>
    <row r="133" spans="1:6" x14ac:dyDescent="0.35">
      <c r="A133" t="s">
        <v>278</v>
      </c>
      <c r="B133" t="s">
        <v>279</v>
      </c>
      <c r="C133" t="s">
        <v>0</v>
      </c>
      <c r="D133" t="s">
        <v>25</v>
      </c>
      <c r="E133">
        <v>236.34</v>
      </c>
      <c r="F133">
        <v>151.6</v>
      </c>
    </row>
    <row r="134" spans="1:6" x14ac:dyDescent="0.35">
      <c r="A134" t="s">
        <v>280</v>
      </c>
      <c r="B134" t="s">
        <v>281</v>
      </c>
      <c r="C134" t="s">
        <v>0</v>
      </c>
      <c r="D134" t="s">
        <v>12</v>
      </c>
      <c r="E134">
        <v>885.29</v>
      </c>
      <c r="F134">
        <v>46.17</v>
      </c>
    </row>
    <row r="135" spans="1:6" x14ac:dyDescent="0.35">
      <c r="A135" t="s">
        <v>282</v>
      </c>
      <c r="B135" t="s">
        <v>283</v>
      </c>
      <c r="C135" t="s">
        <v>1</v>
      </c>
      <c r="D135" t="s">
        <v>18</v>
      </c>
      <c r="E135">
        <v>634.19000000000005</v>
      </c>
      <c r="F135">
        <v>632.91999999999996</v>
      </c>
    </row>
    <row r="136" spans="1:6" x14ac:dyDescent="0.35">
      <c r="A136" t="s">
        <v>284</v>
      </c>
      <c r="B136" t="s">
        <v>285</v>
      </c>
      <c r="C136" t="s">
        <v>1</v>
      </c>
      <c r="D136" t="s">
        <v>75</v>
      </c>
      <c r="E136">
        <v>830.62</v>
      </c>
      <c r="F136">
        <v>43.01</v>
      </c>
    </row>
    <row r="137" spans="1:6" x14ac:dyDescent="0.35">
      <c r="A137" t="s">
        <v>286</v>
      </c>
      <c r="B137" t="s">
        <v>287</v>
      </c>
      <c r="C137" t="s">
        <v>0</v>
      </c>
      <c r="D137" t="s">
        <v>25</v>
      </c>
      <c r="E137">
        <v>124.3</v>
      </c>
      <c r="F137">
        <v>383.8</v>
      </c>
    </row>
    <row r="138" spans="1:6" x14ac:dyDescent="0.35">
      <c r="A138" t="s">
        <v>288</v>
      </c>
      <c r="B138" t="s">
        <v>289</v>
      </c>
      <c r="C138" t="s">
        <v>0</v>
      </c>
      <c r="D138" t="s">
        <v>18</v>
      </c>
      <c r="E138">
        <v>598.83000000000004</v>
      </c>
      <c r="F138">
        <v>175.55</v>
      </c>
    </row>
    <row r="139" spans="1:6" x14ac:dyDescent="0.35">
      <c r="A139" t="s">
        <v>290</v>
      </c>
      <c r="B139" t="s">
        <v>291</v>
      </c>
      <c r="C139" t="s">
        <v>1</v>
      </c>
      <c r="D139" t="s">
        <v>18</v>
      </c>
      <c r="E139">
        <v>986.66</v>
      </c>
      <c r="F139">
        <v>56.91</v>
      </c>
    </row>
    <row r="140" spans="1:6" x14ac:dyDescent="0.35">
      <c r="A140" t="s">
        <v>292</v>
      </c>
      <c r="B140" t="s">
        <v>293</v>
      </c>
      <c r="C140" t="s">
        <v>0</v>
      </c>
      <c r="D140" t="s">
        <v>12</v>
      </c>
      <c r="E140">
        <v>413.42</v>
      </c>
      <c r="F140">
        <v>963.87</v>
      </c>
    </row>
    <row r="141" spans="1:6" x14ac:dyDescent="0.35">
      <c r="A141" t="s">
        <v>294</v>
      </c>
      <c r="B141" t="s">
        <v>295</v>
      </c>
      <c r="C141" t="s">
        <v>1</v>
      </c>
      <c r="D141" t="s">
        <v>12</v>
      </c>
      <c r="E141">
        <v>510.42</v>
      </c>
      <c r="F141">
        <v>995.04</v>
      </c>
    </row>
    <row r="142" spans="1:6" x14ac:dyDescent="0.35">
      <c r="A142" t="s">
        <v>296</v>
      </c>
      <c r="B142" t="s">
        <v>297</v>
      </c>
      <c r="C142" t="s">
        <v>1</v>
      </c>
      <c r="D142" t="s">
        <v>12</v>
      </c>
      <c r="E142">
        <v>447.69</v>
      </c>
      <c r="F142">
        <v>13.78</v>
      </c>
    </row>
    <row r="143" spans="1:6" x14ac:dyDescent="0.35">
      <c r="A143" t="s">
        <v>298</v>
      </c>
      <c r="B143" t="s">
        <v>299</v>
      </c>
      <c r="C143" t="s">
        <v>0</v>
      </c>
      <c r="D143" t="s">
        <v>34</v>
      </c>
      <c r="E143">
        <v>942.01</v>
      </c>
      <c r="F143">
        <v>67.650000000000006</v>
      </c>
    </row>
    <row r="144" spans="1:6" x14ac:dyDescent="0.35">
      <c r="A144" t="s">
        <v>300</v>
      </c>
      <c r="B144" t="s">
        <v>301</v>
      </c>
      <c r="C144" t="s">
        <v>1</v>
      </c>
      <c r="D144" t="s">
        <v>18</v>
      </c>
      <c r="E144">
        <v>177.13</v>
      </c>
      <c r="F144">
        <v>415.71</v>
      </c>
    </row>
    <row r="145" spans="1:6" x14ac:dyDescent="0.35">
      <c r="A145" t="s">
        <v>302</v>
      </c>
      <c r="B145" t="s">
        <v>303</v>
      </c>
      <c r="C145" t="s">
        <v>0</v>
      </c>
      <c r="D145" t="s">
        <v>18</v>
      </c>
      <c r="E145">
        <v>97.39</v>
      </c>
      <c r="F145">
        <v>432.96</v>
      </c>
    </row>
    <row r="146" spans="1:6" x14ac:dyDescent="0.35">
      <c r="A146" t="s">
        <v>304</v>
      </c>
      <c r="B146" t="s">
        <v>305</v>
      </c>
      <c r="C146" t="s">
        <v>1</v>
      </c>
      <c r="D146" t="s">
        <v>18</v>
      </c>
      <c r="E146">
        <v>558.1</v>
      </c>
      <c r="F146">
        <v>777.59</v>
      </c>
    </row>
    <row r="147" spans="1:6" x14ac:dyDescent="0.35">
      <c r="A147" t="s">
        <v>306</v>
      </c>
      <c r="B147" t="s">
        <v>307</v>
      </c>
      <c r="C147" t="s">
        <v>0</v>
      </c>
      <c r="D147" t="s">
        <v>25</v>
      </c>
      <c r="E147">
        <v>913.59</v>
      </c>
      <c r="F147">
        <v>758.42</v>
      </c>
    </row>
    <row r="148" spans="1:6" x14ac:dyDescent="0.35">
      <c r="A148" t="s">
        <v>308</v>
      </c>
      <c r="B148" t="s">
        <v>309</v>
      </c>
      <c r="C148" t="s">
        <v>0</v>
      </c>
      <c r="D148" t="s">
        <v>15</v>
      </c>
      <c r="E148">
        <v>269.3</v>
      </c>
      <c r="F148">
        <v>573.67999999999995</v>
      </c>
    </row>
    <row r="149" spans="1:6" x14ac:dyDescent="0.35">
      <c r="A149" t="s">
        <v>310</v>
      </c>
      <c r="B149" t="s">
        <v>311</v>
      </c>
      <c r="C149" t="s">
        <v>1</v>
      </c>
      <c r="D149" t="s">
        <v>15</v>
      </c>
      <c r="E149">
        <v>855.7</v>
      </c>
      <c r="F149">
        <v>634.86</v>
      </c>
    </row>
    <row r="150" spans="1:6" x14ac:dyDescent="0.35">
      <c r="A150" t="s">
        <v>312</v>
      </c>
      <c r="B150" t="s">
        <v>313</v>
      </c>
      <c r="C150" t="s">
        <v>1</v>
      </c>
      <c r="D150" t="s">
        <v>25</v>
      </c>
      <c r="E150">
        <v>409.12</v>
      </c>
      <c r="F150">
        <v>162.01</v>
      </c>
    </row>
    <row r="151" spans="1:6" x14ac:dyDescent="0.35">
      <c r="A151" t="s">
        <v>314</v>
      </c>
      <c r="B151" t="s">
        <v>315</v>
      </c>
      <c r="C151" t="s">
        <v>1</v>
      </c>
      <c r="D151" t="s">
        <v>15</v>
      </c>
      <c r="E151">
        <v>923.5</v>
      </c>
      <c r="F151">
        <v>820.13</v>
      </c>
    </row>
    <row r="152" spans="1:6" x14ac:dyDescent="0.35">
      <c r="A152" t="s">
        <v>316</v>
      </c>
      <c r="B152" t="s">
        <v>317</v>
      </c>
      <c r="C152" t="s">
        <v>0</v>
      </c>
      <c r="D152" t="s">
        <v>75</v>
      </c>
      <c r="E152">
        <v>644.19000000000005</v>
      </c>
      <c r="F152">
        <v>24.63</v>
      </c>
    </row>
    <row r="153" spans="1:6" x14ac:dyDescent="0.35">
      <c r="A153" t="s">
        <v>318</v>
      </c>
      <c r="B153" t="s">
        <v>319</v>
      </c>
      <c r="C153" t="s">
        <v>1</v>
      </c>
      <c r="D153" t="s">
        <v>75</v>
      </c>
      <c r="E153">
        <v>256.52</v>
      </c>
      <c r="F153">
        <v>594.85</v>
      </c>
    </row>
    <row r="154" spans="1:6" x14ac:dyDescent="0.35">
      <c r="A154" t="s">
        <v>320</v>
      </c>
      <c r="B154" t="s">
        <v>321</v>
      </c>
      <c r="C154" t="s">
        <v>1</v>
      </c>
      <c r="D154" t="s">
        <v>75</v>
      </c>
      <c r="E154">
        <v>693.49</v>
      </c>
      <c r="F154">
        <v>526.95000000000005</v>
      </c>
    </row>
    <row r="155" spans="1:6" x14ac:dyDescent="0.35">
      <c r="A155" t="s">
        <v>322</v>
      </c>
      <c r="B155" t="s">
        <v>323</v>
      </c>
      <c r="C155" t="s">
        <v>1</v>
      </c>
      <c r="D155" t="s">
        <v>75</v>
      </c>
      <c r="E155">
        <v>169.72</v>
      </c>
      <c r="F155">
        <v>606.08000000000004</v>
      </c>
    </row>
    <row r="156" spans="1:6" x14ac:dyDescent="0.35">
      <c r="A156" t="s">
        <v>324</v>
      </c>
      <c r="B156" t="s">
        <v>325</v>
      </c>
      <c r="C156" t="s">
        <v>1</v>
      </c>
      <c r="D156" t="s">
        <v>12</v>
      </c>
      <c r="E156">
        <v>593.19000000000005</v>
      </c>
      <c r="F156">
        <v>636.33000000000004</v>
      </c>
    </row>
    <row r="157" spans="1:6" x14ac:dyDescent="0.35">
      <c r="A157" t="s">
        <v>326</v>
      </c>
      <c r="B157" t="s">
        <v>327</v>
      </c>
      <c r="C157" t="s">
        <v>0</v>
      </c>
      <c r="D157" t="s">
        <v>12</v>
      </c>
      <c r="E157">
        <v>846.36</v>
      </c>
      <c r="F157">
        <v>357.21</v>
      </c>
    </row>
    <row r="158" spans="1:6" x14ac:dyDescent="0.35">
      <c r="A158" t="s">
        <v>328</v>
      </c>
      <c r="B158" t="s">
        <v>329</v>
      </c>
      <c r="C158" t="s">
        <v>1</v>
      </c>
      <c r="D158" t="s">
        <v>18</v>
      </c>
      <c r="E158">
        <v>833.51</v>
      </c>
      <c r="F158">
        <v>698.18</v>
      </c>
    </row>
    <row r="159" spans="1:6" x14ac:dyDescent="0.35">
      <c r="A159" t="s">
        <v>330</v>
      </c>
      <c r="B159" t="s">
        <v>331</v>
      </c>
      <c r="C159" t="s">
        <v>1</v>
      </c>
      <c r="D159" t="s">
        <v>75</v>
      </c>
      <c r="E159">
        <v>947.86</v>
      </c>
      <c r="F159">
        <v>472.98</v>
      </c>
    </row>
    <row r="160" spans="1:6" x14ac:dyDescent="0.35">
      <c r="A160" t="s">
        <v>332</v>
      </c>
      <c r="B160" t="s">
        <v>333</v>
      </c>
      <c r="C160" t="s">
        <v>0</v>
      </c>
      <c r="D160" t="s">
        <v>41</v>
      </c>
      <c r="E160">
        <v>794.25</v>
      </c>
      <c r="F160">
        <v>301.01</v>
      </c>
    </row>
    <row r="161" spans="1:6" x14ac:dyDescent="0.35">
      <c r="A161" t="s">
        <v>334</v>
      </c>
      <c r="B161" t="s">
        <v>335</v>
      </c>
      <c r="C161" t="s">
        <v>1</v>
      </c>
      <c r="D161" t="s">
        <v>25</v>
      </c>
      <c r="E161">
        <v>704.48</v>
      </c>
      <c r="F161">
        <v>504.8</v>
      </c>
    </row>
    <row r="162" spans="1:6" x14ac:dyDescent="0.35">
      <c r="A162" t="s">
        <v>336</v>
      </c>
      <c r="B162" t="s">
        <v>337</v>
      </c>
      <c r="C162" t="s">
        <v>1</v>
      </c>
      <c r="D162" t="s">
        <v>12</v>
      </c>
      <c r="E162">
        <v>128.30000000000001</v>
      </c>
      <c r="F162">
        <v>303.17</v>
      </c>
    </row>
    <row r="163" spans="1:6" x14ac:dyDescent="0.35">
      <c r="A163" t="s">
        <v>10</v>
      </c>
      <c r="B163" t="s">
        <v>338</v>
      </c>
      <c r="C163" t="s">
        <v>0</v>
      </c>
      <c r="D163" t="s">
        <v>15</v>
      </c>
      <c r="E163">
        <v>846.78</v>
      </c>
      <c r="F163">
        <v>434.75</v>
      </c>
    </row>
    <row r="164" spans="1:6" x14ac:dyDescent="0.35">
      <c r="A164" t="s">
        <v>339</v>
      </c>
      <c r="B164" t="s">
        <v>340</v>
      </c>
      <c r="C164" t="s">
        <v>62</v>
      </c>
      <c r="D164" t="s">
        <v>25</v>
      </c>
      <c r="E164">
        <v>3.17</v>
      </c>
      <c r="F164">
        <v>453.12</v>
      </c>
    </row>
    <row r="165" spans="1:6" x14ac:dyDescent="0.35">
      <c r="A165" t="s">
        <v>341</v>
      </c>
      <c r="B165" t="s">
        <v>342</v>
      </c>
      <c r="C165" t="s">
        <v>0</v>
      </c>
      <c r="D165" t="s">
        <v>15</v>
      </c>
      <c r="E165">
        <v>334.75</v>
      </c>
      <c r="F165">
        <v>701.46</v>
      </c>
    </row>
    <row r="166" spans="1:6" x14ac:dyDescent="0.35">
      <c r="A166" t="s">
        <v>343</v>
      </c>
      <c r="B166" t="s">
        <v>344</v>
      </c>
      <c r="C166" t="s">
        <v>0</v>
      </c>
      <c r="D166" t="s">
        <v>15</v>
      </c>
      <c r="E166">
        <v>17.559999999999999</v>
      </c>
      <c r="F166">
        <v>151.27000000000001</v>
      </c>
    </row>
    <row r="167" spans="1:6" x14ac:dyDescent="0.35">
      <c r="A167" t="s">
        <v>345</v>
      </c>
      <c r="B167" t="s">
        <v>346</v>
      </c>
      <c r="C167" t="s">
        <v>135</v>
      </c>
      <c r="D167" t="s">
        <v>34</v>
      </c>
      <c r="E167">
        <v>451.52</v>
      </c>
      <c r="F167">
        <v>949.42</v>
      </c>
    </row>
    <row r="168" spans="1:6" x14ac:dyDescent="0.35">
      <c r="A168" t="s">
        <v>347</v>
      </c>
      <c r="B168" t="s">
        <v>348</v>
      </c>
      <c r="C168" t="s">
        <v>1</v>
      </c>
      <c r="D168" t="s">
        <v>34</v>
      </c>
      <c r="E168">
        <v>72.930000000000007</v>
      </c>
      <c r="F168">
        <v>726.39</v>
      </c>
    </row>
    <row r="169" spans="1:6" x14ac:dyDescent="0.35">
      <c r="A169" t="s">
        <v>349</v>
      </c>
      <c r="B169" t="s">
        <v>350</v>
      </c>
      <c r="C169" t="s">
        <v>0</v>
      </c>
      <c r="D169" t="s">
        <v>41</v>
      </c>
      <c r="E169">
        <v>651.27</v>
      </c>
      <c r="F169">
        <v>304.81</v>
      </c>
    </row>
    <row r="170" spans="1:6" x14ac:dyDescent="0.35">
      <c r="A170" t="s">
        <v>351</v>
      </c>
      <c r="B170" t="s">
        <v>352</v>
      </c>
      <c r="C170" t="s">
        <v>1</v>
      </c>
      <c r="D170" t="s">
        <v>75</v>
      </c>
      <c r="E170">
        <v>520.1</v>
      </c>
      <c r="F170">
        <v>339.05</v>
      </c>
    </row>
    <row r="171" spans="1:6" x14ac:dyDescent="0.35">
      <c r="A171" t="s">
        <v>353</v>
      </c>
      <c r="B171" t="s">
        <v>354</v>
      </c>
      <c r="C171" t="s">
        <v>1</v>
      </c>
      <c r="D171" t="s">
        <v>34</v>
      </c>
      <c r="E171">
        <v>711.58</v>
      </c>
      <c r="F171">
        <v>895.74</v>
      </c>
    </row>
    <row r="172" spans="1:6" x14ac:dyDescent="0.35">
      <c r="A172" t="s">
        <v>355</v>
      </c>
      <c r="B172" t="s">
        <v>356</v>
      </c>
      <c r="C172" t="s">
        <v>1</v>
      </c>
      <c r="D172" t="s">
        <v>34</v>
      </c>
      <c r="E172">
        <v>708.64</v>
      </c>
      <c r="F172">
        <v>749.34</v>
      </c>
    </row>
    <row r="173" spans="1:6" x14ac:dyDescent="0.35">
      <c r="A173" t="s">
        <v>357</v>
      </c>
      <c r="B173" t="s">
        <v>358</v>
      </c>
      <c r="C173" t="s">
        <v>1</v>
      </c>
      <c r="D173" t="s">
        <v>15</v>
      </c>
      <c r="E173">
        <v>183.09</v>
      </c>
      <c r="F173">
        <v>428.95</v>
      </c>
    </row>
    <row r="174" spans="1:6" x14ac:dyDescent="0.35">
      <c r="A174" t="s">
        <v>359</v>
      </c>
      <c r="B174" t="s">
        <v>360</v>
      </c>
      <c r="C174" t="s">
        <v>0</v>
      </c>
      <c r="D174" t="s">
        <v>18</v>
      </c>
      <c r="E174">
        <v>111.37</v>
      </c>
      <c r="F174">
        <v>680.55</v>
      </c>
    </row>
    <row r="175" spans="1:6" x14ac:dyDescent="0.35">
      <c r="A175" t="s">
        <v>361</v>
      </c>
      <c r="B175" t="s">
        <v>362</v>
      </c>
      <c r="C175" t="s">
        <v>1</v>
      </c>
      <c r="D175" t="s">
        <v>25</v>
      </c>
      <c r="E175">
        <v>550.48</v>
      </c>
      <c r="F175">
        <v>507.36</v>
      </c>
    </row>
    <row r="176" spans="1:6" x14ac:dyDescent="0.35">
      <c r="A176" t="s">
        <v>363</v>
      </c>
      <c r="B176" t="s">
        <v>364</v>
      </c>
      <c r="C176" t="s">
        <v>0</v>
      </c>
      <c r="D176" t="s">
        <v>25</v>
      </c>
      <c r="E176">
        <v>764.32</v>
      </c>
      <c r="F176">
        <v>124.74</v>
      </c>
    </row>
    <row r="177" spans="1:6" x14ac:dyDescent="0.35">
      <c r="A177" t="s">
        <v>365</v>
      </c>
      <c r="B177" t="s">
        <v>366</v>
      </c>
      <c r="C177" t="s">
        <v>1</v>
      </c>
      <c r="D177" t="s">
        <v>18</v>
      </c>
      <c r="E177">
        <v>817.69</v>
      </c>
      <c r="F177">
        <v>104.89</v>
      </c>
    </row>
    <row r="178" spans="1:6" x14ac:dyDescent="0.35">
      <c r="A178" t="s">
        <v>367</v>
      </c>
      <c r="B178" t="s">
        <v>368</v>
      </c>
      <c r="C178" t="s">
        <v>0</v>
      </c>
      <c r="D178" t="s">
        <v>41</v>
      </c>
      <c r="E178">
        <v>245.77</v>
      </c>
      <c r="F178">
        <v>792.57</v>
      </c>
    </row>
    <row r="179" spans="1:6" x14ac:dyDescent="0.35">
      <c r="A179" t="s">
        <v>369</v>
      </c>
      <c r="B179" t="s">
        <v>370</v>
      </c>
      <c r="C179" t="s">
        <v>1</v>
      </c>
      <c r="D179" t="s">
        <v>75</v>
      </c>
      <c r="E179">
        <v>784.34</v>
      </c>
      <c r="F179">
        <v>216.46</v>
      </c>
    </row>
    <row r="180" spans="1:6" x14ac:dyDescent="0.35">
      <c r="A180" t="s">
        <v>371</v>
      </c>
      <c r="B180" t="s">
        <v>372</v>
      </c>
      <c r="C180" t="s">
        <v>1</v>
      </c>
      <c r="D180" t="s">
        <v>75</v>
      </c>
      <c r="E180">
        <v>755.36</v>
      </c>
      <c r="F180">
        <v>845.09</v>
      </c>
    </row>
    <row r="181" spans="1:6" x14ac:dyDescent="0.35">
      <c r="A181" t="s">
        <v>373</v>
      </c>
      <c r="B181" t="s">
        <v>374</v>
      </c>
      <c r="C181" t="s">
        <v>1</v>
      </c>
      <c r="D181" t="s">
        <v>12</v>
      </c>
      <c r="E181">
        <v>634.16</v>
      </c>
      <c r="F181">
        <v>89.62</v>
      </c>
    </row>
    <row r="182" spans="1:6" x14ac:dyDescent="0.35">
      <c r="A182" t="s">
        <v>375</v>
      </c>
      <c r="B182" t="s">
        <v>376</v>
      </c>
      <c r="C182" t="s">
        <v>1</v>
      </c>
      <c r="D182" t="s">
        <v>34</v>
      </c>
      <c r="E182">
        <v>943.32</v>
      </c>
      <c r="F182">
        <v>212.83</v>
      </c>
    </row>
    <row r="183" spans="1:6" x14ac:dyDescent="0.35">
      <c r="A183" t="s">
        <v>377</v>
      </c>
      <c r="B183" t="s">
        <v>378</v>
      </c>
      <c r="C183" t="s">
        <v>135</v>
      </c>
      <c r="D183" t="s">
        <v>15</v>
      </c>
      <c r="E183">
        <v>185.85</v>
      </c>
      <c r="F183">
        <v>322.91000000000003</v>
      </c>
    </row>
    <row r="184" spans="1:6" x14ac:dyDescent="0.35">
      <c r="A184" t="s">
        <v>379</v>
      </c>
      <c r="B184" t="s">
        <v>380</v>
      </c>
      <c r="C184" t="s">
        <v>1</v>
      </c>
      <c r="D184" t="s">
        <v>15</v>
      </c>
      <c r="E184">
        <v>650.75</v>
      </c>
      <c r="F184">
        <v>979.64</v>
      </c>
    </row>
    <row r="185" spans="1:6" x14ac:dyDescent="0.35">
      <c r="A185" t="s">
        <v>381</v>
      </c>
      <c r="B185" t="s">
        <v>382</v>
      </c>
      <c r="C185" t="s">
        <v>1</v>
      </c>
      <c r="D185" t="s">
        <v>41</v>
      </c>
      <c r="E185">
        <v>632.4</v>
      </c>
      <c r="F185">
        <v>500.49</v>
      </c>
    </row>
    <row r="186" spans="1:6" x14ac:dyDescent="0.35">
      <c r="A186" t="s">
        <v>383</v>
      </c>
      <c r="B186" t="s">
        <v>384</v>
      </c>
      <c r="C186" t="s">
        <v>1</v>
      </c>
      <c r="D186" t="s">
        <v>18</v>
      </c>
      <c r="E186">
        <v>858.91</v>
      </c>
      <c r="F186">
        <v>347.55</v>
      </c>
    </row>
    <row r="187" spans="1:6" x14ac:dyDescent="0.35">
      <c r="A187" t="s">
        <v>385</v>
      </c>
      <c r="B187" t="s">
        <v>386</v>
      </c>
      <c r="C187" t="s">
        <v>1</v>
      </c>
      <c r="D187" t="s">
        <v>12</v>
      </c>
      <c r="E187">
        <v>995.91</v>
      </c>
      <c r="F187">
        <v>238.59</v>
      </c>
    </row>
    <row r="188" spans="1:6" x14ac:dyDescent="0.35">
      <c r="A188" t="s">
        <v>387</v>
      </c>
      <c r="B188" t="s">
        <v>388</v>
      </c>
      <c r="C188" t="s">
        <v>1</v>
      </c>
      <c r="D188" t="s">
        <v>25</v>
      </c>
      <c r="E188">
        <v>80.180000000000007</v>
      </c>
      <c r="F188">
        <v>765.14</v>
      </c>
    </row>
    <row r="189" spans="1:6" x14ac:dyDescent="0.35">
      <c r="A189" t="s">
        <v>389</v>
      </c>
      <c r="B189" t="s">
        <v>390</v>
      </c>
      <c r="C189" t="s">
        <v>0</v>
      </c>
      <c r="D189" t="s">
        <v>25</v>
      </c>
      <c r="E189">
        <v>422.07</v>
      </c>
      <c r="F189">
        <v>117.57</v>
      </c>
    </row>
    <row r="190" spans="1:6" x14ac:dyDescent="0.35">
      <c r="A190" t="s">
        <v>391</v>
      </c>
      <c r="B190" t="s">
        <v>392</v>
      </c>
      <c r="C190" t="s">
        <v>0</v>
      </c>
      <c r="D190" t="s">
        <v>15</v>
      </c>
      <c r="E190">
        <v>590.97</v>
      </c>
      <c r="F190">
        <v>967.97</v>
      </c>
    </row>
    <row r="191" spans="1:6" x14ac:dyDescent="0.35">
      <c r="A191" t="s">
        <v>393</v>
      </c>
      <c r="B191" t="s">
        <v>394</v>
      </c>
      <c r="C191" t="s">
        <v>0</v>
      </c>
      <c r="D191" t="s">
        <v>75</v>
      </c>
      <c r="E191">
        <v>282.05</v>
      </c>
      <c r="F191">
        <v>0.36</v>
      </c>
    </row>
    <row r="192" spans="1:6" x14ac:dyDescent="0.35">
      <c r="A192" t="s">
        <v>395</v>
      </c>
      <c r="B192" t="s">
        <v>396</v>
      </c>
      <c r="C192" t="s">
        <v>0</v>
      </c>
      <c r="D192" t="s">
        <v>12</v>
      </c>
      <c r="E192">
        <v>573.15</v>
      </c>
      <c r="F192">
        <v>997.77</v>
      </c>
    </row>
    <row r="193" spans="1:6" x14ac:dyDescent="0.35">
      <c r="A193" t="s">
        <v>397</v>
      </c>
      <c r="B193" t="s">
        <v>398</v>
      </c>
      <c r="C193" t="s">
        <v>0</v>
      </c>
      <c r="D193" t="s">
        <v>18</v>
      </c>
      <c r="E193">
        <v>900.42</v>
      </c>
      <c r="F193">
        <v>997.26</v>
      </c>
    </row>
    <row r="194" spans="1:6" x14ac:dyDescent="0.35">
      <c r="A194" t="s">
        <v>399</v>
      </c>
      <c r="B194" t="s">
        <v>400</v>
      </c>
      <c r="C194" t="s">
        <v>1</v>
      </c>
      <c r="D194" t="s">
        <v>41</v>
      </c>
      <c r="E194">
        <v>18.010000000000002</v>
      </c>
      <c r="F194">
        <v>136.86000000000001</v>
      </c>
    </row>
    <row r="195" spans="1:6" x14ac:dyDescent="0.35">
      <c r="A195" t="s">
        <v>401</v>
      </c>
      <c r="B195" t="s">
        <v>402</v>
      </c>
      <c r="C195" t="s">
        <v>0</v>
      </c>
      <c r="D195" t="s">
        <v>75</v>
      </c>
      <c r="E195">
        <v>548.13</v>
      </c>
      <c r="F195">
        <v>83.85</v>
      </c>
    </row>
    <row r="196" spans="1:6" x14ac:dyDescent="0.35">
      <c r="A196" t="s">
        <v>403</v>
      </c>
      <c r="B196" t="s">
        <v>404</v>
      </c>
      <c r="C196" t="s">
        <v>0</v>
      </c>
      <c r="D196" t="s">
        <v>18</v>
      </c>
      <c r="E196">
        <v>362.48</v>
      </c>
      <c r="F196">
        <v>773.32</v>
      </c>
    </row>
    <row r="197" spans="1:6" x14ac:dyDescent="0.35">
      <c r="A197" t="s">
        <v>405</v>
      </c>
      <c r="B197" t="s">
        <v>406</v>
      </c>
      <c r="C197" t="s">
        <v>1</v>
      </c>
      <c r="D197" t="s">
        <v>15</v>
      </c>
      <c r="E197">
        <v>497.16</v>
      </c>
      <c r="F197">
        <v>497.44</v>
      </c>
    </row>
    <row r="198" spans="1:6" x14ac:dyDescent="0.35">
      <c r="A198" t="s">
        <v>407</v>
      </c>
      <c r="B198" t="s">
        <v>408</v>
      </c>
      <c r="C198" t="s">
        <v>135</v>
      </c>
      <c r="D198" t="s">
        <v>75</v>
      </c>
      <c r="E198">
        <v>766.77</v>
      </c>
      <c r="F198">
        <v>911.58</v>
      </c>
    </row>
    <row r="199" spans="1:6" x14ac:dyDescent="0.35">
      <c r="A199" t="s">
        <v>409</v>
      </c>
      <c r="B199" t="s">
        <v>410</v>
      </c>
      <c r="C199" t="s">
        <v>1</v>
      </c>
      <c r="D199" t="s">
        <v>41</v>
      </c>
      <c r="E199">
        <v>128.31</v>
      </c>
      <c r="F199">
        <v>731.62</v>
      </c>
    </row>
    <row r="200" spans="1:6" x14ac:dyDescent="0.35">
      <c r="A200" t="s">
        <v>411</v>
      </c>
      <c r="B200" t="s">
        <v>412</v>
      </c>
      <c r="C200" t="s">
        <v>0</v>
      </c>
      <c r="D200" t="s">
        <v>12</v>
      </c>
      <c r="E200">
        <v>52.84</v>
      </c>
      <c r="F200">
        <v>25.81</v>
      </c>
    </row>
    <row r="201" spans="1:6" x14ac:dyDescent="0.35">
      <c r="A201" t="s">
        <v>413</v>
      </c>
      <c r="B201" t="s">
        <v>414</v>
      </c>
      <c r="C201" t="s">
        <v>1</v>
      </c>
      <c r="D201" t="s">
        <v>34</v>
      </c>
      <c r="E201">
        <v>434.46</v>
      </c>
      <c r="F201">
        <v>738.65</v>
      </c>
    </row>
    <row r="202" spans="1:6" x14ac:dyDescent="0.35">
      <c r="A202" t="s">
        <v>415</v>
      </c>
      <c r="B202" t="s">
        <v>416</v>
      </c>
      <c r="C202" t="s">
        <v>110</v>
      </c>
      <c r="D202" t="s">
        <v>41</v>
      </c>
      <c r="E202">
        <v>477.25</v>
      </c>
      <c r="F202">
        <v>518.74</v>
      </c>
    </row>
    <row r="203" spans="1:6" x14ac:dyDescent="0.3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zoomScale="130" zoomScaleNormal="130" workbookViewId="0">
      <selection activeCell="G18" sqref="G18"/>
    </sheetView>
  </sheetViews>
  <sheetFormatPr defaultRowHeight="14.5" x14ac:dyDescent="0.35"/>
  <cols>
    <col min="1" max="1" width="55.81640625" customWidth="1"/>
    <col min="2" max="2" width="12.26953125" customWidth="1"/>
    <col min="3" max="3" width="32.7265625" customWidth="1"/>
    <col min="4" max="4" width="27.54296875" customWidth="1"/>
    <col min="5" max="5" width="28.1796875" customWidth="1"/>
  </cols>
  <sheetData>
    <row r="1" spans="1:10" ht="20" thickBot="1" x14ac:dyDescent="0.5">
      <c r="A1" s="25" t="s">
        <v>820</v>
      </c>
      <c r="B1" s="25"/>
      <c r="C1" s="25"/>
      <c r="D1" s="25"/>
      <c r="E1" s="25"/>
      <c r="F1" s="25"/>
      <c r="G1" s="25"/>
      <c r="H1" s="25"/>
      <c r="I1" s="25"/>
      <c r="J1" s="25"/>
    </row>
    <row r="2" spans="1:10" ht="15" thickTop="1" x14ac:dyDescent="0.35"/>
    <row r="3" spans="1:10" ht="17.5" thickBot="1" x14ac:dyDescent="0.45">
      <c r="A3" s="27" t="s">
        <v>830</v>
      </c>
      <c r="B3" s="27"/>
      <c r="C3" s="27"/>
      <c r="D3" s="27"/>
      <c r="E3" s="27"/>
      <c r="F3" s="27"/>
      <c r="G3" s="27"/>
      <c r="H3" s="27"/>
      <c r="I3" s="27"/>
      <c r="J3" s="27"/>
    </row>
    <row r="4" spans="1:10" ht="15" thickTop="1" x14ac:dyDescent="0.35"/>
    <row r="5" spans="1:10" x14ac:dyDescent="0.35">
      <c r="A5" s="1" t="s">
        <v>705</v>
      </c>
      <c r="C5" s="26" t="s">
        <v>455</v>
      </c>
      <c r="D5" s="26"/>
      <c r="E5" s="26"/>
      <c r="F5" s="26"/>
    </row>
    <row r="6" spans="1:10" x14ac:dyDescent="0.35">
      <c r="A6" s="1" t="s">
        <v>706</v>
      </c>
      <c r="C6" s="10" t="s">
        <v>704</v>
      </c>
      <c r="D6" s="10" t="s">
        <v>687</v>
      </c>
      <c r="E6" s="10" t="s">
        <v>685</v>
      </c>
      <c r="F6" s="10" t="s">
        <v>686</v>
      </c>
    </row>
    <row r="7" spans="1:10" x14ac:dyDescent="0.35">
      <c r="A7" s="1" t="s">
        <v>707</v>
      </c>
      <c r="C7" t="s">
        <v>501</v>
      </c>
      <c r="D7" t="s">
        <v>502</v>
      </c>
      <c r="E7" t="str">
        <f>_xlfn.TEXTBEFORE(C7," - ")</f>
        <v>Pusha-T</v>
      </c>
      <c r="F7" t="str">
        <f>_xlfn.TEXTAFTER(C7," - ")</f>
        <v>Daytona</v>
      </c>
    </row>
    <row r="8" spans="1:10" x14ac:dyDescent="0.35">
      <c r="C8" t="s">
        <v>503</v>
      </c>
      <c r="D8" t="s">
        <v>504</v>
      </c>
      <c r="E8" t="str">
        <f t="shared" ref="E8:E16" si="0">_xlfn.TEXTBEFORE(C8," - ")</f>
        <v>Mitski</v>
      </c>
      <c r="F8" t="str">
        <f t="shared" ref="F8:F16" si="1">_xlfn.TEXTAFTER(C8," - ")</f>
        <v>Be The Cowboy</v>
      </c>
    </row>
    <row r="9" spans="1:10" x14ac:dyDescent="0.35">
      <c r="C9" t="s">
        <v>505</v>
      </c>
      <c r="D9" t="s">
        <v>506</v>
      </c>
      <c r="E9" t="str">
        <f t="shared" si="0"/>
        <v>Janelle Monae</v>
      </c>
      <c r="F9" t="str">
        <f t="shared" si="1"/>
        <v>Dirty Computer</v>
      </c>
    </row>
    <row r="10" spans="1:10" x14ac:dyDescent="0.35">
      <c r="C10" t="s">
        <v>507</v>
      </c>
      <c r="D10" t="s">
        <v>508</v>
      </c>
      <c r="E10" t="str">
        <f t="shared" si="0"/>
        <v>Low</v>
      </c>
      <c r="F10" t="str">
        <f t="shared" si="1"/>
        <v>Double Negative</v>
      </c>
    </row>
    <row r="11" spans="1:10" x14ac:dyDescent="0.35">
      <c r="C11" t="s">
        <v>509</v>
      </c>
      <c r="D11" t="s">
        <v>510</v>
      </c>
      <c r="E11" t="str">
        <f t="shared" si="0"/>
        <v>Robyn</v>
      </c>
      <c r="F11" t="str">
        <f t="shared" si="1"/>
        <v>Honey</v>
      </c>
    </row>
    <row r="12" spans="1:10" x14ac:dyDescent="0.35">
      <c r="C12" t="s">
        <v>511</v>
      </c>
      <c r="D12" t="s">
        <v>512</v>
      </c>
      <c r="E12" t="str">
        <f t="shared" si="0"/>
        <v>Kacey Musgraves</v>
      </c>
      <c r="F12" t="str">
        <f t="shared" si="1"/>
        <v>Golden Hour</v>
      </c>
    </row>
    <row r="13" spans="1:10" x14ac:dyDescent="0.35">
      <c r="C13" t="s">
        <v>513</v>
      </c>
      <c r="D13" t="s">
        <v>514</v>
      </c>
      <c r="E13" t="str">
        <f t="shared" si="0"/>
        <v>Cardi B</v>
      </c>
      <c r="F13" t="str">
        <f t="shared" si="1"/>
        <v>Invasion of Privacy</v>
      </c>
    </row>
    <row r="14" spans="1:10" x14ac:dyDescent="0.35">
      <c r="C14" t="s">
        <v>515</v>
      </c>
      <c r="D14" t="s">
        <v>502</v>
      </c>
      <c r="E14" t="str">
        <f t="shared" si="0"/>
        <v>Noname</v>
      </c>
      <c r="F14" t="str">
        <f t="shared" si="1"/>
        <v>Room 25</v>
      </c>
    </row>
    <row r="15" spans="1:10" x14ac:dyDescent="0.35">
      <c r="C15" t="s">
        <v>516</v>
      </c>
      <c r="D15" t="s">
        <v>517</v>
      </c>
      <c r="E15" t="str">
        <f t="shared" si="0"/>
        <v>SOPHIE</v>
      </c>
      <c r="F15" t="str">
        <f t="shared" si="1"/>
        <v>OIL OF EVERY PEARL'S UN-INSIDES</v>
      </c>
    </row>
    <row r="16" spans="1:10" x14ac:dyDescent="0.35">
      <c r="C16" t="s">
        <v>518</v>
      </c>
      <c r="D16" t="s">
        <v>519</v>
      </c>
      <c r="E16" t="str">
        <f t="shared" si="0"/>
        <v>Idles</v>
      </c>
      <c r="F16" t="str">
        <f t="shared" si="1"/>
        <v>Joy as an Act of Resistance</v>
      </c>
    </row>
    <row r="18" spans="1:10" x14ac:dyDescent="0.35">
      <c r="A18" s="17" t="s">
        <v>688</v>
      </c>
      <c r="B18" s="8"/>
      <c r="C18" s="8"/>
    </row>
    <row r="20" spans="1:10" ht="17.5" thickBot="1" x14ac:dyDescent="0.45">
      <c r="A20" s="27" t="s">
        <v>831</v>
      </c>
      <c r="B20" s="27"/>
      <c r="C20" s="27"/>
      <c r="D20" s="27"/>
      <c r="E20" s="27"/>
      <c r="F20" s="27"/>
      <c r="G20" s="27"/>
      <c r="H20" s="27"/>
      <c r="I20" s="27"/>
      <c r="J20" s="27"/>
    </row>
    <row r="21" spans="1:10" ht="15" thickTop="1" x14ac:dyDescent="0.35"/>
    <row r="22" spans="1:10" ht="15" thickBot="1" x14ac:dyDescent="0.4">
      <c r="A22" s="1" t="s">
        <v>819</v>
      </c>
      <c r="C22" s="29" t="s">
        <v>456</v>
      </c>
      <c r="D22" s="29"/>
      <c r="E22" s="29"/>
      <c r="F22" s="29"/>
    </row>
    <row r="23" spans="1:10" x14ac:dyDescent="0.35">
      <c r="A23" s="1" t="s">
        <v>738</v>
      </c>
      <c r="C23" s="11" t="s">
        <v>736</v>
      </c>
      <c r="D23" s="11" t="s">
        <v>737</v>
      </c>
      <c r="E23" s="11" t="s">
        <v>477</v>
      </c>
      <c r="F23" s="11" t="s">
        <v>716</v>
      </c>
    </row>
    <row r="24" spans="1:10" x14ac:dyDescent="0.35">
      <c r="A24" s="1" t="s">
        <v>717</v>
      </c>
      <c r="C24" t="s">
        <v>742</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35">
      <c r="A25" s="1" t="s">
        <v>718</v>
      </c>
      <c r="C25" t="s">
        <v>743</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35">
      <c r="A26" s="1" t="s">
        <v>719</v>
      </c>
      <c r="C26" t="s">
        <v>744</v>
      </c>
      <c r="D26" t="str">
        <f t="shared" si="3"/>
        <v>Tony Hawk's Pro Skater 2</v>
      </c>
      <c r="E26" t="str">
        <f t="shared" si="2"/>
        <v>USA</v>
      </c>
      <c r="F26" t="str">
        <f t="shared" si="4"/>
        <v xml:space="preserve"> Ea Sports</v>
      </c>
    </row>
    <row r="27" spans="1:10" x14ac:dyDescent="0.35">
      <c r="A27" s="1" t="s">
        <v>720</v>
      </c>
      <c r="C27" t="s">
        <v>745</v>
      </c>
      <c r="D27" t="str">
        <f t="shared" si="3"/>
        <v>Please Be Happy</v>
      </c>
      <c r="E27" t="str">
        <f t="shared" si="2"/>
        <v>USA</v>
      </c>
      <c r="F27" t="str">
        <f t="shared" si="4"/>
        <v xml:space="preserve"> Studio Élan</v>
      </c>
    </row>
    <row r="28" spans="1:10" x14ac:dyDescent="0.35">
      <c r="A28" s="1" t="s">
        <v>721</v>
      </c>
      <c r="C28" t="s">
        <v>746</v>
      </c>
      <c r="D28" t="str">
        <f t="shared" si="3"/>
        <v>Shadow Hearts</v>
      </c>
      <c r="E28" t="str">
        <f t="shared" si="2"/>
        <v>Japan</v>
      </c>
      <c r="F28" t="str">
        <f t="shared" si="4"/>
        <v xml:space="preserve"> Aruze</v>
      </c>
    </row>
    <row r="29" spans="1:10" x14ac:dyDescent="0.35">
      <c r="A29" s="1" t="s">
        <v>722</v>
      </c>
      <c r="C29" t="s">
        <v>747</v>
      </c>
      <c r="D29" t="str">
        <f t="shared" si="3"/>
        <v>Life Is Strange</v>
      </c>
      <c r="E29" t="str">
        <f t="shared" si="2"/>
        <v>France</v>
      </c>
      <c r="F29" t="str">
        <f t="shared" si="4"/>
        <v xml:space="preserve"> Dontnod Entertainment</v>
      </c>
    </row>
    <row r="30" spans="1:10" x14ac:dyDescent="0.35">
      <c r="C30" t="s">
        <v>750</v>
      </c>
      <c r="D30" t="str">
        <f t="shared" si="3"/>
        <v>Assassin's Creed: Valhalla</v>
      </c>
      <c r="E30" t="str">
        <f t="shared" si="2"/>
        <v>Canada</v>
      </c>
      <c r="F30" t="str">
        <f t="shared" si="4"/>
        <v xml:space="preserve"> Ubisoft</v>
      </c>
    </row>
    <row r="31" spans="1:10" x14ac:dyDescent="0.35">
      <c r="A31" s="8" t="s">
        <v>769</v>
      </c>
      <c r="C31" t="s">
        <v>749</v>
      </c>
      <c r="D31" t="str">
        <f t="shared" si="3"/>
        <v>Daggerfall</v>
      </c>
      <c r="E31" t="str">
        <f t="shared" si="2"/>
        <v>USA</v>
      </c>
      <c r="F31" t="str">
        <f t="shared" si="4"/>
        <v xml:space="preserve"> Bethesda Studios</v>
      </c>
    </row>
    <row r="32" spans="1:10" x14ac:dyDescent="0.35">
      <c r="A32" s="8" t="s">
        <v>770</v>
      </c>
      <c r="C32" t="s">
        <v>748</v>
      </c>
      <c r="D32" t="str">
        <f t="shared" si="3"/>
        <v>Valkyrie Profile</v>
      </c>
      <c r="E32" t="str">
        <f t="shared" si="2"/>
        <v>Japan</v>
      </c>
      <c r="F32" t="str">
        <f t="shared" si="4"/>
        <v xml:space="preserve"> Tri-Ace</v>
      </c>
    </row>
    <row r="33" spans="1:10" x14ac:dyDescent="0.35">
      <c r="A33" s="8" t="s">
        <v>771</v>
      </c>
    </row>
    <row r="35" spans="1:10" ht="17.5" thickBot="1" x14ac:dyDescent="0.45">
      <c r="A35" s="27" t="s">
        <v>832</v>
      </c>
      <c r="B35" s="27"/>
      <c r="C35" s="27"/>
      <c r="D35" s="27"/>
      <c r="E35" s="27"/>
      <c r="F35" s="27"/>
      <c r="G35" s="27"/>
      <c r="H35" s="27"/>
      <c r="I35" s="27"/>
      <c r="J35" s="27"/>
    </row>
    <row r="36" spans="1:10" ht="15" thickTop="1" x14ac:dyDescent="0.35"/>
    <row r="37" spans="1:10" ht="15" thickBot="1" x14ac:dyDescent="0.4">
      <c r="A37" s="1" t="s">
        <v>801</v>
      </c>
      <c r="C37" s="29" t="s">
        <v>734</v>
      </c>
      <c r="D37" s="29"/>
      <c r="E37" s="29"/>
    </row>
    <row r="38" spans="1:10" x14ac:dyDescent="0.35">
      <c r="A38" s="1" t="s">
        <v>802</v>
      </c>
      <c r="C38" s="11" t="s">
        <v>803</v>
      </c>
      <c r="D38" s="11" t="s">
        <v>805</v>
      </c>
      <c r="E38" s="11" t="s">
        <v>804</v>
      </c>
    </row>
    <row r="39" spans="1:10" x14ac:dyDescent="0.35">
      <c r="A39" s="1" t="s">
        <v>815</v>
      </c>
      <c r="C39">
        <f>LEN(TRIM(SUBSTITUTE(SUBSTITUTE(E39,".",""),"?","")))-LEN(SUBSTITUTE(SUBSTITUTE(SUBSTITUTE(E39,".",""),"?","")," ",""))+1</f>
        <v>4</v>
      </c>
      <c r="D39">
        <v>4</v>
      </c>
      <c r="E39" t="s">
        <v>806</v>
      </c>
    </row>
    <row r="40" spans="1:10" x14ac:dyDescent="0.35">
      <c r="C40">
        <f t="shared" ref="C40:C43" si="5">LEN(TRIM(SUBSTITUTE(SUBSTITUTE(E40,".",""),"?","")))-LEN(SUBSTITUTE(SUBSTITUTE(SUBSTITUTE(E40,".",""),"?","")," ",""))+1</f>
        <v>4</v>
      </c>
      <c r="D40">
        <v>4</v>
      </c>
      <c r="E40" t="s">
        <v>810</v>
      </c>
    </row>
    <row r="41" spans="1:10" x14ac:dyDescent="0.35">
      <c r="A41" s="8" t="s">
        <v>814</v>
      </c>
      <c r="C41">
        <f t="shared" si="5"/>
        <v>4</v>
      </c>
      <c r="D41">
        <v>4</v>
      </c>
      <c r="E41" t="s">
        <v>807</v>
      </c>
    </row>
    <row r="42" spans="1:10" x14ac:dyDescent="0.35">
      <c r="A42" s="8" t="s">
        <v>811</v>
      </c>
      <c r="C42">
        <f t="shared" si="5"/>
        <v>12</v>
      </c>
      <c r="D42">
        <v>12</v>
      </c>
      <c r="E42" t="s">
        <v>808</v>
      </c>
    </row>
    <row r="43" spans="1:10" x14ac:dyDescent="0.35">
      <c r="A43" s="8" t="s">
        <v>812</v>
      </c>
      <c r="C43">
        <f t="shared" si="5"/>
        <v>12</v>
      </c>
      <c r="D43">
        <v>12</v>
      </c>
      <c r="E43" t="s">
        <v>809</v>
      </c>
    </row>
    <row r="44" spans="1:10" x14ac:dyDescent="0.35">
      <c r="A44" s="8" t="s">
        <v>813</v>
      </c>
    </row>
    <row r="46" spans="1:10" ht="17.5" thickBot="1" x14ac:dyDescent="0.45">
      <c r="A46" s="27" t="s">
        <v>833</v>
      </c>
      <c r="B46" s="27"/>
      <c r="C46" s="27"/>
      <c r="D46" s="27"/>
      <c r="E46" s="27"/>
      <c r="F46" s="27"/>
      <c r="G46" s="27"/>
      <c r="H46" s="27"/>
      <c r="I46" s="27"/>
      <c r="J46" s="27"/>
    </row>
    <row r="47" spans="1:10" ht="15" thickTop="1" x14ac:dyDescent="0.35"/>
    <row r="48" spans="1:10" x14ac:dyDescent="0.35">
      <c r="A48" s="22" t="s">
        <v>794</v>
      </c>
      <c r="C48" s="11" t="s">
        <v>708</v>
      </c>
      <c r="D48" s="18" t="s">
        <v>709</v>
      </c>
    </row>
    <row r="49" spans="1:5" x14ac:dyDescent="0.35">
      <c r="A49" s="22" t="s">
        <v>795</v>
      </c>
    </row>
    <row r="50" spans="1:5" ht="15" thickBot="1" x14ac:dyDescent="0.4">
      <c r="C50" s="29" t="s">
        <v>735</v>
      </c>
      <c r="D50" s="29"/>
      <c r="E50" s="29"/>
    </row>
    <row r="51" spans="1:5" x14ac:dyDescent="0.35">
      <c r="A51" s="1" t="s">
        <v>776</v>
      </c>
      <c r="C51" s="11" t="s">
        <v>768</v>
      </c>
      <c r="D51" s="11" t="s">
        <v>710</v>
      </c>
      <c r="E51" s="11" t="s">
        <v>434</v>
      </c>
    </row>
    <row r="52" spans="1:5" x14ac:dyDescent="0.35">
      <c r="A52" s="1" t="s">
        <v>777</v>
      </c>
      <c r="C52">
        <f t="shared" ref="C52:C59" si="6">(LEN(SUBSTITUTE(E52," ",""))-LEN(SUBSTITUTE(TRIM(SUBSTITUTE(" " &amp; SUBSTITUTE(TRIM(E52)," ","  ") &amp; " "," "&amp;$D$48&amp;" ",""))," ","")))/2</f>
        <v>0</v>
      </c>
      <c r="D52">
        <f>(LEN(TRIM(E52))+2-LEN(SUBSTITUTE(" "&amp;TRIM(E52)&amp;" "," "&amp;$D$48&amp;" ","")))/(LEN($D$48) + 2)</f>
        <v>0</v>
      </c>
      <c r="E52" t="s">
        <v>711</v>
      </c>
    </row>
    <row r="53" spans="1:5" x14ac:dyDescent="0.35">
      <c r="A53" s="1" t="s">
        <v>778</v>
      </c>
      <c r="C53">
        <f t="shared" si="6"/>
        <v>4</v>
      </c>
      <c r="D53">
        <f>(LEN(TRIM(E53))+2-LEN(SUBSTITUTE(" "&amp;TRIM(E53)&amp;" "," "&amp;$D$48&amp;" ","")))/(LEN($D$48) + 2)</f>
        <v>4</v>
      </c>
      <c r="E53" t="s">
        <v>712</v>
      </c>
    </row>
    <row r="54" spans="1:5" x14ac:dyDescent="0.35">
      <c r="A54" s="1" t="s">
        <v>779</v>
      </c>
      <c r="C54">
        <f t="shared" si="6"/>
        <v>2</v>
      </c>
      <c r="D54">
        <f>(LEN(TRIM(E54))+2-LEN(SUBSTITUTE(" "&amp;TRIM(E54)&amp;" "," "&amp;$D$48&amp;" ","")))/(LEN($D$48) + 2)</f>
        <v>2</v>
      </c>
      <c r="E54" t="s">
        <v>713</v>
      </c>
    </row>
    <row r="55" spans="1:5" x14ac:dyDescent="0.35">
      <c r="C55">
        <f t="shared" si="6"/>
        <v>3</v>
      </c>
      <c r="D55">
        <f>(LEN(TRIM(E55))+2-LEN(SUBSTITUTE(" "&amp;TRIM(E55)&amp;" "," "&amp;$D$48&amp;" ","")))/(LEN($D$48) + 2)</f>
        <v>3</v>
      </c>
      <c r="E55" t="s">
        <v>714</v>
      </c>
    </row>
    <row r="56" spans="1:5" x14ac:dyDescent="0.35">
      <c r="C56">
        <f t="shared" si="6"/>
        <v>0</v>
      </c>
      <c r="D56">
        <f>(LEN(TRIM(E56))+2-LEN(SUBSTITUTE(" "&amp;TRIM(E56)&amp;" "," "&amp;$D$48&amp;" ","")))/(LEN($D$48) + 2)</f>
        <v>0</v>
      </c>
      <c r="E56" t="s">
        <v>715</v>
      </c>
    </row>
    <row r="57" spans="1:5" x14ac:dyDescent="0.35">
      <c r="C57">
        <f t="shared" si="6"/>
        <v>4</v>
      </c>
      <c r="D57">
        <v>4</v>
      </c>
      <c r="E57" t="s">
        <v>782</v>
      </c>
    </row>
    <row r="58" spans="1:5" x14ac:dyDescent="0.35">
      <c r="A58" s="8" t="s">
        <v>781</v>
      </c>
      <c r="C58">
        <f t="shared" si="6"/>
        <v>1</v>
      </c>
      <c r="D58">
        <v>1</v>
      </c>
      <c r="E58" t="s">
        <v>788</v>
      </c>
    </row>
    <row r="59" spans="1:5" x14ac:dyDescent="0.35">
      <c r="A59" s="8" t="s">
        <v>767</v>
      </c>
      <c r="C59">
        <f t="shared" si="6"/>
        <v>8</v>
      </c>
      <c r="D59">
        <v>8</v>
      </c>
      <c r="E59" t="s">
        <v>787</v>
      </c>
    </row>
    <row r="60" spans="1:5" x14ac:dyDescent="0.35">
      <c r="A60" s="8" t="s">
        <v>780</v>
      </c>
    </row>
    <row r="62" spans="1:5" x14ac:dyDescent="0.35">
      <c r="A62" s="8" t="s">
        <v>786</v>
      </c>
    </row>
    <row r="63" spans="1:5" x14ac:dyDescent="0.35">
      <c r="A63" s="8" t="s">
        <v>783</v>
      </c>
    </row>
    <row r="64" spans="1:5" x14ac:dyDescent="0.35">
      <c r="A64" s="8" t="s">
        <v>784</v>
      </c>
    </row>
    <row r="65" spans="1:4" x14ac:dyDescent="0.35">
      <c r="A65" s="8" t="s">
        <v>785</v>
      </c>
    </row>
    <row r="67" spans="1:4" x14ac:dyDescent="0.35">
      <c r="A67" s="8" t="s">
        <v>789</v>
      </c>
    </row>
    <row r="69" spans="1:4" x14ac:dyDescent="0.35">
      <c r="A69" s="23" t="s">
        <v>797</v>
      </c>
    </row>
    <row r="70" spans="1:4" x14ac:dyDescent="0.35">
      <c r="A70" s="23" t="s">
        <v>798</v>
      </c>
      <c r="C70" s="1" t="s">
        <v>790</v>
      </c>
      <c r="D70" s="1"/>
    </row>
    <row r="71" spans="1:4" x14ac:dyDescent="0.35">
      <c r="C71" t="s">
        <v>713</v>
      </c>
    </row>
    <row r="73" spans="1:4" x14ac:dyDescent="0.35">
      <c r="C73" s="1" t="s">
        <v>791</v>
      </c>
      <c r="D73" s="1"/>
    </row>
    <row r="74" spans="1:4" x14ac:dyDescent="0.3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35">
      <c r="C76" s="1" t="s">
        <v>792</v>
      </c>
      <c r="D76" s="1"/>
    </row>
    <row r="77" spans="1:4" x14ac:dyDescent="0.3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35">
      <c r="C79" s="1" t="s">
        <v>800</v>
      </c>
      <c r="D79" s="1"/>
    </row>
    <row r="80" spans="1:4" x14ac:dyDescent="0.35">
      <c r="C80">
        <f>LEN(SUBSTITUTE(C77," ",""))</f>
        <v>214</v>
      </c>
    </row>
    <row r="82" spans="3:4" x14ac:dyDescent="0.35">
      <c r="C82" s="1" t="s">
        <v>793</v>
      </c>
      <c r="D82" s="1"/>
    </row>
    <row r="83" spans="3:4" x14ac:dyDescent="0.35">
      <c r="C83">
        <f>LEN(SUBSTITUTE(C71," ",""))</f>
        <v>218</v>
      </c>
    </row>
    <row r="85" spans="3:4" x14ac:dyDescent="0.35">
      <c r="C85" s="1" t="s">
        <v>796</v>
      </c>
      <c r="D85" s="1"/>
    </row>
    <row r="86" spans="3:4" x14ac:dyDescent="0.35">
      <c r="C86">
        <f>(C83-C80)/2</f>
        <v>2</v>
      </c>
    </row>
    <row r="88" spans="3:4" x14ac:dyDescent="0.35">
      <c r="C88" s="1" t="s">
        <v>799</v>
      </c>
      <c r="D88" s="1"/>
    </row>
    <row r="89" spans="3:4" x14ac:dyDescent="0.3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2023-01-19T12:38:55Z</dcterms:modified>
</cp:coreProperties>
</file>