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3687" documentId="8_{29B8196C-0F94-4E63-9C97-551F1F758BC2}" xr6:coauthVersionLast="47" xr6:coauthVersionMax="47" xr10:uidLastSave="{9140043F-3795-40E1-B770-A40271CFB70F}"/>
  <bookViews>
    <workbookView xWindow="-120" yWindow="-120" windowWidth="38640" windowHeight="21120" tabRatio="965" firstSheet="1" activeTab="4"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2" l="1"/>
  <c r="D27" i="12"/>
  <c r="D28" i="12"/>
  <c r="D24" i="12"/>
  <c r="D25" i="12"/>
  <c r="H15" i="11"/>
  <c r="H17" i="11"/>
  <c r="H34" i="11"/>
  <c r="H26" i="11"/>
  <c r="H32" i="11"/>
  <c r="H30" i="11"/>
  <c r="H28" i="11"/>
  <c r="F39" i="12"/>
  <c r="F40" i="12"/>
  <c r="F41" i="12"/>
  <c r="F42" i="12"/>
  <c r="F43" i="12"/>
  <c r="F44" i="12"/>
  <c r="F45" i="12"/>
  <c r="F46" i="12"/>
  <c r="F38" i="12"/>
  <c r="D39" i="12"/>
  <c r="D40" i="12"/>
  <c r="D41" i="12"/>
  <c r="D42" i="12"/>
  <c r="D43" i="12"/>
  <c r="D44" i="12"/>
  <c r="D45" i="12"/>
  <c r="D46" i="12"/>
  <c r="D38" i="12"/>
  <c r="E39" i="12"/>
  <c r="E40" i="12"/>
  <c r="E41" i="12"/>
  <c r="E42" i="12"/>
  <c r="E43" i="12"/>
  <c r="E44" i="12"/>
  <c r="E45" i="12"/>
  <c r="E46" i="12"/>
  <c r="E38" i="12"/>
  <c r="E6" i="12"/>
  <c r="F6" i="12"/>
  <c r="E7" i="12"/>
  <c r="F7" i="12"/>
  <c r="E8" i="12"/>
  <c r="F8" i="12"/>
  <c r="E9" i="12"/>
  <c r="F9" i="12"/>
  <c r="E10" i="12"/>
  <c r="F10" i="12"/>
  <c r="E11" i="12"/>
  <c r="F11" i="12"/>
  <c r="E12" i="12"/>
  <c r="F12" i="12"/>
  <c r="E13" i="12"/>
  <c r="F13" i="12"/>
  <c r="E14" i="12"/>
  <c r="F14" i="12"/>
  <c r="F5" i="12"/>
  <c r="E5" i="12"/>
  <c r="J5" i="14"/>
  <c r="J6" i="14"/>
  <c r="J7" i="14"/>
  <c r="J8" i="14"/>
  <c r="J9" i="14"/>
  <c r="J10" i="14"/>
  <c r="J11" i="14"/>
  <c r="J12" i="14"/>
  <c r="J13" i="14"/>
  <c r="J14" i="14"/>
  <c r="J15" i="14"/>
  <c r="J16" i="14"/>
  <c r="J17" i="14"/>
  <c r="J18" i="14"/>
  <c r="J19" i="14"/>
  <c r="J20" i="14"/>
  <c r="J21" i="14"/>
  <c r="J22" i="14"/>
  <c r="J23" i="14"/>
  <c r="J4" i="14"/>
  <c r="I5" i="14" a="1"/>
  <c r="I5" i="14" s="1"/>
  <c r="I6" i="14" a="1"/>
  <c r="I6" i="14" s="1"/>
  <c r="I7" i="14" a="1"/>
  <c r="I7" i="14" s="1"/>
  <c r="I8" i="14" a="1"/>
  <c r="I8" i="14"/>
  <c r="I9" i="14" a="1"/>
  <c r="I9" i="14" s="1"/>
  <c r="I10" i="14" a="1"/>
  <c r="I10" i="14" s="1"/>
  <c r="I11" i="14" a="1"/>
  <c r="I11" i="14" s="1"/>
  <c r="I12" i="14" a="1"/>
  <c r="I12" i="14"/>
  <c r="I13" i="14" a="1"/>
  <c r="I13" i="14" s="1"/>
  <c r="I14" i="14" a="1"/>
  <c r="I14" i="14" s="1"/>
  <c r="I15" i="14" a="1"/>
  <c r="I15" i="14" s="1"/>
  <c r="I16" i="14" a="1"/>
  <c r="I16" i="14"/>
  <c r="I17" i="14" a="1"/>
  <c r="I17" i="14" s="1"/>
  <c r="I18" i="14" a="1"/>
  <c r="I18" i="14" s="1"/>
  <c r="I19" i="14" a="1"/>
  <c r="I19" i="14" s="1"/>
  <c r="I20" i="14" a="1"/>
  <c r="I20" i="14"/>
  <c r="I21" i="14" a="1"/>
  <c r="I21" i="14" s="1"/>
  <c r="I22" i="14" a="1"/>
  <c r="I22" i="14" s="1"/>
  <c r="I23" i="14" a="1"/>
  <c r="I23" i="14" s="1"/>
  <c r="I4" i="14" a="1"/>
  <c r="I4" i="14" s="1"/>
  <c r="I30" i="14" a="1"/>
  <c r="I30" i="14"/>
  <c r="I31" i="14" a="1"/>
  <c r="I31" i="14" s="1"/>
  <c r="I32" i="14" a="1"/>
  <c r="I32" i="14"/>
  <c r="I33" i="14" a="1"/>
  <c r="I33" i="14" s="1"/>
  <c r="I34" i="14" a="1"/>
  <c r="I34" i="14"/>
  <c r="I35" i="14" a="1"/>
  <c r="I35" i="14" s="1"/>
  <c r="I36" i="14" a="1"/>
  <c r="I36" i="14"/>
  <c r="I37" i="14" a="1"/>
  <c r="I37" i="14" s="1"/>
  <c r="I29" i="14" a="1"/>
  <c r="I29" i="14" s="1"/>
  <c r="C23" i="17"/>
  <c r="D22" i="17"/>
  <c r="C22" i="17"/>
  <c r="D21" i="17"/>
  <c r="C21" i="17"/>
  <c r="C19" i="17"/>
  <c r="C20" i="17"/>
  <c r="C18" i="17"/>
  <c r="D17" i="17"/>
  <c r="C17" i="17"/>
  <c r="H21" i="11"/>
  <c r="H13" i="11"/>
  <c r="H19" i="11"/>
  <c r="B50" i="17"/>
  <c r="B48" i="17"/>
  <c r="B46" i="17"/>
  <c r="B42" i="17" a="1"/>
  <c r="B42" i="17" s="1"/>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AE38" i="17"/>
  <c r="B38" i="17"/>
  <c r="AE37" i="17"/>
  <c r="C37" i="17"/>
  <c r="D37" i="17"/>
  <c r="E37" i="17"/>
  <c r="F37" i="17"/>
  <c r="G37" i="17"/>
  <c r="H37" i="17"/>
  <c r="I37" i="17"/>
  <c r="J37" i="17"/>
  <c r="K37" i="17"/>
  <c r="L37" i="17"/>
  <c r="M37" i="17"/>
  <c r="N37" i="17"/>
  <c r="O37" i="17"/>
  <c r="P37" i="17"/>
  <c r="Q37" i="17"/>
  <c r="R37" i="17"/>
  <c r="S37" i="17"/>
  <c r="T37" i="17"/>
  <c r="U37" i="17"/>
  <c r="V37" i="17"/>
  <c r="W37" i="17"/>
  <c r="X37" i="17"/>
  <c r="Y37" i="17"/>
  <c r="Z37" i="17"/>
  <c r="AA37" i="17"/>
  <c r="AB37" i="17"/>
  <c r="AC37" i="17"/>
  <c r="AD37" i="17"/>
  <c r="B37" i="17"/>
  <c r="B33" i="17" a="1"/>
  <c r="B33" i="17" s="1"/>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G10" i="4" l="1"/>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<sst xmlns="http://schemas.openxmlformats.org/spreadsheetml/2006/main" count="2053" uniqueCount="800">
  <si>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</si>
  <si>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</si>
  <si>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</si>
  <si>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</si>
  <si>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</si>
  <si>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</si>
  <si>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</si>
  <si>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</si>
  <si>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</si>
  <si>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</si>
  <si>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</si>
  <si>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</si>
  <si>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</si>
  <si>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</si>
  <si>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</si>
  <si>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</si>
  <si>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</si>
  <si>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</si>
  <si>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</si>
  <si>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</si>
  <si>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</si>
  <si>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</si>
  <si>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</si>
  <si>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</si>
  <si>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</si>
  <si>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</si>
  <si>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</si>
  <si>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</si>
  <si>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</si>
  <si>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</si>
  <si>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</si>
  <si>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</si>
  <si>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</si>
  <si>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</si>
  <si>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</si>
  <si>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</si>
  <si>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</si>
  <si>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</si>
  <si>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</si>
  <si>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</si>
  <si>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</si>
  <si>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</si>
  <si>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</si>
  <si>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</si>
  <si>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</si>
  <si>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</si>
  <si>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</si>
  <si>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</si>
  <si>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</si>
  <si>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</si>
  <si>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</si>
  <si>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</si>
  <si>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</si>
  <si>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</si>
  <si>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</si>
  <si>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</si>
  <si>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</si>
  <si>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</si>
  <si>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</si>
  <si>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</si>
  <si>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</si>
  <si>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</si>
  <si>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</si>
  <si>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</si>
  <si>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</si>
  <si>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</si>
  <si>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</si>
  <si>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</si>
  <si>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</si>
  <si>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</si>
  <si>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</si>
  <si>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</si>
  <si>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</si>
  <si>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</si>
  <si>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</si>
  <si>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</si>
  <si>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</si>
  <si>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</si>
  <si>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</si>
  <si>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</si>
  <si>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</si>
  <si>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</si>
  <si>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</si>
  <si>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</si>
  <si>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</si>
  <si>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</si>
  <si>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</si>
  <si>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</si>
  <si>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</si>
  <si>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</si>
  <si>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</si>
  <si>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</si>
  <si>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</si>
  <si>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</si>
  <si>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</si>
  <si>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</si>
  <si>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</si>
  <si>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</si>
  <si>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</si>
  <si>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</si>
  <si>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</si>
  <si>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</si>
  <si>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</si>
  <si>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</si>
  <si>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</si>
  <si>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</si>
  <si>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</si>
  <si>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</si>
  <si>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</si>
  <si>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</si>
  <si>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</si>
  <si>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</si>
  <si>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</si>
  <si>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</si>
  <si>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</si>
  <si>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</si>
  <si>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</si>
  <si>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</si>
  <si>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</si>
  <si>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</si>
  <si>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</si>
  <si>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</si>
  <si>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</si>
  <si>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</si>
  <si>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</si>
  <si>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</si>
  <si>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</si>
  <si>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</si>
  <si>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</si>
  <si>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</si>
  <si>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</si>
  <si>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</si>
  <si>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</si>
  <si>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</si>
  <si>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</si>
  <si>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</si>
  <si>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</si>
  <si>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</si>
  <si>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</si>
  <si>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</si>
  <si>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</si>
  <si>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</si>
  <si>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</si>
  <si>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</si>
  <si>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</si>
  <si>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</si>
  <si>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</si>
  <si>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</si>
  <si>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</si>
  <si>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</si>
  <si>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</si>
  <si>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</si>
  <si>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</si>
  <si>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</si>
  <si>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</si>
  <si>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</si>
  <si>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</si>
  <si>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</si>
  <si>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</si>
  <si>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</si>
  <si>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</si>
  <si>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</si>
  <si>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</si>
  <si>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</si>
  <si>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</si>
  <si>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</si>
  <si>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</si>
  <si>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</si>
  <si>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</si>
  <si>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</si>
  <si>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</si>
  <si>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</si>
  <si>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</si>
  <si>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</si>
  <si>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</si>
  <si>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</si>
  <si>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</si>
  <si>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</si>
  <si>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</si>
  <si>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</si>
  <si>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</si>
  <si>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</si>
  <si>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</si>
  <si>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</si>
  <si>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</si>
  <si>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</si>
  <si>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</si>
  <si>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</si>
  <si>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</si>
  <si>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</si>
  <si>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</si>
  <si>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</si>
  <si>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</si>
  <si>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</si>
  <si>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</si>
  <si>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</si>
  <si>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</si>
  <si>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</si>
  <si>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</si>
  <si>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</si>
  <si>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</si>
  <si>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</si>
  <si>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</si>
  <si>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</si>
  <si>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</si>
  <si>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</si>
  <si>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</si>
  <si>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</si>
  <si>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</si>
  <si>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</si>
  <si>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</si>
  <si>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</si>
  <si>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</si>
  <si>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</si>
  <si>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</si>
  <si>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</si>
  <si>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</si>
  <si>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</si>
  <si>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</si>
  <si>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</si>
  <si>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</si>
  <si>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</si>
  <si>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</si>
  <si>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</si>
  <si>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</si>
  <si>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</si>
  <si>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</si>
  <si>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</si>
  <si>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</si>
  <si>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</si>
  <si>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</si>
  <si>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</si>
  <si>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</si>
  <si>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</si>
  <si>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</si>
  <si>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</si>
  <si>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</si>
  <si>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</si>
  <si>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</si>
  <si>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</si>
  <si>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</si>
  <si>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</si>
  <si>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</si>
  <si>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</si>
  <si>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</si>
  <si>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</si>
  <si>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</si>
  <si>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</si>
  <si>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</si>
  <si>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</si>
  <si>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</si>
  <si>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</si>
  <si>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</si>
  <si>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</si>
  <si>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</si>
  <si>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</si>
  <si>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</si>
  <si>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</si>
  <si>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</si>
  <si>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</si>
  <si>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</si>
  <si>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</si>
  <si>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</si>
  <si>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</si>
  <si>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</si>
  <si>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</si>
  <si>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</si>
  <si>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</si>
  <si>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</si>
  <si>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</si>
  <si>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</si>
  <si>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</si>
  <si>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</si>
  <si>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</si>
  <si>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</si>
  <si>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</si>
  <si>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</si>
  <si>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</si>
  <si>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</si>
  <si>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</si>
  <si>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</si>
  <si>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</si>
  <si>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</si>
  <si>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</si>
  <si>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</si>
  <si>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</si>
  <si>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</si>
  <si>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</si>
  <si>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</si>
  <si>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</si>
  <si>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</si>
  <si>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</si>
  <si>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</si>
  <si>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</si>
  <si>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</si>
  <si>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</si>
  <si>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</si>
  <si>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</si>
  <si>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</si>
  <si>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</si>
  <si>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</si>
  <si>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</si>
  <si>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</si>
  <si>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</si>
  <si>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</si>
  <si>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</si>
  <si>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</si>
  <si>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</si>
  <si>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</si>
  <si>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</si>
  <si>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</si>
  <si>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</si>
  <si>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</si>
  <si>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</si>
  <si>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</si>
  <si>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</si>
  <si>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</si>
  <si>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</si>
  <si>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</si>
  <si>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</si>
  <si>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</si>
  <si>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</si>
  <si>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</si>
  <si>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</si>
  <si>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</si>
  <si>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</si>
  <si>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</si>
  <si>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</si>
  <si>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</si>
  <si>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</si>
  <si>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</si>
  <si>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</si>
  <si>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</si>
  <si>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</si>
  <si>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</si>
  <si>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</si>
  <si>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</si>
  <si>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</si>
  <si>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</si>
  <si>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</si>
  <si>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</si>
  <si>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</si>
  <si>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</si>
  <si>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</si>
  <si>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</si>
  <si>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</si>
  <si>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</si>
  <si>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</si>
  <si>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</si>
  <si>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</si>
  <si>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</si>
  <si>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</si>
  <si>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</si>
  <si>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</si>
  <si>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</si>
  <si>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</si>
  <si>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</si>
  <si>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</si>
  <si>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</si>
  <si>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</si>
  <si>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</si>
  <si>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</si>
  <si>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</si>
  <si>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</si>
  <si>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</si>
  <si>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</si>
  <si>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</si>
  <si>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</si>
  <si>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</si>
  <si>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</si>
  <si>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</si>
  <si>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</si>
  <si>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</si>
  <si>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</si>
  <si>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</si>
  <si>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</si>
  <si>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</si>
  <si>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</si>
  <si>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</si>
  <si>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</si>
  <si>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</si>
  <si>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</si>
  <si>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</si>
  <si>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</si>
  <si>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</si>
  <si>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</si>
  <si>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</si>
  <si>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</si>
  <si>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</si>
  <si>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</si>
  <si>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</si>
  <si>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</si>
  <si>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</si>
  <si>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</si>
  <si>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</si>
  <si>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</si>
  <si>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</si>
  <si>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</si>
  <si>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</si>
  <si>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</si>
  <si>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</si>
  <si>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</si>
  <si>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</si>
  <si>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</si>
  <si>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</si>
  <si>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</si>
  <si>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</si>
  <si>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</si>
  <si>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</si>
  <si>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</si>
  <si>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</si>
  <si>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</si>
  <si>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</si>
  <si>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</si>
  <si>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</si>
  <si>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</si>
  <si>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</si>
  <si>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</si>
  <si>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</si>
  <si>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</si>
  <si>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</si>
  <si>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</si>
  <si>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</si>
  <si>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</si>
  <si>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</si>
  <si>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</si>
  <si>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</si>
  <si>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</si>
  <si>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</si>
  <si>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</si>
  <si>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</si>
  <si>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</si>
  <si>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</si>
  <si>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</si>
  <si>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</si>
  <si>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</si>
  <si>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</si>
  <si>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</si>
  <si>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</si>
  <si>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</si>
  <si>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</si>
  <si>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</si>
  <si>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</si>
  <si>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</si>
  <si>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</si>
  <si>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</si>
  <si>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</si>
  <si>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</si>
  <si>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Exercise 1</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</si>
  <si>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</si>
  <si>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</si>
  <si>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</si>
  <si>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</si>
  <si>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</si>
  <si>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</si>
  <si>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</si>
  <si>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</si>
  <si>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</si>
  <si>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</si>
  <si>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</si>
  <si>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</si>
  <si>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Exercise 2</t>
  </si>
  <si>
    <t>Numbers to work with</t>
  </si>
  <si>
    <t>Answer:</t>
  </si>
  <si>
    <t>log(ax)=log(a)+log(x)</t>
  </si>
  <si>
    <t>Identity</t>
  </si>
  <si>
    <t>Left hand side</t>
  </si>
  <si>
    <t>Right hand side</t>
  </si>
  <si>
    <t>log(a^x) = xlog(a)</t>
  </si>
  <si>
    <t>log(1)=0</t>
  </si>
  <si>
    <t>e^x e^y = e^(x+y)</t>
  </si>
  <si>
    <t>e^0 = 1</t>
  </si>
  <si>
    <t>Exercise 3</t>
  </si>
  <si>
    <t>Exercise 4</t>
  </si>
  <si>
    <t>Exercise 5</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</si>
  <si>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</si>
  <si>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</si>
  <si>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</si>
  <si>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</si>
  <si>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</si>
  <si>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</si>
  <si>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</si>
  <si>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</si>
  <si>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</si>
  <si>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</si>
  <si>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</si>
  <si>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</si>
  <si>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</si>
  <si>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</si>
  <si>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</si>
  <si>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</si>
  <si>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</si>
  <si>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</si>
  <si>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</si>
  <si>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</si>
  <si>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</si>
  <si>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</si>
  <si>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</si>
  <si>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</si>
  <si>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</si>
  <si>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</si>
  <si>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</si>
  <si>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</si>
  <si>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</si>
  <si>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</si>
  <si>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</si>
  <si>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</si>
  <si>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</si>
  <si>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</si>
  <si>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</si>
  <si>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</si>
  <si>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</si>
  <si>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</si>
  <si>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</si>
  <si>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</si>
  <si>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</si>
  <si>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</si>
  <si>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</si>
  <si>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</si>
  <si>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</si>
  <si>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</si>
  <si>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</si>
  <si>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</si>
  <si>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</si>
  <si>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</si>
  <si>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</si>
  <si>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</si>
  <si>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</si>
  <si>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</si>
  <si>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</si>
  <si>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</si>
  <si>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</si>
  <si>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</si>
  <si>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</si>
  <si>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</si>
  <si>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</si>
  <si>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</si>
  <si>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</si>
  <si>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</si>
  <si>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</si>
  <si>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</si>
  <si>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</si>
  <si>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</si>
  <si>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</si>
  <si>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</si>
  <si>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</si>
  <si>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</si>
  <si>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</si>
  <si>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</si>
  <si>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</si>
  <si>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</si>
  <si>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</si>
  <si>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</si>
  <si>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</si>
  <si>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</si>
  <si>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</si>
  <si>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</si>
  <si>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</si>
  <si>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</si>
  <si>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</si>
  <si>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</si>
  <si>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</si>
  <si>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</si>
  <si>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</si>
  <si>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</si>
  <si>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</si>
  <si>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</si>
  <si>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</si>
  <si>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</si>
  <si>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</si>
  <si>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</si>
  <si>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</si>
  <si>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</si>
  <si>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</si>
  <si>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</si>
  <si>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</si>
  <si>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</si>
  <si>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</si>
  <si>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</si>
  <si>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</si>
  <si>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</si>
  <si>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</si>
  <si>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</si>
  <si>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</si>
  <si>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</si>
  <si>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</si>
  <si>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</si>
  <si>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</si>
  <si>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</si>
  <si>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</si>
  <si>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</si>
  <si>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</si>
  <si>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</si>
  <si>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</si>
  <si>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</si>
  <si>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</si>
  <si>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</si>
  <si>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</si>
  <si>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</si>
  <si>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</si>
  <si>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</si>
  <si>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</si>
  <si>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</si>
  <si>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</si>
  <si>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</si>
  <si>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</si>
  <si>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</si>
  <si>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</si>
  <si>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</si>
  <si>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</si>
  <si>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</si>
  <si>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</si>
  <si>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</si>
  <si>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</si>
  <si>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</si>
  <si>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</si>
  <si>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</si>
  <si>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</si>
  <si>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</si>
  <si>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</si>
  <si>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</si>
  <si>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</si>
  <si>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</si>
  <si>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</si>
  <si>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</si>
  <si>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</si>
  <si>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</si>
  <si>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</si>
  <si>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</si>
  <si>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</si>
  <si>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</si>
  <si>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</si>
  <si>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</si>
  <si>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</si>
  <si>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</si>
  <si>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</si>
  <si>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</si>
  <si>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</si>
  <si>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</si>
  <si>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</si>
  <si>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</si>
  <si>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</si>
  <si>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</si>
  <si>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</si>
  <si>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</si>
  <si>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</si>
  <si>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</si>
  <si>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</si>
  <si>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</si>
  <si>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</si>
  <si>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</si>
  <si>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</si>
  <si>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</si>
  <si>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</si>
  <si>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</si>
  <si>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</si>
  <si>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</si>
  <si>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</si>
  <si>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</si>
  <si>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</si>
  <si>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</si>
  <si>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</si>
  <si>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</si>
  <si>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</si>
  <si>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</si>
  <si>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</si>
  <si>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</si>
  <si>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</si>
  <si>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</si>
  <si>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</si>
  <si>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</si>
  <si>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</si>
  <si>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</si>
  <si>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</si>
  <si>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</si>
  <si>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</si>
  <si>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</si>
  <si>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</si>
  <si>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</si>
  <si>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</si>
  <si>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</si>
  <si>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</si>
  <si>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</si>
  <si>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</si>
  <si>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</si>
  <si>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</si>
  <si>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</si>
  <si>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</si>
  <si>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</si>
  <si>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</si>
  <si>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</si>
  <si>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</si>
  <si>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</si>
  <si>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</si>
  <si>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</si>
  <si>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</si>
  <si>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</si>
  <si>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</si>
  <si>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</si>
  <si>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</si>
  <si>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</si>
  <si>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</si>
  <si>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</si>
  <si>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</si>
  <si>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</si>
  <si>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</si>
  <si>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</si>
  <si>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</si>
  <si>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</si>
  <si>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</si>
  <si>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</si>
  <si>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</si>
  <si>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</si>
  <si>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</si>
  <si>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</si>
  <si>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</si>
  <si>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</si>
  <si>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</si>
  <si>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</si>
  <si>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Exercise3</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</si>
  <si>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</si>
  <si>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</si>
  <si>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</si>
  <si>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</si>
  <si>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</si>
  <si>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</si>
  <si>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</si>
  <si>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</si>
  <si>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</si>
  <si>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</si>
  <si>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</si>
  <si>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</si>
  <si>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</si>
  <si>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</si>
  <si>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</si>
  <si>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</si>
  <si>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</si>
  <si>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</si>
  <si>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</si>
  <si>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</si>
  <si>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</si>
  <si>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</si>
  <si>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</si>
  <si>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</si>
  <si>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Table 3 contains a list of games, but they are written</t>
  </si>
  <si>
    <t>Game text</t>
  </si>
  <si>
    <t>Game</t>
  </si>
  <si>
    <t>down in the wrong way. The game, country, and studio</t>
  </si>
  <si>
    <t>a) How many males have their first name ending in "e"?</t>
  </si>
  <si>
    <t>d) How many females have the second letter of their first name equal to "a"? (E.g., "Hannah")</t>
  </si>
  <si>
    <t>Exercise 1: Wildcards</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</si>
  <si>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</si>
  <si>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Exercise 2: Using "&lt;&gt;", "&lt;=", etc.</t>
  </si>
  <si>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</si>
  <si>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</si>
  <si>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</si>
  <si>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</si>
  <si>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</si>
  <si>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</si>
  <si>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</si>
  <si>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</si>
  <si>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</si>
  <si>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</si>
  <si>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</si>
  <si>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</si>
  <si>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</si>
  <si>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</si>
  <si>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</si>
  <si>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</si>
  <si>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</si>
  <si>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</si>
  <si>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</si>
  <si>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</si>
  <si>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</si>
  <si>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</si>
  <si>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</si>
  <si>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</si>
  <si>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</si>
  <si>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You need to subsititute every instance of the word for</t>
  </si>
  <si>
    <t>an empty string, then compare the subsituted text to</t>
  </si>
  <si>
    <t>the original text. This exercise is fairly hard.</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</si>
  <si>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</si>
  <si>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</si>
  <si>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</si>
  <si>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</si>
  <si>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</si>
  <si>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</si>
  <si>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c) What is the meanJanuary sale among salespeople with sales below 500?</t>
  </si>
  <si>
    <t>d) What is the mean January sale among salespeople with sales between 250 and 500 with shirt size different thant M?</t>
  </si>
  <si>
    <t>e) What was the maximal sale among females with medium shirt size and January sales less than 500?</t>
  </si>
  <si>
    <t>c) What is the mean sales in January for females with an "e" somewhere in their surname?</t>
  </si>
  <si>
    <t>b) What is the total sales of salespeople with first name ending in "e" with shirt size "S" or smaller?</t>
  </si>
  <si>
    <t>Write a formula that counts how many times the word</t>
  </si>
  <si>
    <t>in the orange box appears in a text. Use the formula to</t>
  </si>
  <si>
    <t>count the number of words in the sentences of Table</t>
  </si>
  <si>
    <t>2. The formula does not have to work for text starting</t>
  </si>
  <si>
    <t>with the word ("Of course I love television!") or text</t>
  </si>
  <si>
    <t>with adjacent instances of the word ("of of of") (Hint:</t>
  </si>
  <si>
    <t>Look at the lecture notes to see how I made a function</t>
  </si>
  <si>
    <t>counting the number of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</si>
</sst>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i/>
      <sz val="11"/>
      <color rgb="FF7F7F7F"/>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0" applyNumberFormat="0" applyBorder="0" applyAlignment="0" applyProtection="0"/>
  </cellStyleXfs>
  <cellXfs count="29">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5" fillId="0" borderId="5" xfId="3"/>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5" fillId="0" borderId="9" xfId="0" applyFont="1" applyBorder="1" applyAlignment="1">
      <alignment horizontal="right" wrapText="1"/>
    </xf>
    <xf numFmtId="0" fontId="16" fillId="0" borderId="0" xfId="0" applyFont="1"/>
    <xf numFmtId="0" fontId="16" fillId="4" borderId="7" xfId="6" applyFont="1"/>
    <xf numFmtId="0" fontId="13" fillId="7" borderId="8" xfId="9"/>
    <xf numFmtId="0" fontId="14" fillId="0" borderId="0" xfId="10"/>
    <xf numFmtId="9" fontId="0" fillId="0" borderId="0" xfId="0" applyNumberFormat="1"/>
    <xf numFmtId="0" fontId="1" fillId="8" borderId="0" xfId="11"/>
    <xf numFmtId="0" fontId="1" fillId="4" borderId="7" xfId="6"/>
    <xf numFmtId="0" fontId="7" fillId="5" borderId="0" xfId="7" applyFont="1" applyAlignment="1">
      <alignment horizontal="center"/>
    </xf>
    <xf numFmtId="0" fontId="6" fillId="0" borderId="6" xfId="4" applyAlignment="1">
      <alignment horizontal="center"/>
    </xf>
    <xf numFmtId="0" fontId="6" fillId="0" borderId="10" xfId="4" applyBorder="1" applyAlignment="1">
      <alignment horizontal="center"/>
    </xf>
    <xf numFmtId="0" fontId="6" fillId="0" borderId="0" xfId="4" applyBorder="1" applyAlignment="1">
      <alignment horizontal="center"/>
    </xf>
    <xf numFmtId="0" fontId="5" fillId="0" borderId="5" xfId="3" applyAlignment="1">
      <alignment horizontal="center"/>
    </xf>
  </cellXfs>
  <cellStyles count="12">
    <cellStyle name="20% - Accent1" xfId="2" builtinId="30"/>
    <cellStyle name="20% - Accent2" xfId="11" builtinId="34"/>
    <cellStyle name="Accent1" xfId="7" builtinId="29"/>
    <cellStyle name="Explanatory Text" xfId="10" builtinId="53"/>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141</xdr:row>
      <xdr:rowOff>181841</xdr:rowOff>
    </xdr:from>
    <xdr:to>
      <xdr:col>3</xdr:col>
      <xdr:colOff>4330</xdr:colOff>
      <xdr:row>149</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2906485</xdr:colOff>
      <xdr:row>33</xdr:row>
      <xdr:rowOff>136071</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03370"/>
          <a:ext cx="2868385" cy="1464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34</xdr:row>
      <xdr:rowOff>130626</xdr:rowOff>
    </xdr:from>
    <xdr:to>
      <xdr:col>0</xdr:col>
      <xdr:colOff>2884715</xdr:colOff>
      <xdr:row>41</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43</xdr:row>
      <xdr:rowOff>103412</xdr:rowOff>
    </xdr:from>
    <xdr:to>
      <xdr:col>0</xdr:col>
      <xdr:colOff>2906486</xdr:colOff>
      <xdr:row>54</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35719</xdr:colOff>
      <xdr:row>2</xdr:row>
      <xdr:rowOff>23813</xdr:rowOff>
    </xdr:from>
    <xdr:to>
      <xdr:col>7</xdr:col>
      <xdr:colOff>6715125</xdr:colOff>
      <xdr:row>9</xdr:row>
      <xdr:rowOff>136922</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4816078" y="613172"/>
          <a:ext cx="6679406" cy="1446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4"/>
  <sheetViews>
    <sheetView zoomScale="175" zoomScaleNormal="175" workbookViewId="0">
      <selection activeCell="F17" sqref="F17"/>
    </sheetView>
  </sheetViews>
  <sheetFormatPr defaultRowHeight="15" x14ac:dyDescent="0.25"/>
  <cols>
    <col min="1" max="1" width="12.42578125" bestFit="1" customWidth="1"/>
    <col min="2" max="2" width="12.5703125" bestFit="1" customWidth="1"/>
    <col min="3" max="3" width="9.42578125" customWidth="1"/>
    <col min="4" max="4" width="6.42578125" bestFit="1" customWidth="1"/>
    <col min="5" max="5" width="24" bestFit="1" customWidth="1"/>
    <col min="6" max="6" width="22.42578125" bestFit="1" customWidth="1"/>
    <col min="7" max="7" width="17.28515625" bestFit="1" customWidth="1"/>
    <col min="8" max="8" width="8" bestFit="1" customWidth="1"/>
    <col min="9" max="9" width="10.85546875" bestFit="1" customWidth="1"/>
    <col min="10" max="10" width="9.85546875" bestFit="1" customWidth="1"/>
  </cols>
  <sheetData>
    <row r="1" spans="1:10" ht="18" thickBot="1" x14ac:dyDescent="0.35">
      <c r="A1" s="28" t="s">
        <v>448</v>
      </c>
      <c r="B1" s="28"/>
      <c r="C1" s="28"/>
      <c r="D1" s="28"/>
      <c r="E1" s="28"/>
      <c r="F1" s="28"/>
      <c r="G1" s="28"/>
      <c r="H1" s="28"/>
      <c r="I1" s="28"/>
      <c r="J1" s="28"/>
    </row>
    <row r="2" spans="1:10" ht="15.75" thickTop="1" x14ac:dyDescent="0.25">
      <c r="E2" s="27" t="s">
        <v>456</v>
      </c>
      <c r="F2" s="27"/>
      <c r="H2" s="27" t="s">
        <v>457</v>
      </c>
      <c r="I2" s="27"/>
      <c r="J2" s="27"/>
    </row>
    <row r="3" spans="1:10" x14ac:dyDescent="0.25">
      <c r="A3" s="1" t="s">
        <v>451</v>
      </c>
      <c r="B3" s="1"/>
      <c r="C3" s="1"/>
      <c r="E3" s="12" t="s">
        <v>439</v>
      </c>
      <c r="F3" s="12" t="s">
        <v>440</v>
      </c>
      <c r="H3" s="12" t="s">
        <v>447</v>
      </c>
      <c r="I3" s="12" t="s">
        <v>449</v>
      </c>
      <c r="J3" s="12" t="s">
        <v>450</v>
      </c>
    </row>
    <row r="4" spans="1:10" x14ac:dyDescent="0.25">
      <c r="A4" s="1" t="s">
        <v>452</v>
      </c>
      <c r="B4" s="1"/>
      <c r="C4" s="1"/>
      <c r="E4">
        <v>91</v>
      </c>
      <c r="F4" t="s">
        <v>441</v>
      </c>
      <c r="H4">
        <v>79</v>
      </c>
      <c r="I4" t="str" cm="1">
        <f t="array" ref="I4">_xlfn.IFS(H4&gt;=$E$4,$F$4,H4&gt;=$E$5,$F$5,H4&gt;=$E$6,$F$6,H4&gt;=$E$7,$F$7,H4&gt;=$E$8,$F$8,TRUE,$F$9)</f>
        <v>C</v>
      </c>
      <c r="J4" t="str">
        <f>IF(H4&gt;=$E$4,$F$4,IF(H4&gt;=$E$5,$F$5,IF(H4&gt;=$E$6,$F$6,IF(H4&gt;=$E$7,$F$7,IF(H4&gt;=$E$8,$F$8,$F$9)))))</f>
        <v>C</v>
      </c>
    </row>
    <row r="5" spans="1:10" x14ac:dyDescent="0.25">
      <c r="A5" s="1" t="s">
        <v>453</v>
      </c>
      <c r="B5" s="1"/>
      <c r="C5" s="1"/>
      <c r="E5">
        <v>80</v>
      </c>
      <c r="F5" t="s">
        <v>442</v>
      </c>
      <c r="H5">
        <v>70</v>
      </c>
      <c r="I5" t="str" cm="1">
        <f t="array" ref="I5">_xlfn.IFS(H5&gt;=$E$4,$F$4,H5&gt;=$E$5,$F$5,H5&gt;=$E$6,$F$6,H5&gt;=$E$7,$F$7,H5&gt;=$E$8,$F$8,TRUE,$F$9)</f>
        <v>C</v>
      </c>
      <c r="J5" t="str">
        <f t="shared" ref="J5:J23" si="0">IF(H5&gt;=$E$4,$F$4,IF(H5&gt;=$E$5,$F$5,IF(H5&gt;=$E$6,$F$6,IF(H5&gt;=$E$7,$F$7,IF(H5&gt;=$E$8,$F$8,$F$9)))))</f>
        <v>C</v>
      </c>
    </row>
    <row r="6" spans="1:10" x14ac:dyDescent="0.25">
      <c r="A6" s="1" t="s">
        <v>454</v>
      </c>
      <c r="B6" s="1"/>
      <c r="C6" s="1"/>
      <c r="E6">
        <v>70</v>
      </c>
      <c r="F6" t="s">
        <v>443</v>
      </c>
      <c r="H6">
        <v>74</v>
      </c>
      <c r="I6" t="str" cm="1">
        <f t="array" ref="I6">_xlfn.IFS(H6&gt;=$E$4,$F$4,H6&gt;=$E$5,$F$5,H6&gt;=$E$6,$F$6,H6&gt;=$E$7,$F$7,H6&gt;=$E$8,$F$8,TRUE,$F$9)</f>
        <v>C</v>
      </c>
      <c r="J6" t="str">
        <f t="shared" si="0"/>
        <v>C</v>
      </c>
    </row>
    <row r="7" spans="1:10" x14ac:dyDescent="0.25">
      <c r="A7" s="1" t="s">
        <v>455</v>
      </c>
      <c r="B7" s="1"/>
      <c r="C7" s="1"/>
      <c r="E7">
        <v>50</v>
      </c>
      <c r="F7" t="s">
        <v>444</v>
      </c>
      <c r="H7">
        <v>47</v>
      </c>
      <c r="I7" t="str" cm="1">
        <f t="array" ref="I7">_xlfn.IFS(H7&gt;=$E$4,$F$4,H7&gt;=$E$5,$F$5,H7&gt;=$E$6,$F$6,H7&gt;=$E$7,$F$7,H7&gt;=$E$8,$F$8,TRUE,$F$9)</f>
        <v>E</v>
      </c>
      <c r="J7" t="str">
        <f t="shared" si="0"/>
        <v>E</v>
      </c>
    </row>
    <row r="8" spans="1:10" x14ac:dyDescent="0.25">
      <c r="A8" s="1" t="s">
        <v>458</v>
      </c>
      <c r="B8" s="1"/>
      <c r="C8" s="1"/>
      <c r="E8">
        <v>40</v>
      </c>
      <c r="F8" t="s">
        <v>445</v>
      </c>
      <c r="H8">
        <v>86</v>
      </c>
      <c r="I8" t="str" cm="1">
        <f t="array" ref="I8">_xlfn.IFS(H8&gt;=$E$4,$F$4,H8&gt;=$E$5,$F$5,H8&gt;=$E$6,$F$6,H8&gt;=$E$7,$F$7,H8&gt;=$E$8,$F$8,TRUE,$F$9)</f>
        <v>B</v>
      </c>
      <c r="J8" t="str">
        <f t="shared" si="0"/>
        <v>B</v>
      </c>
    </row>
    <row r="9" spans="1:10" x14ac:dyDescent="0.25">
      <c r="A9" s="1" t="s">
        <v>459</v>
      </c>
      <c r="B9" s="1"/>
      <c r="C9" s="1"/>
      <c r="E9">
        <v>0</v>
      </c>
      <c r="F9" t="s">
        <v>446</v>
      </c>
      <c r="H9">
        <v>86</v>
      </c>
      <c r="I9" t="str" cm="1">
        <f t="array" ref="I9">_xlfn.IFS(H9&gt;=$E$4,$F$4,H9&gt;=$E$5,$F$5,H9&gt;=$E$6,$F$6,H9&gt;=$E$7,$F$7,H9&gt;=$E$8,$F$8,TRUE,$F$9)</f>
        <v>B</v>
      </c>
      <c r="J9" t="str">
        <f t="shared" si="0"/>
        <v>B</v>
      </c>
    </row>
    <row r="10" spans="1:10" x14ac:dyDescent="0.25">
      <c r="A10" s="1" t="s">
        <v>460</v>
      </c>
      <c r="B10" s="1"/>
      <c r="C10" s="1"/>
      <c r="H10">
        <v>29</v>
      </c>
      <c r="I10" t="str" cm="1">
        <f t="array" ref="I10">_xlfn.IFS(H10&gt;=$E$4,$F$4,H10&gt;=$E$5,$F$5,H10&gt;=$E$6,$F$6,H10&gt;=$E$7,$F$7,H10&gt;=$E$8,$F$8,TRUE,$F$9)</f>
        <v>F</v>
      </c>
      <c r="J10" t="str">
        <f t="shared" si="0"/>
        <v>F</v>
      </c>
    </row>
    <row r="11" spans="1:10" x14ac:dyDescent="0.25">
      <c r="H11">
        <v>54</v>
      </c>
      <c r="I11" t="str" cm="1">
        <f t="array" ref="I11">_xlfn.IFS(H11&gt;=$E$4,$F$4,H11&gt;=$E$5,$F$5,H11&gt;=$E$6,$F$6,H11&gt;=$E$7,$F$7,H11&gt;=$E$8,$F$8,TRUE,$F$9)</f>
        <v>D</v>
      </c>
      <c r="J11" t="str">
        <f t="shared" si="0"/>
        <v>D</v>
      </c>
    </row>
    <row r="12" spans="1:10" x14ac:dyDescent="0.25">
      <c r="A12" s="23" t="s">
        <v>777</v>
      </c>
      <c r="B12" s="9"/>
      <c r="C12" s="9"/>
      <c r="D12" s="9"/>
      <c r="H12">
        <v>96</v>
      </c>
      <c r="I12" t="str" cm="1">
        <f t="array" ref="I12">_xlfn.IFS(H12&gt;=$E$4,$F$4,H12&gt;=$E$5,$F$5,H12&gt;=$E$6,$F$6,H12&gt;=$E$7,$F$7,H12&gt;=$E$8,$F$8,TRUE,$F$9)</f>
        <v>A</v>
      </c>
      <c r="J12" t="str">
        <f t="shared" si="0"/>
        <v>A</v>
      </c>
    </row>
    <row r="13" spans="1:10" x14ac:dyDescent="0.25">
      <c r="H13">
        <v>20</v>
      </c>
      <c r="I13" t="str" cm="1">
        <f t="array" ref="I13">_xlfn.IFS(H13&gt;=$E$4,$F$4,H13&gt;=$E$5,$F$5,H13&gt;=$E$6,$F$6,H13&gt;=$E$7,$F$7,H13&gt;=$E$8,$F$8,TRUE,$F$9)</f>
        <v>F</v>
      </c>
      <c r="J13" t="str">
        <f t="shared" si="0"/>
        <v>F</v>
      </c>
    </row>
    <row r="14" spans="1:10" x14ac:dyDescent="0.25">
      <c r="H14">
        <v>45</v>
      </c>
      <c r="I14" t="str" cm="1">
        <f t="array" ref="I14">_xlfn.IFS(H14&gt;=$E$4,$F$4,H14&gt;=$E$5,$F$5,H14&gt;=$E$6,$F$6,H14&gt;=$E$7,$F$7,H14&gt;=$E$8,$F$8,TRUE,$F$9)</f>
        <v>E</v>
      </c>
      <c r="J14" t="str">
        <f t="shared" si="0"/>
        <v>E</v>
      </c>
    </row>
    <row r="15" spans="1:10" x14ac:dyDescent="0.25">
      <c r="H15">
        <v>91</v>
      </c>
      <c r="I15" t="str" cm="1">
        <f t="array" ref="I15">_xlfn.IFS(H15&gt;=$E$4,$F$4,H15&gt;=$E$5,$F$5,H15&gt;=$E$6,$F$6,H15&gt;=$E$7,$F$7,H15&gt;=$E$8,$F$8,TRUE,$F$9)</f>
        <v>A</v>
      </c>
      <c r="J15" t="str">
        <f t="shared" si="0"/>
        <v>A</v>
      </c>
    </row>
    <row r="16" spans="1:10" x14ac:dyDescent="0.25">
      <c r="H16">
        <v>93</v>
      </c>
      <c r="I16" t="str" cm="1">
        <f t="array" ref="I16">_xlfn.IFS(H16&gt;=$E$4,$F$4,H16&gt;=$E$5,$F$5,H16&gt;=$E$6,$F$6,H16&gt;=$E$7,$F$7,H16&gt;=$E$8,$F$8,TRUE,$F$9)</f>
        <v>A</v>
      </c>
      <c r="J16" t="str">
        <f t="shared" si="0"/>
        <v>A</v>
      </c>
    </row>
    <row r="17" spans="1:10" x14ac:dyDescent="0.25">
      <c r="H17">
        <v>33</v>
      </c>
      <c r="I17" t="str" cm="1">
        <f t="array" ref="I17">_xlfn.IFS(H17&gt;=$E$4,$F$4,H17&gt;=$E$5,$F$5,H17&gt;=$E$6,$F$6,H17&gt;=$E$7,$F$7,H17&gt;=$E$8,$F$8,TRUE,$F$9)</f>
        <v>F</v>
      </c>
      <c r="J17" t="str">
        <f t="shared" si="0"/>
        <v>F</v>
      </c>
    </row>
    <row r="18" spans="1:10" x14ac:dyDescent="0.25">
      <c r="H18">
        <v>85</v>
      </c>
      <c r="I18" t="str" cm="1">
        <f t="array" ref="I18">_xlfn.IFS(H18&gt;=$E$4,$F$4,H18&gt;=$E$5,$F$5,H18&gt;=$E$6,$F$6,H18&gt;=$E$7,$F$7,H18&gt;=$E$8,$F$8,TRUE,$F$9)</f>
        <v>B</v>
      </c>
      <c r="J18" t="str">
        <f t="shared" si="0"/>
        <v>B</v>
      </c>
    </row>
    <row r="19" spans="1:10" x14ac:dyDescent="0.25">
      <c r="H19">
        <v>56</v>
      </c>
      <c r="I19" t="str" cm="1">
        <f t="array" ref="I19">_xlfn.IFS(H19&gt;=$E$4,$F$4,H19&gt;=$E$5,$F$5,H19&gt;=$E$6,$F$6,H19&gt;=$E$7,$F$7,H19&gt;=$E$8,$F$8,TRUE,$F$9)</f>
        <v>D</v>
      </c>
      <c r="J19" t="str">
        <f t="shared" si="0"/>
        <v>D</v>
      </c>
    </row>
    <row r="20" spans="1:10" x14ac:dyDescent="0.25">
      <c r="H20">
        <v>43</v>
      </c>
      <c r="I20" t="str" cm="1">
        <f t="array" ref="I20">_xlfn.IFS(H20&gt;=$E$4,$F$4,H20&gt;=$E$5,$F$5,H20&gt;=$E$6,$F$6,H20&gt;=$E$7,$F$7,H20&gt;=$E$8,$F$8,TRUE,$F$9)</f>
        <v>E</v>
      </c>
      <c r="J20" t="str">
        <f t="shared" si="0"/>
        <v>E</v>
      </c>
    </row>
    <row r="21" spans="1:10" x14ac:dyDescent="0.25">
      <c r="H21">
        <v>78</v>
      </c>
      <c r="I21" t="str" cm="1">
        <f t="array" ref="I21">_xlfn.IFS(H21&gt;=$E$4,$F$4,H21&gt;=$E$5,$F$5,H21&gt;=$E$6,$F$6,H21&gt;=$E$7,$F$7,H21&gt;=$E$8,$F$8,TRUE,$F$9)</f>
        <v>C</v>
      </c>
      <c r="J21" t="str">
        <f t="shared" si="0"/>
        <v>C</v>
      </c>
    </row>
    <row r="22" spans="1:10" x14ac:dyDescent="0.25">
      <c r="H22">
        <v>95</v>
      </c>
      <c r="I22" t="str" cm="1">
        <f t="array" ref="I22">_xlfn.IFS(H22&gt;=$E$4,$F$4,H22&gt;=$E$5,$F$5,H22&gt;=$E$6,$F$6,H22&gt;=$E$7,$F$7,H22&gt;=$E$8,$F$8,TRUE,$F$9)</f>
        <v>A</v>
      </c>
      <c r="J22" t="str">
        <f t="shared" si="0"/>
        <v>A</v>
      </c>
    </row>
    <row r="23" spans="1:10" x14ac:dyDescent="0.25">
      <c r="H23">
        <v>91</v>
      </c>
      <c r="I23" t="str" cm="1">
        <f t="array" ref="I23">_xlfn.IFS(H23&gt;=$E$4,$F$4,H23&gt;=$E$5,$F$5,H23&gt;=$E$6,$F$6,H23&gt;=$E$7,$F$7,H23&gt;=$E$8,$F$8,TRUE,$F$9)</f>
        <v>A</v>
      </c>
      <c r="J23" t="str">
        <f t="shared" si="0"/>
        <v>A</v>
      </c>
    </row>
    <row r="25" spans="1:10" ht="18" thickBot="1" x14ac:dyDescent="0.35">
      <c r="A25" s="28" t="s">
        <v>461</v>
      </c>
      <c r="B25" s="28"/>
      <c r="C25" s="28"/>
      <c r="D25" s="28"/>
      <c r="E25" s="28"/>
      <c r="F25" s="28"/>
      <c r="G25" s="28"/>
      <c r="H25" s="28"/>
      <c r="I25" s="28"/>
      <c r="J25" s="28"/>
    </row>
    <row r="26" spans="1:10" ht="15.75" thickTop="1" x14ac:dyDescent="0.25"/>
    <row r="27" spans="1:10" ht="15.75" thickBot="1" x14ac:dyDescent="0.3">
      <c r="A27" s="1" t="s">
        <v>768</v>
      </c>
      <c r="B27" s="1"/>
      <c r="C27" s="1"/>
      <c r="E27" s="25" t="s">
        <v>742</v>
      </c>
      <c r="F27" s="25"/>
      <c r="G27" s="25"/>
      <c r="H27" s="25"/>
      <c r="I27" s="25"/>
    </row>
    <row r="28" spans="1:10" x14ac:dyDescent="0.25">
      <c r="A28" s="1" t="s">
        <v>769</v>
      </c>
      <c r="B28" s="1"/>
      <c r="C28" s="1"/>
      <c r="E28" s="12" t="s">
        <v>435</v>
      </c>
      <c r="F28" s="12" t="s">
        <v>479</v>
      </c>
      <c r="G28" s="12" t="s">
        <v>437</v>
      </c>
      <c r="H28" s="12" t="s">
        <v>480</v>
      </c>
      <c r="I28" s="12" t="s">
        <v>497</v>
      </c>
    </row>
    <row r="29" spans="1:10" x14ac:dyDescent="0.25">
      <c r="A29" s="1" t="s">
        <v>770</v>
      </c>
      <c r="B29" s="1"/>
      <c r="C29" s="1"/>
      <c r="E29" t="s">
        <v>485</v>
      </c>
      <c r="F29" t="s">
        <v>486</v>
      </c>
      <c r="G29">
        <v>30000000</v>
      </c>
      <c r="H29" t="s">
        <v>481</v>
      </c>
      <c r="I29" t="b" cm="1">
        <f t="array" ref="I29">_xlfn.IFS(F29="Bethesda Studios",TRUE,AND(H29="Japan",G29&lt;200000),TRUE,AND(H29&lt;&gt;"Japan",G29&gt;500000),TRUE,TRUE,FALSE)</f>
        <v>1</v>
      </c>
    </row>
    <row r="30" spans="1:10" x14ac:dyDescent="0.25">
      <c r="A30" s="1" t="s">
        <v>771</v>
      </c>
      <c r="B30" s="1"/>
      <c r="C30" s="1"/>
      <c r="E30" t="s">
        <v>487</v>
      </c>
      <c r="F30" t="s">
        <v>488</v>
      </c>
      <c r="G30">
        <v>7000000</v>
      </c>
      <c r="H30" t="s">
        <v>482</v>
      </c>
      <c r="I30" t="b" cm="1">
        <f t="array" ref="I30">_xlfn.IFS(F30="Bethesda Studios",TRUE,AND(H30="Japan",G30&lt;200000),TRUE,AND(H30&lt;&gt;"Japan",G30&gt;500000),TRUE,TRUE,FALSE)</f>
        <v>0</v>
      </c>
    </row>
    <row r="31" spans="1:10" x14ac:dyDescent="0.25">
      <c r="A31" s="1" t="s">
        <v>772</v>
      </c>
      <c r="B31" s="1"/>
      <c r="C31" s="1"/>
      <c r="E31" t="s">
        <v>500</v>
      </c>
      <c r="F31" t="s">
        <v>499</v>
      </c>
      <c r="G31">
        <v>5300000</v>
      </c>
      <c r="H31" t="s">
        <v>481</v>
      </c>
      <c r="I31" t="b" cm="1">
        <f t="array" ref="I31">_xlfn.IFS(F31="Bethesda Studios",TRUE,AND(H31="Japan",G31&lt;200000),TRUE,AND(H31&lt;&gt;"Japan",G31&gt;500000),TRUE,TRUE,FALSE)</f>
        <v>1</v>
      </c>
    </row>
    <row r="32" spans="1:10" x14ac:dyDescent="0.25">
      <c r="A32" s="1" t="s">
        <v>773</v>
      </c>
      <c r="B32" s="1"/>
      <c r="C32" s="1"/>
      <c r="E32" t="s">
        <v>502</v>
      </c>
      <c r="F32" t="s">
        <v>501</v>
      </c>
      <c r="G32">
        <v>10000</v>
      </c>
      <c r="H32" t="s">
        <v>481</v>
      </c>
      <c r="I32" t="b" cm="1">
        <f t="array" ref="I32">_xlfn.IFS(F32="Bethesda Studios",TRUE,AND(H32="Japan",G32&lt;200000),TRUE,AND(H32&lt;&gt;"Japan",G32&gt;500000),TRUE,TRUE,FALSE)</f>
        <v>0</v>
      </c>
    </row>
    <row r="33" spans="1:9" x14ac:dyDescent="0.25">
      <c r="A33" s="1" t="s">
        <v>774</v>
      </c>
      <c r="B33" s="1"/>
      <c r="C33" s="1"/>
      <c r="E33" t="s">
        <v>489</v>
      </c>
      <c r="F33" t="s">
        <v>490</v>
      </c>
      <c r="G33">
        <v>110000</v>
      </c>
      <c r="H33" t="s">
        <v>482</v>
      </c>
      <c r="I33" t="b" cm="1">
        <f t="array" ref="I33">_xlfn.IFS(F33="Bethesda Studios",TRUE,AND(H33="Japan",G33&lt;200000),TRUE,AND(H33&lt;&gt;"Japan",G33&gt;500000),TRUE,TRUE,FALSE)</f>
        <v>1</v>
      </c>
    </row>
    <row r="34" spans="1:9" x14ac:dyDescent="0.25">
      <c r="A34" s="1" t="s">
        <v>775</v>
      </c>
      <c r="B34" s="1"/>
      <c r="C34" s="1"/>
      <c r="E34" t="s">
        <v>491</v>
      </c>
      <c r="F34" t="s">
        <v>492</v>
      </c>
      <c r="G34">
        <v>3000000</v>
      </c>
      <c r="H34" t="s">
        <v>483</v>
      </c>
      <c r="I34" t="b" cm="1">
        <f t="array" ref="I34">_xlfn.IFS(F34="Bethesda Studios",TRUE,AND(H34="Japan",G34&lt;200000),TRUE,AND(H34&lt;&gt;"Japan",G34&gt;500000),TRUE,TRUE,FALSE)</f>
        <v>1</v>
      </c>
    </row>
    <row r="35" spans="1:9" x14ac:dyDescent="0.25">
      <c r="A35" s="1" t="s">
        <v>776</v>
      </c>
      <c r="B35" s="1"/>
      <c r="C35" s="1"/>
      <c r="E35" t="s">
        <v>493</v>
      </c>
      <c r="F35" t="s">
        <v>494</v>
      </c>
      <c r="G35">
        <v>20000000</v>
      </c>
      <c r="H35" t="s">
        <v>484</v>
      </c>
      <c r="I35" t="b" cm="1">
        <f t="array" ref="I35">_xlfn.IFS(F35="Bethesda Studios",TRUE,AND(H35="Japan",G35&lt;200000),TRUE,AND(H35&lt;&gt;"Japan",G35&gt;500000),TRUE,TRUE,FALSE)</f>
        <v>1</v>
      </c>
    </row>
    <row r="36" spans="1:9" x14ac:dyDescent="0.25">
      <c r="A36" s="1"/>
      <c r="B36" s="1"/>
      <c r="C36" s="1"/>
      <c r="E36" t="s">
        <v>498</v>
      </c>
      <c r="F36" t="s">
        <v>486</v>
      </c>
      <c r="G36">
        <v>120000</v>
      </c>
      <c r="H36" t="s">
        <v>481</v>
      </c>
      <c r="I36" t="b" cm="1">
        <f t="array" ref="I36">_xlfn.IFS(F36="Bethesda Studios",TRUE,AND(H36="Japan",G36&lt;200000),TRUE,AND(H36&lt;&gt;"Japan",G36&gt;500000),TRUE,TRUE,FALSE)</f>
        <v>1</v>
      </c>
    </row>
    <row r="37" spans="1:9" x14ac:dyDescent="0.25">
      <c r="E37" t="s">
        <v>495</v>
      </c>
      <c r="F37" t="s">
        <v>496</v>
      </c>
      <c r="G37">
        <v>700000</v>
      </c>
      <c r="H37" t="s">
        <v>482</v>
      </c>
      <c r="I37" t="b" cm="1">
        <f t="array" ref="I37">_xlfn.IFS(F37="Bethesda Studios",TRUE,AND(H37="Japan",G37&lt;200000),TRUE,AND(H37&lt;&gt;"Japan",G37&gt;500000),TRUE,TRUE,FALSE)</f>
        <v>0</v>
      </c>
    </row>
    <row r="40" spans="1:9" x14ac:dyDescent="0.25">
      <c r="A40" s="9" t="s">
        <v>503</v>
      </c>
      <c r="B40" s="9"/>
      <c r="C40" s="9"/>
      <c r="D40" s="9"/>
      <c r="E40" s="9"/>
      <c r="F40" s="9"/>
      <c r="G40" s="9"/>
      <c r="H40" s="9"/>
      <c r="I40" s="9"/>
    </row>
    <row r="116" spans="1:10" ht="18" thickBot="1" x14ac:dyDescent="0.35">
      <c r="A116" s="28" t="s">
        <v>472</v>
      </c>
      <c r="B116" s="28"/>
      <c r="C116" s="28"/>
      <c r="D116" s="28"/>
      <c r="E116" s="28"/>
      <c r="F116" s="28"/>
      <c r="G116" s="28"/>
      <c r="H116" s="28"/>
      <c r="I116" s="28"/>
      <c r="J116" s="28"/>
    </row>
    <row r="117" spans="1:10" ht="15.75" thickTop="1" x14ac:dyDescent="0.25"/>
    <row r="118" spans="1:10" ht="15.75" thickBot="1" x14ac:dyDescent="0.3">
      <c r="A118" s="1" t="s">
        <v>735</v>
      </c>
      <c r="B118" s="1"/>
      <c r="C118" s="1"/>
      <c r="E118" s="25" t="s">
        <v>743</v>
      </c>
      <c r="F118" s="25"/>
      <c r="G118" s="25"/>
      <c r="H118" s="25"/>
    </row>
    <row r="119" spans="1:10" x14ac:dyDescent="0.25">
      <c r="A119" s="1" t="s">
        <v>736</v>
      </c>
      <c r="B119" s="1"/>
      <c r="C119" s="1"/>
      <c r="E119" s="12" t="s">
        <v>728</v>
      </c>
      <c r="F119" s="12" t="s">
        <v>436</v>
      </c>
      <c r="G119" s="12" t="s">
        <v>437</v>
      </c>
      <c r="H119" s="12" t="s">
        <v>732</v>
      </c>
    </row>
    <row r="120" spans="1:10" x14ac:dyDescent="0.25">
      <c r="A120" s="1" t="s">
        <v>737</v>
      </c>
      <c r="B120" s="1"/>
      <c r="C120" s="1"/>
      <c r="E120" t="s">
        <v>102</v>
      </c>
      <c r="F120" t="s">
        <v>103</v>
      </c>
      <c r="G120">
        <v>8.81</v>
      </c>
    </row>
    <row r="121" spans="1:10" x14ac:dyDescent="0.25">
      <c r="A121" s="1" t="s">
        <v>738</v>
      </c>
      <c r="B121" s="1"/>
      <c r="C121" s="1"/>
      <c r="E121" t="s">
        <v>104</v>
      </c>
      <c r="F121" t="s">
        <v>105</v>
      </c>
      <c r="G121">
        <v>166.1</v>
      </c>
    </row>
    <row r="122" spans="1:10" x14ac:dyDescent="0.25">
      <c r="A122" s="1" t="s">
        <v>739</v>
      </c>
      <c r="B122" s="1"/>
      <c r="C122" s="1"/>
      <c r="E122" t="s">
        <v>106</v>
      </c>
      <c r="F122" t="s">
        <v>107</v>
      </c>
      <c r="G122">
        <v>246.21</v>
      </c>
    </row>
    <row r="123" spans="1:10" x14ac:dyDescent="0.25">
      <c r="A123" s="1" t="s">
        <v>740</v>
      </c>
      <c r="B123" s="1"/>
      <c r="C123" s="1"/>
      <c r="E123" t="s">
        <v>108</v>
      </c>
      <c r="F123" t="s">
        <v>109</v>
      </c>
      <c r="G123">
        <v>687.25</v>
      </c>
    </row>
    <row r="124" spans="1:10" x14ac:dyDescent="0.25">
      <c r="A124" s="1" t="s">
        <v>741</v>
      </c>
      <c r="B124" s="1"/>
      <c r="C124" s="1"/>
      <c r="E124" t="s">
        <v>111</v>
      </c>
      <c r="F124" t="s">
        <v>112</v>
      </c>
      <c r="G124">
        <v>388.17</v>
      </c>
    </row>
    <row r="125" spans="1:10" x14ac:dyDescent="0.25">
      <c r="E125" t="s">
        <v>113</v>
      </c>
      <c r="F125" t="s">
        <v>114</v>
      </c>
      <c r="G125">
        <v>634.55999999999995</v>
      </c>
    </row>
    <row r="126" spans="1:10" x14ac:dyDescent="0.25">
      <c r="E126" t="s">
        <v>115</v>
      </c>
      <c r="F126" t="s">
        <v>116</v>
      </c>
      <c r="G126">
        <v>777.88</v>
      </c>
    </row>
    <row r="127" spans="1:10" x14ac:dyDescent="0.25">
      <c r="E127" t="s">
        <v>117</v>
      </c>
      <c r="F127" t="s">
        <v>118</v>
      </c>
      <c r="G127">
        <v>89.66</v>
      </c>
    </row>
    <row r="128" spans="1:10" x14ac:dyDescent="0.25">
      <c r="E128" t="s">
        <v>119</v>
      </c>
      <c r="F128" t="s">
        <v>120</v>
      </c>
      <c r="G128">
        <v>154.86000000000001</v>
      </c>
    </row>
    <row r="130" spans="1:10" x14ac:dyDescent="0.25">
      <c r="E130" s="22" t="s">
        <v>733</v>
      </c>
    </row>
    <row r="131" spans="1:10" x14ac:dyDescent="0.25">
      <c r="E131">
        <v>100</v>
      </c>
    </row>
    <row r="132" spans="1:10" x14ac:dyDescent="0.25">
      <c r="E132" s="24" t="s">
        <v>730</v>
      </c>
      <c r="F132" s="24"/>
      <c r="G132" s="24"/>
    </row>
    <row r="133" spans="1:10" x14ac:dyDescent="0.25">
      <c r="E133" s="22" t="s">
        <v>439</v>
      </c>
      <c r="G133" s="22" t="s">
        <v>727</v>
      </c>
    </row>
    <row r="134" spans="1:10" x14ac:dyDescent="0.25">
      <c r="E134">
        <v>650</v>
      </c>
      <c r="G134" s="21">
        <v>0.23</v>
      </c>
    </row>
    <row r="135" spans="1:10" x14ac:dyDescent="0.25">
      <c r="E135" s="24" t="s">
        <v>729</v>
      </c>
      <c r="F135" s="24"/>
      <c r="G135" s="24"/>
    </row>
    <row r="136" spans="1:10" x14ac:dyDescent="0.25">
      <c r="E136" s="22" t="s">
        <v>439</v>
      </c>
      <c r="G136" s="22" t="s">
        <v>731</v>
      </c>
    </row>
    <row r="137" spans="1:10" x14ac:dyDescent="0.25">
      <c r="E137">
        <v>300</v>
      </c>
      <c r="G137" s="21">
        <v>0.1</v>
      </c>
    </row>
    <row r="140" spans="1:10" ht="18" thickBot="1" x14ac:dyDescent="0.35">
      <c r="A140" s="28" t="s">
        <v>473</v>
      </c>
      <c r="B140" s="28"/>
      <c r="C140" s="28"/>
      <c r="D140" s="28"/>
      <c r="E140" s="28"/>
      <c r="F140" s="28"/>
      <c r="G140" s="28"/>
      <c r="H140" s="28"/>
      <c r="I140" s="28"/>
      <c r="J140" s="28"/>
    </row>
    <row r="141" spans="1:10" ht="16.5" thickTop="1" thickBot="1" x14ac:dyDescent="0.3"/>
    <row r="142" spans="1:10" ht="16.5" thickTop="1" thickBot="1" x14ac:dyDescent="0.3">
      <c r="E142" s="26" t="s">
        <v>734</v>
      </c>
      <c r="F142" s="26"/>
      <c r="G142" s="26"/>
      <c r="H142" s="26"/>
    </row>
    <row r="143" spans="1:10" x14ac:dyDescent="0.25">
      <c r="E143" s="12" t="s">
        <v>688</v>
      </c>
      <c r="F143" s="12" t="s">
        <v>689</v>
      </c>
      <c r="G143" s="12" t="s">
        <v>690</v>
      </c>
      <c r="H143" s="12" t="s">
        <v>438</v>
      </c>
    </row>
    <row r="144" spans="1:10" x14ac:dyDescent="0.25">
      <c r="E144" t="s">
        <v>550</v>
      </c>
      <c r="F144" t="s">
        <v>551</v>
      </c>
      <c r="G144" t="s">
        <v>505</v>
      </c>
      <c r="H144">
        <v>5</v>
      </c>
    </row>
    <row r="145" spans="1:8" x14ac:dyDescent="0.25">
      <c r="E145" t="s">
        <v>552</v>
      </c>
      <c r="F145" t="s">
        <v>553</v>
      </c>
      <c r="G145" t="s">
        <v>507</v>
      </c>
      <c r="H145">
        <v>1</v>
      </c>
    </row>
    <row r="146" spans="1:8" x14ac:dyDescent="0.25">
      <c r="E146" t="s">
        <v>554</v>
      </c>
      <c r="F146" t="s">
        <v>555</v>
      </c>
      <c r="G146" t="s">
        <v>509</v>
      </c>
      <c r="H146">
        <v>2</v>
      </c>
    </row>
    <row r="147" spans="1:8" x14ac:dyDescent="0.25">
      <c r="E147" t="s">
        <v>556</v>
      </c>
      <c r="F147" t="s">
        <v>557</v>
      </c>
      <c r="G147" t="s">
        <v>511</v>
      </c>
    </row>
    <row r="148" spans="1:8" x14ac:dyDescent="0.25">
      <c r="E148" t="s">
        <v>558</v>
      </c>
      <c r="F148" t="s">
        <v>559</v>
      </c>
      <c r="G148" t="s">
        <v>513</v>
      </c>
      <c r="H148">
        <v>12</v>
      </c>
    </row>
    <row r="149" spans="1:8" x14ac:dyDescent="0.25">
      <c r="E149" t="s">
        <v>560</v>
      </c>
      <c r="F149" t="s">
        <v>561</v>
      </c>
      <c r="G149" t="s">
        <v>515</v>
      </c>
      <c r="H149">
        <v>9</v>
      </c>
    </row>
    <row r="150" spans="1:8" x14ac:dyDescent="0.25">
      <c r="E150" t="s">
        <v>562</v>
      </c>
      <c r="F150" t="s">
        <v>563</v>
      </c>
      <c r="G150" t="s">
        <v>517</v>
      </c>
      <c r="H150">
        <v>8</v>
      </c>
    </row>
    <row r="151" spans="1:8" x14ac:dyDescent="0.25">
      <c r="E151" t="s">
        <v>564</v>
      </c>
      <c r="F151" t="s">
        <v>565</v>
      </c>
      <c r="G151" t="s">
        <v>505</v>
      </c>
      <c r="H151">
        <v>18</v>
      </c>
    </row>
    <row r="152" spans="1:8" x14ac:dyDescent="0.25">
      <c r="A152" s="1" t="s">
        <v>706</v>
      </c>
      <c r="B152" s="1"/>
      <c r="C152" s="1"/>
      <c r="E152" t="s">
        <v>566</v>
      </c>
      <c r="F152" t="s">
        <v>567</v>
      </c>
      <c r="G152" t="s">
        <v>520</v>
      </c>
    </row>
    <row r="153" spans="1:8" x14ac:dyDescent="0.25">
      <c r="A153" s="1" t="s">
        <v>694</v>
      </c>
      <c r="B153" s="1"/>
      <c r="C153" s="1"/>
      <c r="E153" t="s">
        <v>568</v>
      </c>
      <c r="F153" t="s">
        <v>569</v>
      </c>
      <c r="G153" t="s">
        <v>522</v>
      </c>
    </row>
    <row r="154" spans="1:8" ht="15.75" thickBot="1" x14ac:dyDescent="0.3">
      <c r="A154" s="7" t="s">
        <v>463</v>
      </c>
      <c r="E154" t="s">
        <v>570</v>
      </c>
      <c r="F154" t="s">
        <v>571</v>
      </c>
      <c r="G154" t="s">
        <v>507</v>
      </c>
      <c r="H154">
        <v>22</v>
      </c>
    </row>
    <row r="155" spans="1:8" x14ac:dyDescent="0.25">
      <c r="E155" t="s">
        <v>572</v>
      </c>
      <c r="F155" t="s">
        <v>573</v>
      </c>
      <c r="G155" t="s">
        <v>523</v>
      </c>
      <c r="H155">
        <v>6</v>
      </c>
    </row>
    <row r="156" spans="1:8" x14ac:dyDescent="0.25">
      <c r="A156" s="1" t="s">
        <v>705</v>
      </c>
      <c r="B156" s="1"/>
      <c r="C156" s="1"/>
      <c r="E156" t="s">
        <v>574</v>
      </c>
      <c r="F156" t="s">
        <v>575</v>
      </c>
      <c r="G156" t="s">
        <v>524</v>
      </c>
    </row>
    <row r="157" spans="1:8" x14ac:dyDescent="0.25">
      <c r="A157" s="1" t="s">
        <v>695</v>
      </c>
      <c r="B157" s="1"/>
      <c r="C157" s="1"/>
      <c r="E157" t="s">
        <v>576</v>
      </c>
      <c r="F157" t="s">
        <v>577</v>
      </c>
      <c r="G157" t="s">
        <v>525</v>
      </c>
      <c r="H157">
        <v>47</v>
      </c>
    </row>
    <row r="158" spans="1:8" x14ac:dyDescent="0.25">
      <c r="A158" s="1" t="s">
        <v>696</v>
      </c>
      <c r="B158" s="1"/>
      <c r="C158" s="1"/>
      <c r="E158" t="s">
        <v>578</v>
      </c>
      <c r="F158" t="s">
        <v>579</v>
      </c>
      <c r="G158" t="s">
        <v>526</v>
      </c>
      <c r="H158">
        <v>4</v>
      </c>
    </row>
    <row r="159" spans="1:8" x14ac:dyDescent="0.25">
      <c r="E159" t="s">
        <v>580</v>
      </c>
      <c r="F159" t="s">
        <v>581</v>
      </c>
      <c r="G159" t="s">
        <v>527</v>
      </c>
    </row>
    <row r="160" spans="1:8" x14ac:dyDescent="0.25">
      <c r="A160" s="11" t="s">
        <v>692</v>
      </c>
      <c r="B160" s="11" t="s">
        <v>693</v>
      </c>
      <c r="E160" t="s">
        <v>582</v>
      </c>
      <c r="F160" t="s">
        <v>583</v>
      </c>
      <c r="G160" t="s">
        <v>509</v>
      </c>
    </row>
    <row r="161" spans="1:8" x14ac:dyDescent="0.25">
      <c r="E161" t="s">
        <v>584</v>
      </c>
      <c r="F161" t="s">
        <v>585</v>
      </c>
      <c r="G161" t="s">
        <v>520</v>
      </c>
    </row>
    <row r="162" spans="1:8" x14ac:dyDescent="0.25">
      <c r="E162" t="s">
        <v>586</v>
      </c>
      <c r="F162" t="s">
        <v>587</v>
      </c>
      <c r="G162" t="s">
        <v>528</v>
      </c>
      <c r="H162">
        <v>25</v>
      </c>
    </row>
    <row r="163" spans="1:8" x14ac:dyDescent="0.25">
      <c r="E163" t="s">
        <v>588</v>
      </c>
      <c r="F163" t="s">
        <v>589</v>
      </c>
      <c r="G163" t="s">
        <v>529</v>
      </c>
    </row>
    <row r="164" spans="1:8" x14ac:dyDescent="0.25">
      <c r="E164" t="s">
        <v>590</v>
      </c>
      <c r="F164" t="s">
        <v>591</v>
      </c>
      <c r="G164" t="s">
        <v>530</v>
      </c>
      <c r="H164">
        <v>11</v>
      </c>
    </row>
    <row r="165" spans="1:8" x14ac:dyDescent="0.25">
      <c r="E165" t="s">
        <v>592</v>
      </c>
      <c r="F165" t="s">
        <v>593</v>
      </c>
      <c r="G165" t="s">
        <v>531</v>
      </c>
      <c r="H165">
        <v>14</v>
      </c>
    </row>
    <row r="166" spans="1:8" x14ac:dyDescent="0.25">
      <c r="E166" t="s">
        <v>594</v>
      </c>
      <c r="F166" t="s">
        <v>595</v>
      </c>
      <c r="G166" t="s">
        <v>509</v>
      </c>
      <c r="H166">
        <v>19</v>
      </c>
    </row>
    <row r="167" spans="1:8" x14ac:dyDescent="0.25">
      <c r="A167" s="1" t="s">
        <v>704</v>
      </c>
      <c r="B167" s="1"/>
      <c r="C167" s="1"/>
      <c r="E167" t="s">
        <v>596</v>
      </c>
      <c r="F167" t="s">
        <v>597</v>
      </c>
      <c r="G167" t="s">
        <v>507</v>
      </c>
      <c r="H167">
        <v>27</v>
      </c>
    </row>
    <row r="168" spans="1:8" x14ac:dyDescent="0.25">
      <c r="A168" s="1" t="s">
        <v>697</v>
      </c>
      <c r="B168" s="1"/>
      <c r="C168" s="1"/>
      <c r="E168" t="s">
        <v>598</v>
      </c>
      <c r="F168" t="s">
        <v>599</v>
      </c>
      <c r="G168" t="s">
        <v>532</v>
      </c>
    </row>
    <row r="169" spans="1:8" x14ac:dyDescent="0.25">
      <c r="A169" s="1" t="s">
        <v>698</v>
      </c>
      <c r="B169" s="1"/>
      <c r="C169" s="1"/>
      <c r="E169" t="s">
        <v>600</v>
      </c>
      <c r="F169" t="s">
        <v>601</v>
      </c>
      <c r="G169" t="s">
        <v>517</v>
      </c>
    </row>
    <row r="170" spans="1:8" x14ac:dyDescent="0.25">
      <c r="A170" s="1" t="s">
        <v>699</v>
      </c>
      <c r="B170" s="1"/>
      <c r="C170" s="1"/>
      <c r="E170" t="s">
        <v>602</v>
      </c>
      <c r="F170" t="s">
        <v>603</v>
      </c>
      <c r="G170" t="s">
        <v>509</v>
      </c>
    </row>
    <row r="171" spans="1:8" x14ac:dyDescent="0.25">
      <c r="A171" s="1" t="s">
        <v>700</v>
      </c>
      <c r="B171" s="1"/>
      <c r="C171" s="1"/>
      <c r="E171" t="s">
        <v>604</v>
      </c>
      <c r="F171" t="s">
        <v>605</v>
      </c>
      <c r="G171" t="s">
        <v>533</v>
      </c>
    </row>
    <row r="172" spans="1:8" ht="15.75" thickBot="1" x14ac:dyDescent="0.3">
      <c r="A172" s="7" t="s">
        <v>463</v>
      </c>
      <c r="E172" t="s">
        <v>606</v>
      </c>
      <c r="F172" t="s">
        <v>607</v>
      </c>
      <c r="G172" t="s">
        <v>534</v>
      </c>
    </row>
    <row r="173" spans="1:8" x14ac:dyDescent="0.25">
      <c r="E173" t="s">
        <v>608</v>
      </c>
      <c r="F173" t="s">
        <v>609</v>
      </c>
      <c r="G173" t="s">
        <v>507</v>
      </c>
    </row>
    <row r="174" spans="1:8" x14ac:dyDescent="0.25">
      <c r="A174" s="1" t="s">
        <v>703</v>
      </c>
      <c r="B174" s="1"/>
      <c r="C174" s="1"/>
      <c r="E174" t="s">
        <v>610</v>
      </c>
      <c r="F174" t="s">
        <v>611</v>
      </c>
      <c r="G174" t="s">
        <v>509</v>
      </c>
    </row>
    <row r="175" spans="1:8" x14ac:dyDescent="0.25">
      <c r="A175" s="1" t="s">
        <v>701</v>
      </c>
      <c r="B175" s="1"/>
      <c r="C175" s="1"/>
      <c r="E175" t="s">
        <v>612</v>
      </c>
      <c r="F175" t="s">
        <v>613</v>
      </c>
      <c r="G175" t="s">
        <v>535</v>
      </c>
      <c r="H175">
        <v>42</v>
      </c>
    </row>
    <row r="176" spans="1:8" x14ac:dyDescent="0.25">
      <c r="A176" s="1" t="s">
        <v>702</v>
      </c>
      <c r="B176" s="1"/>
      <c r="C176" s="1"/>
      <c r="E176" t="s">
        <v>614</v>
      </c>
      <c r="F176" t="s">
        <v>615</v>
      </c>
      <c r="G176" t="s">
        <v>530</v>
      </c>
      <c r="H176">
        <v>37</v>
      </c>
    </row>
    <row r="177" spans="1:8" ht="15.75" thickBot="1" x14ac:dyDescent="0.3">
      <c r="A177" s="7" t="s">
        <v>463</v>
      </c>
      <c r="E177" t="s">
        <v>616</v>
      </c>
      <c r="F177" t="s">
        <v>617</v>
      </c>
      <c r="G177" t="s">
        <v>525</v>
      </c>
      <c r="H177">
        <v>10</v>
      </c>
    </row>
    <row r="178" spans="1:8" x14ac:dyDescent="0.25">
      <c r="E178" t="s">
        <v>618</v>
      </c>
      <c r="F178" t="s">
        <v>619</v>
      </c>
      <c r="G178" t="s">
        <v>505</v>
      </c>
      <c r="H178">
        <v>21</v>
      </c>
    </row>
    <row r="179" spans="1:8" x14ac:dyDescent="0.25">
      <c r="E179" t="s">
        <v>620</v>
      </c>
      <c r="F179" t="s">
        <v>621</v>
      </c>
      <c r="G179" t="s">
        <v>530</v>
      </c>
      <c r="H179">
        <v>26</v>
      </c>
    </row>
    <row r="180" spans="1:8" x14ac:dyDescent="0.25">
      <c r="E180" t="s">
        <v>622</v>
      </c>
      <c r="F180" t="s">
        <v>623</v>
      </c>
      <c r="G180" t="s">
        <v>522</v>
      </c>
    </row>
    <row r="181" spans="1:8" x14ac:dyDescent="0.25">
      <c r="E181" t="s">
        <v>624</v>
      </c>
      <c r="F181" t="s">
        <v>625</v>
      </c>
      <c r="G181" t="s">
        <v>536</v>
      </c>
      <c r="H181">
        <v>7</v>
      </c>
    </row>
    <row r="182" spans="1:8" x14ac:dyDescent="0.25">
      <c r="E182" t="s">
        <v>626</v>
      </c>
      <c r="F182" t="s">
        <v>627</v>
      </c>
      <c r="G182" t="s">
        <v>505</v>
      </c>
    </row>
    <row r="183" spans="1:8" x14ac:dyDescent="0.25">
      <c r="E183" t="s">
        <v>628</v>
      </c>
      <c r="F183" t="s">
        <v>629</v>
      </c>
      <c r="G183" t="s">
        <v>532</v>
      </c>
    </row>
    <row r="184" spans="1:8" x14ac:dyDescent="0.25">
      <c r="E184" t="s">
        <v>630</v>
      </c>
      <c r="F184" t="s">
        <v>631</v>
      </c>
      <c r="G184" t="s">
        <v>537</v>
      </c>
    </row>
    <row r="185" spans="1:8" x14ac:dyDescent="0.25">
      <c r="E185" t="s">
        <v>632</v>
      </c>
      <c r="F185" t="s">
        <v>633</v>
      </c>
      <c r="G185" t="s">
        <v>538</v>
      </c>
    </row>
    <row r="186" spans="1:8" x14ac:dyDescent="0.25">
      <c r="E186" t="s">
        <v>634</v>
      </c>
      <c r="F186" t="s">
        <v>635</v>
      </c>
      <c r="G186" t="s">
        <v>539</v>
      </c>
      <c r="H186">
        <v>17</v>
      </c>
    </row>
    <row r="187" spans="1:8" x14ac:dyDescent="0.25">
      <c r="E187" t="s">
        <v>636</v>
      </c>
      <c r="F187" t="s">
        <v>637</v>
      </c>
      <c r="G187" t="s">
        <v>505</v>
      </c>
      <c r="H187">
        <v>3</v>
      </c>
    </row>
    <row r="188" spans="1:8" x14ac:dyDescent="0.25">
      <c r="E188" t="s">
        <v>638</v>
      </c>
      <c r="F188" t="s">
        <v>639</v>
      </c>
      <c r="G188" t="s">
        <v>522</v>
      </c>
    </row>
    <row r="189" spans="1:8" x14ac:dyDescent="0.25">
      <c r="E189" t="s">
        <v>640</v>
      </c>
      <c r="F189" t="s">
        <v>641</v>
      </c>
      <c r="G189" t="s">
        <v>540</v>
      </c>
      <c r="H189">
        <v>30</v>
      </c>
    </row>
    <row r="190" spans="1:8" x14ac:dyDescent="0.25">
      <c r="E190" t="s">
        <v>642</v>
      </c>
      <c r="F190" t="s">
        <v>643</v>
      </c>
      <c r="G190" t="s">
        <v>541</v>
      </c>
    </row>
    <row r="191" spans="1:8" x14ac:dyDescent="0.25">
      <c r="E191" t="s">
        <v>644</v>
      </c>
      <c r="F191" t="s">
        <v>645</v>
      </c>
      <c r="G191" t="s">
        <v>531</v>
      </c>
    </row>
    <row r="192" spans="1:8" x14ac:dyDescent="0.25">
      <c r="E192" t="s">
        <v>646</v>
      </c>
      <c r="F192" t="s">
        <v>647</v>
      </c>
      <c r="G192" t="s">
        <v>525</v>
      </c>
    </row>
    <row r="193" spans="5:8" x14ac:dyDescent="0.25">
      <c r="E193" t="s">
        <v>648</v>
      </c>
      <c r="F193" t="s">
        <v>649</v>
      </c>
      <c r="G193" t="s">
        <v>539</v>
      </c>
    </row>
    <row r="194" spans="5:8" x14ac:dyDescent="0.25">
      <c r="E194" t="s">
        <v>650</v>
      </c>
      <c r="F194" t="s">
        <v>651</v>
      </c>
      <c r="G194" t="s">
        <v>542</v>
      </c>
      <c r="H194">
        <v>39</v>
      </c>
    </row>
    <row r="195" spans="5:8" x14ac:dyDescent="0.25">
      <c r="E195" t="s">
        <v>652</v>
      </c>
      <c r="F195" t="s">
        <v>653</v>
      </c>
      <c r="G195" t="s">
        <v>505</v>
      </c>
    </row>
    <row r="196" spans="5:8" x14ac:dyDescent="0.25">
      <c r="E196" t="s">
        <v>654</v>
      </c>
      <c r="F196" t="s">
        <v>655</v>
      </c>
      <c r="G196" t="s">
        <v>507</v>
      </c>
    </row>
    <row r="197" spans="5:8" x14ac:dyDescent="0.25">
      <c r="E197" t="s">
        <v>656</v>
      </c>
      <c r="F197" t="s">
        <v>657</v>
      </c>
      <c r="G197" t="s">
        <v>505</v>
      </c>
    </row>
    <row r="198" spans="5:8" x14ac:dyDescent="0.25">
      <c r="E198" t="s">
        <v>658</v>
      </c>
      <c r="F198" t="s">
        <v>659</v>
      </c>
      <c r="G198" t="s">
        <v>517</v>
      </c>
    </row>
    <row r="199" spans="5:8" x14ac:dyDescent="0.25">
      <c r="E199" t="s">
        <v>660</v>
      </c>
      <c r="F199" t="s">
        <v>661</v>
      </c>
      <c r="G199" t="s">
        <v>505</v>
      </c>
      <c r="H199">
        <v>15</v>
      </c>
    </row>
    <row r="200" spans="5:8" x14ac:dyDescent="0.25">
      <c r="E200" t="s">
        <v>662</v>
      </c>
      <c r="F200" t="s">
        <v>663</v>
      </c>
      <c r="G200" t="s">
        <v>543</v>
      </c>
    </row>
    <row r="201" spans="5:8" x14ac:dyDescent="0.25">
      <c r="E201" t="s">
        <v>664</v>
      </c>
      <c r="F201" t="s">
        <v>665</v>
      </c>
      <c r="G201" t="s">
        <v>544</v>
      </c>
    </row>
    <row r="202" spans="5:8" x14ac:dyDescent="0.25">
      <c r="E202" t="s">
        <v>666</v>
      </c>
      <c r="F202" t="s">
        <v>667</v>
      </c>
      <c r="G202" t="s">
        <v>513</v>
      </c>
      <c r="H202">
        <v>23</v>
      </c>
    </row>
    <row r="203" spans="5:8" x14ac:dyDescent="0.25">
      <c r="E203" t="s">
        <v>668</v>
      </c>
      <c r="F203" t="s">
        <v>669</v>
      </c>
      <c r="G203" t="s">
        <v>545</v>
      </c>
    </row>
    <row r="204" spans="5:8" x14ac:dyDescent="0.25">
      <c r="E204" t="s">
        <v>670</v>
      </c>
      <c r="F204" t="s">
        <v>671</v>
      </c>
      <c r="G204" t="s">
        <v>546</v>
      </c>
      <c r="H204">
        <v>36</v>
      </c>
    </row>
    <row r="205" spans="5:8" x14ac:dyDescent="0.25">
      <c r="E205" t="s">
        <v>672</v>
      </c>
      <c r="F205" t="s">
        <v>673</v>
      </c>
      <c r="G205" t="s">
        <v>539</v>
      </c>
    </row>
    <row r="206" spans="5:8" x14ac:dyDescent="0.25">
      <c r="E206" t="s">
        <v>674</v>
      </c>
      <c r="F206" t="s">
        <v>675</v>
      </c>
      <c r="G206" t="s">
        <v>547</v>
      </c>
    </row>
    <row r="207" spans="5:8" x14ac:dyDescent="0.25">
      <c r="E207" t="s">
        <v>676</v>
      </c>
      <c r="F207" t="s">
        <v>677</v>
      </c>
      <c r="G207" t="s">
        <v>507</v>
      </c>
    </row>
    <row r="208" spans="5:8" x14ac:dyDescent="0.25">
      <c r="E208" t="s">
        <v>678</v>
      </c>
      <c r="F208" t="s">
        <v>679</v>
      </c>
      <c r="G208" t="s">
        <v>548</v>
      </c>
      <c r="H208">
        <v>43</v>
      </c>
    </row>
    <row r="209" spans="1:8" x14ac:dyDescent="0.25">
      <c r="E209" t="s">
        <v>680</v>
      </c>
      <c r="F209" t="s">
        <v>681</v>
      </c>
      <c r="G209" t="s">
        <v>539</v>
      </c>
      <c r="H209">
        <v>50</v>
      </c>
    </row>
    <row r="210" spans="1:8" x14ac:dyDescent="0.25">
      <c r="E210" t="s">
        <v>682</v>
      </c>
      <c r="F210" t="s">
        <v>683</v>
      </c>
      <c r="G210" t="s">
        <v>507</v>
      </c>
      <c r="H210">
        <v>44</v>
      </c>
    </row>
    <row r="211" spans="1:8" x14ac:dyDescent="0.25">
      <c r="E211" t="s">
        <v>684</v>
      </c>
      <c r="F211" t="s">
        <v>685</v>
      </c>
      <c r="G211" t="s">
        <v>507</v>
      </c>
    </row>
    <row r="212" spans="1:8" x14ac:dyDescent="0.25">
      <c r="E212" t="s">
        <v>686</v>
      </c>
      <c r="F212" t="s">
        <v>687</v>
      </c>
      <c r="G212" t="s">
        <v>549</v>
      </c>
    </row>
    <row r="214" spans="1:8" x14ac:dyDescent="0.25">
      <c r="A214" s="18" t="s">
        <v>691</v>
      </c>
      <c r="B214" s="18"/>
      <c r="C214" s="18"/>
      <c r="D214" s="18"/>
      <c r="E214" s="18"/>
      <c r="F214" s="18"/>
      <c r="G214" s="18"/>
      <c r="H214" s="17"/>
    </row>
  </sheetData>
  <mergeCells count="11">
    <mergeCell ref="H2:J2"/>
    <mergeCell ref="E2:F2"/>
    <mergeCell ref="A1:J1"/>
    <mergeCell ref="A25:J25"/>
    <mergeCell ref="A140:J140"/>
    <mergeCell ref="A116:J116"/>
    <mergeCell ref="E132:G132"/>
    <mergeCell ref="E135:G135"/>
    <mergeCell ref="E118:H118"/>
    <mergeCell ref="E27:I27"/>
    <mergeCell ref="E142:H142"/>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3:AE50"/>
  <sheetViews>
    <sheetView topLeftCell="A38" zoomScale="175" zoomScaleNormal="175" workbookViewId="0">
      <selection activeCell="B23" sqref="B23"/>
    </sheetView>
  </sheetViews>
  <sheetFormatPr defaultRowHeight="15" x14ac:dyDescent="0.25"/>
  <cols>
    <col min="1" max="1" width="44.7109375" bestFit="1" customWidth="1"/>
    <col min="2" max="2" width="48.140625" bestFit="1" customWidth="1"/>
    <col min="3" max="3" width="13.5703125" bestFit="1" customWidth="1"/>
    <col min="4" max="4" width="14.7109375" bestFit="1" customWidth="1"/>
    <col min="5" max="5" width="31.28515625" customWidth="1"/>
  </cols>
  <sheetData>
    <row r="3" spans="1:8" ht="18" thickBot="1" x14ac:dyDescent="0.35">
      <c r="A3" s="28" t="s">
        <v>448</v>
      </c>
      <c r="B3" s="28"/>
      <c r="C3" s="28"/>
      <c r="D3" s="28"/>
      <c r="E3" s="28"/>
      <c r="F3" s="28"/>
      <c r="G3" s="28"/>
      <c r="H3" s="28"/>
    </row>
    <row r="4" spans="1:8" ht="15.75" thickTop="1" x14ac:dyDescent="0.25"/>
    <row r="5" spans="1:8" ht="15.75" thickBot="1" x14ac:dyDescent="0.3">
      <c r="B5" s="25" t="s">
        <v>462</v>
      </c>
      <c r="C5" s="25"/>
      <c r="D5" s="25"/>
      <c r="E5" s="25"/>
      <c r="F5" s="25"/>
      <c r="G5" s="25"/>
    </row>
    <row r="6" spans="1:8" ht="15.75" thickBot="1" x14ac:dyDescent="0.3">
      <c r="B6" s="16">
        <v>18</v>
      </c>
      <c r="C6" s="16">
        <v>15</v>
      </c>
      <c r="D6" s="16">
        <v>15</v>
      </c>
      <c r="E6" s="16">
        <v>20</v>
      </c>
      <c r="F6" s="16">
        <v>13</v>
      </c>
      <c r="G6" s="16">
        <v>10</v>
      </c>
    </row>
    <row r="7" spans="1:8" ht="15.75" thickBot="1" x14ac:dyDescent="0.3">
      <c r="B7" s="16">
        <v>12</v>
      </c>
      <c r="C7" s="16">
        <v>20</v>
      </c>
      <c r="D7" s="16">
        <v>17</v>
      </c>
      <c r="E7" s="16">
        <v>10</v>
      </c>
      <c r="F7" s="16">
        <v>20</v>
      </c>
      <c r="G7" s="16">
        <v>10</v>
      </c>
    </row>
    <row r="8" spans="1:8" ht="15.75" thickBot="1" x14ac:dyDescent="0.3">
      <c r="B8" s="16">
        <v>13</v>
      </c>
      <c r="C8" s="16">
        <v>17</v>
      </c>
      <c r="D8" s="16">
        <v>20</v>
      </c>
      <c r="E8" s="16">
        <v>15</v>
      </c>
      <c r="F8" s="16">
        <v>16</v>
      </c>
      <c r="G8" s="16">
        <v>14</v>
      </c>
    </row>
    <row r="9" spans="1:8" ht="15.75" thickBot="1" x14ac:dyDescent="0.3">
      <c r="B9" s="16">
        <v>10</v>
      </c>
      <c r="C9" s="16">
        <v>13</v>
      </c>
      <c r="D9" s="16">
        <v>18</v>
      </c>
      <c r="E9" s="16">
        <v>16</v>
      </c>
      <c r="F9" s="16">
        <v>11</v>
      </c>
      <c r="G9" s="16">
        <v>13</v>
      </c>
    </row>
    <row r="10" spans="1:8" ht="15.75" thickBot="1" x14ac:dyDescent="0.3">
      <c r="B10" s="16">
        <v>11</v>
      </c>
      <c r="C10" s="16">
        <v>18</v>
      </c>
      <c r="D10" s="16">
        <v>18</v>
      </c>
      <c r="E10" s="16">
        <v>17</v>
      </c>
      <c r="F10" s="16">
        <v>18</v>
      </c>
      <c r="G10" s="16">
        <v>20</v>
      </c>
    </row>
    <row r="11" spans="1:8" ht="15.75" thickBot="1" x14ac:dyDescent="0.3">
      <c r="A11" s="7" t="s">
        <v>475</v>
      </c>
      <c r="B11" s="16">
        <v>18</v>
      </c>
      <c r="C11" s="16">
        <v>15</v>
      </c>
      <c r="D11" s="16">
        <v>13</v>
      </c>
      <c r="E11" s="16">
        <v>20</v>
      </c>
      <c r="F11" s="16">
        <v>19</v>
      </c>
      <c r="G11" s="16">
        <v>19</v>
      </c>
    </row>
    <row r="12" spans="1:8" x14ac:dyDescent="0.25">
      <c r="A12" cm="1">
        <f t="array" ref="A12">SUM(ABS(B6:G11-MEDIAN(B6:G11)))/(ROWS(B6:G11)*COLUMNS(B6:G11))</f>
        <v>2.8888888888888888</v>
      </c>
    </row>
    <row r="13" spans="1:8" ht="18" thickBot="1" x14ac:dyDescent="0.35">
      <c r="A13" s="28" t="s">
        <v>461</v>
      </c>
      <c r="B13" s="28"/>
      <c r="C13" s="28"/>
      <c r="D13" s="28"/>
      <c r="E13" s="28"/>
      <c r="F13" s="28"/>
      <c r="G13" s="28"/>
      <c r="H13" s="28"/>
    </row>
    <row r="14" spans="1:8" ht="15.75" thickTop="1" x14ac:dyDescent="0.25"/>
    <row r="15" spans="1:8" ht="15.75" thickBot="1" x14ac:dyDescent="0.3">
      <c r="B15" s="7" t="s">
        <v>465</v>
      </c>
      <c r="C15" s="7" t="s">
        <v>466</v>
      </c>
      <c r="D15" s="7" t="s">
        <v>467</v>
      </c>
    </row>
    <row r="16" spans="1:8" x14ac:dyDescent="0.25">
      <c r="B16" s="15" t="s">
        <v>464</v>
      </c>
      <c r="C16" s="15">
        <f>LOG(3*5)</f>
        <v>1.1760912590556813</v>
      </c>
      <c r="D16" s="15">
        <f>LOG(3)+LOG(5)</f>
        <v>1.1760912590556813</v>
      </c>
    </row>
    <row r="17" spans="1:31" x14ac:dyDescent="0.25">
      <c r="B17" t="s">
        <v>468</v>
      </c>
      <c r="C17">
        <f>LOG(2^3)</f>
        <v>0.90308998699194354</v>
      </c>
      <c r="D17">
        <f>3*LOG(2)</f>
        <v>0.90308998699194354</v>
      </c>
    </row>
    <row r="18" spans="1:31" x14ac:dyDescent="0.25">
      <c r="B18" t="s">
        <v>469</v>
      </c>
      <c r="C18">
        <f>LOG(1)</f>
        <v>0</v>
      </c>
      <c r="D18">
        <v>0</v>
      </c>
    </row>
    <row r="19" spans="1:31" x14ac:dyDescent="0.25">
      <c r="B19" t="s">
        <v>762</v>
      </c>
      <c r="C19">
        <f>LOG(10^5)</f>
        <v>5</v>
      </c>
      <c r="D19">
        <v>5</v>
      </c>
    </row>
    <row r="20" spans="1:31" x14ac:dyDescent="0.25">
      <c r="B20" t="s">
        <v>766</v>
      </c>
      <c r="C20">
        <f>10^(LOG(4))</f>
        <v>4.0000000000000009</v>
      </c>
      <c r="D20">
        <v>4</v>
      </c>
    </row>
    <row r="21" spans="1:31" x14ac:dyDescent="0.25">
      <c r="B21" t="s">
        <v>470</v>
      </c>
      <c r="C21">
        <f>EXP(3)*EXP(4)</f>
        <v>1096.6331584284585</v>
      </c>
      <c r="D21">
        <f>EXP(7)</f>
        <v>1096.6331584284585</v>
      </c>
    </row>
    <row r="22" spans="1:31" x14ac:dyDescent="0.25">
      <c r="A22" s="10" t="s">
        <v>765</v>
      </c>
      <c r="B22" t="s">
        <v>767</v>
      </c>
      <c r="C22">
        <f>EXP(3)^3</f>
        <v>8103.0839275753842</v>
      </c>
      <c r="D22">
        <f>EXP(3*3)</f>
        <v>8103.0839275753842</v>
      </c>
    </row>
    <row r="23" spans="1:31" x14ac:dyDescent="0.25">
      <c r="A23" s="10" t="s">
        <v>763</v>
      </c>
      <c r="B23" t="s">
        <v>471</v>
      </c>
      <c r="C23">
        <f>EXP(0)</f>
        <v>1</v>
      </c>
      <c r="D23">
        <v>1</v>
      </c>
    </row>
    <row r="24" spans="1:31" x14ac:dyDescent="0.25">
      <c r="A24" s="10" t="s">
        <v>764</v>
      </c>
    </row>
    <row r="25" spans="1:31" ht="18" thickBot="1" x14ac:dyDescent="0.35">
      <c r="A25" s="28" t="s">
        <v>472</v>
      </c>
      <c r="B25" s="28"/>
      <c r="C25" s="28"/>
      <c r="D25" s="28"/>
      <c r="E25" s="28"/>
      <c r="F25" s="28"/>
      <c r="G25" s="28"/>
      <c r="H25" s="28"/>
    </row>
    <row r="26" spans="1:31" ht="15.75" thickTop="1" x14ac:dyDescent="0.25"/>
    <row r="27" spans="1:31" x14ac:dyDescent="0.2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2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75" thickBot="1" x14ac:dyDescent="0.3">
      <c r="B32" s="7" t="s">
        <v>463</v>
      </c>
    </row>
    <row r="33" spans="1:31" x14ac:dyDescent="0.25">
      <c r="B33" cm="1">
        <f t="array" ref="B33">SUMPRODUCT(B27:AE27,B28:AE28 * 1)</f>
        <v>225</v>
      </c>
    </row>
    <row r="34" spans="1:31" ht="18" thickBot="1" x14ac:dyDescent="0.35">
      <c r="A34" s="28" t="s">
        <v>473</v>
      </c>
      <c r="B34" s="28"/>
      <c r="C34" s="28"/>
      <c r="D34" s="28"/>
      <c r="E34" s="28"/>
      <c r="F34" s="28"/>
      <c r="G34" s="28"/>
      <c r="H34" s="28"/>
    </row>
    <row r="35" spans="1:31" ht="15.75" thickTop="1" x14ac:dyDescent="0.25"/>
    <row r="36" spans="1:31" x14ac:dyDescent="0.25">
      <c r="B36">
        <v>1</v>
      </c>
      <c r="C36">
        <v>2</v>
      </c>
      <c r="D36">
        <v>3</v>
      </c>
      <c r="E36">
        <v>4</v>
      </c>
      <c r="F36">
        <v>5</v>
      </c>
      <c r="G36">
        <v>6</v>
      </c>
      <c r="H36">
        <v>7</v>
      </c>
      <c r="I36">
        <v>8</v>
      </c>
      <c r="J36">
        <v>9</v>
      </c>
      <c r="K36">
        <v>10</v>
      </c>
      <c r="L36">
        <v>11</v>
      </c>
      <c r="M36">
        <v>12</v>
      </c>
      <c r="N36">
        <v>13</v>
      </c>
      <c r="O36">
        <v>14</v>
      </c>
      <c r="P36">
        <v>15</v>
      </c>
      <c r="Q36">
        <v>16</v>
      </c>
      <c r="R36">
        <v>17</v>
      </c>
      <c r="S36">
        <v>18</v>
      </c>
      <c r="T36">
        <v>19</v>
      </c>
      <c r="U36">
        <v>20</v>
      </c>
      <c r="V36">
        <v>21</v>
      </c>
      <c r="W36">
        <v>22</v>
      </c>
      <c r="X36">
        <v>23</v>
      </c>
      <c r="Y36">
        <v>24</v>
      </c>
      <c r="Z36">
        <v>25</v>
      </c>
      <c r="AA36">
        <v>26</v>
      </c>
      <c r="AB36">
        <v>27</v>
      </c>
      <c r="AC36">
        <v>28</v>
      </c>
      <c r="AD36">
        <v>29</v>
      </c>
      <c r="AE36">
        <v>30</v>
      </c>
    </row>
    <row r="37" spans="1:31" x14ac:dyDescent="0.25">
      <c r="B37" t="b">
        <f>MOD(B36,2)=0</f>
        <v>0</v>
      </c>
      <c r="C37" t="b">
        <f t="shared" ref="C37:AE37" si="1">MOD(C36,2)=0</f>
        <v>1</v>
      </c>
      <c r="D37" t="b">
        <f t="shared" si="1"/>
        <v>0</v>
      </c>
      <c r="E37" t="b">
        <f t="shared" si="1"/>
        <v>1</v>
      </c>
      <c r="F37" t="b">
        <f t="shared" si="1"/>
        <v>0</v>
      </c>
      <c r="G37" t="b">
        <f t="shared" si="1"/>
        <v>1</v>
      </c>
      <c r="H37" t="b">
        <f t="shared" si="1"/>
        <v>0</v>
      </c>
      <c r="I37" t="b">
        <f t="shared" si="1"/>
        <v>1</v>
      </c>
      <c r="J37" t="b">
        <f t="shared" si="1"/>
        <v>0</v>
      </c>
      <c r="K37" t="b">
        <f t="shared" si="1"/>
        <v>1</v>
      </c>
      <c r="L37" t="b">
        <f t="shared" si="1"/>
        <v>0</v>
      </c>
      <c r="M37" t="b">
        <f t="shared" si="1"/>
        <v>1</v>
      </c>
      <c r="N37" t="b">
        <f t="shared" si="1"/>
        <v>0</v>
      </c>
      <c r="O37" t="b">
        <f t="shared" si="1"/>
        <v>1</v>
      </c>
      <c r="P37" t="b">
        <f t="shared" si="1"/>
        <v>0</v>
      </c>
      <c r="Q37" t="b">
        <f t="shared" si="1"/>
        <v>1</v>
      </c>
      <c r="R37" t="b">
        <f t="shared" si="1"/>
        <v>0</v>
      </c>
      <c r="S37" t="b">
        <f t="shared" si="1"/>
        <v>1</v>
      </c>
      <c r="T37" t="b">
        <f t="shared" si="1"/>
        <v>0</v>
      </c>
      <c r="U37" t="b">
        <f t="shared" si="1"/>
        <v>1</v>
      </c>
      <c r="V37" t="b">
        <f t="shared" si="1"/>
        <v>0</v>
      </c>
      <c r="W37" t="b">
        <f t="shared" si="1"/>
        <v>1</v>
      </c>
      <c r="X37" t="b">
        <f t="shared" si="1"/>
        <v>0</v>
      </c>
      <c r="Y37" t="b">
        <f t="shared" si="1"/>
        <v>1</v>
      </c>
      <c r="Z37" t="b">
        <f t="shared" si="1"/>
        <v>0</v>
      </c>
      <c r="AA37" t="b">
        <f t="shared" si="1"/>
        <v>1</v>
      </c>
      <c r="AB37" t="b">
        <f t="shared" si="1"/>
        <v>0</v>
      </c>
      <c r="AC37" t="b">
        <f t="shared" si="1"/>
        <v>1</v>
      </c>
      <c r="AD37" t="b">
        <f t="shared" si="1"/>
        <v>0</v>
      </c>
      <c r="AE37" t="b">
        <f t="shared" si="1"/>
        <v>1</v>
      </c>
    </row>
    <row r="38" spans="1:31" x14ac:dyDescent="0.25">
      <c r="B38">
        <f>B36^2</f>
        <v>1</v>
      </c>
      <c r="C38">
        <f t="shared" ref="C38:AE38" si="2">C36^2</f>
        <v>4</v>
      </c>
      <c r="D38">
        <f t="shared" si="2"/>
        <v>9</v>
      </c>
      <c r="E38">
        <f t="shared" si="2"/>
        <v>16</v>
      </c>
      <c r="F38">
        <f t="shared" si="2"/>
        <v>25</v>
      </c>
      <c r="G38">
        <f t="shared" si="2"/>
        <v>36</v>
      </c>
      <c r="H38">
        <f t="shared" si="2"/>
        <v>49</v>
      </c>
      <c r="I38">
        <f t="shared" si="2"/>
        <v>64</v>
      </c>
      <c r="J38">
        <f t="shared" si="2"/>
        <v>81</v>
      </c>
      <c r="K38">
        <f t="shared" si="2"/>
        <v>100</v>
      </c>
      <c r="L38">
        <f t="shared" si="2"/>
        <v>121</v>
      </c>
      <c r="M38">
        <f t="shared" si="2"/>
        <v>144</v>
      </c>
      <c r="N38">
        <f t="shared" si="2"/>
        <v>169</v>
      </c>
      <c r="O38">
        <f t="shared" si="2"/>
        <v>196</v>
      </c>
      <c r="P38">
        <f t="shared" si="2"/>
        <v>225</v>
      </c>
      <c r="Q38">
        <f t="shared" si="2"/>
        <v>256</v>
      </c>
      <c r="R38">
        <f t="shared" si="2"/>
        <v>289</v>
      </c>
      <c r="S38">
        <f t="shared" si="2"/>
        <v>324</v>
      </c>
      <c r="T38">
        <f t="shared" si="2"/>
        <v>361</v>
      </c>
      <c r="U38">
        <f t="shared" si="2"/>
        <v>400</v>
      </c>
      <c r="V38">
        <f t="shared" si="2"/>
        <v>441</v>
      </c>
      <c r="W38">
        <f t="shared" si="2"/>
        <v>484</v>
      </c>
      <c r="X38">
        <f t="shared" si="2"/>
        <v>529</v>
      </c>
      <c r="Y38">
        <f t="shared" si="2"/>
        <v>576</v>
      </c>
      <c r="Z38">
        <f t="shared" si="2"/>
        <v>625</v>
      </c>
      <c r="AA38">
        <f t="shared" si="2"/>
        <v>676</v>
      </c>
      <c r="AB38">
        <f t="shared" si="2"/>
        <v>729</v>
      </c>
      <c r="AC38">
        <f t="shared" si="2"/>
        <v>784</v>
      </c>
      <c r="AD38">
        <f t="shared" si="2"/>
        <v>841</v>
      </c>
      <c r="AE38">
        <f t="shared" si="2"/>
        <v>900</v>
      </c>
    </row>
    <row r="41" spans="1:31" ht="15.75" thickBot="1" x14ac:dyDescent="0.3">
      <c r="B41" s="7" t="s">
        <v>463</v>
      </c>
    </row>
    <row r="42" spans="1:31" x14ac:dyDescent="0.25">
      <c r="B42" cm="1">
        <f t="array" ref="B42">SUMPRODUCT(B38:AE38,B37:AE37 * 1)</f>
        <v>4960</v>
      </c>
    </row>
    <row r="43" spans="1:31" ht="18" thickBot="1" x14ac:dyDescent="0.35">
      <c r="A43" s="28" t="s">
        <v>474</v>
      </c>
      <c r="B43" s="28"/>
      <c r="C43" s="28"/>
      <c r="D43" s="28"/>
      <c r="E43" s="28"/>
      <c r="F43" s="28"/>
      <c r="G43" s="28"/>
      <c r="H43" s="28"/>
    </row>
    <row r="44" spans="1:31" ht="15.75" thickTop="1" x14ac:dyDescent="0.25"/>
    <row r="45" spans="1:31" ht="15.75" thickBot="1" x14ac:dyDescent="0.3">
      <c r="B45" s="7" t="s">
        <v>476</v>
      </c>
    </row>
    <row r="46" spans="1:31" x14ac:dyDescent="0.25">
      <c r="B46">
        <f>COMBIN(52,13)</f>
        <v>635013559599.99976</v>
      </c>
    </row>
    <row r="47" spans="1:31" ht="15.75" thickBot="1" x14ac:dyDescent="0.3">
      <c r="B47" s="7" t="s">
        <v>477</v>
      </c>
    </row>
    <row r="48" spans="1:31" x14ac:dyDescent="0.25">
      <c r="B48">
        <f>COMBIN(13,4)</f>
        <v>715</v>
      </c>
    </row>
    <row r="49" spans="2:2" ht="15.75" thickBot="1" x14ac:dyDescent="0.3">
      <c r="B49" s="7" t="s">
        <v>478</v>
      </c>
    </row>
    <row r="50" spans="2:2" x14ac:dyDescent="0.25">
      <c r="B50">
        <f>_xlfn.COMBINA(13,4)</f>
        <v>1820.0000000000002</v>
      </c>
    </row>
  </sheetData>
  <mergeCells count="6">
    <mergeCell ref="A43:H43"/>
    <mergeCell ref="B5:G5"/>
    <mergeCell ref="A3:H3"/>
    <mergeCell ref="A13:H13"/>
    <mergeCell ref="A25:H25"/>
    <mergeCell ref="A34:H34"/>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H201"/>
  <sheetViews>
    <sheetView zoomScale="160" zoomScaleNormal="160" workbookViewId="0">
      <selection activeCell="H14" sqref="H14"/>
    </sheetView>
  </sheetViews>
  <sheetFormatPr defaultRowHeight="15" x14ac:dyDescent="0.25"/>
  <cols>
    <col min="1" max="1" width="12.85546875" bestFit="1" customWidth="1"/>
    <col min="2" max="2" width="13.28515625" bestFit="1" customWidth="1"/>
    <col min="8" max="8" width="101.7109375" customWidth="1"/>
  </cols>
  <sheetData>
    <row r="1" spans="1:8" ht="31.5" thickBot="1" x14ac:dyDescent="0.35">
      <c r="A1" s="13" t="s">
        <v>4</v>
      </c>
      <c r="B1" s="14" t="s">
        <v>5</v>
      </c>
      <c r="C1" s="14" t="s">
        <v>6</v>
      </c>
      <c r="D1" s="14" t="s">
        <v>7</v>
      </c>
      <c r="E1" s="14" t="s">
        <v>8</v>
      </c>
      <c r="F1" s="14" t="s">
        <v>9</v>
      </c>
      <c r="H1" s="8" t="s">
        <v>750</v>
      </c>
    </row>
    <row r="2" spans="1:8" x14ac:dyDescent="0.25">
      <c r="A2" t="s">
        <v>10</v>
      </c>
      <c r="B2" t="s">
        <v>11</v>
      </c>
      <c r="C2" t="s">
        <v>0</v>
      </c>
      <c r="D2" t="s">
        <v>12</v>
      </c>
      <c r="E2">
        <v>768.41</v>
      </c>
      <c r="F2">
        <v>147.76</v>
      </c>
    </row>
    <row r="3" spans="1:8" x14ac:dyDescent="0.25">
      <c r="A3" t="s">
        <v>13</v>
      </c>
      <c r="B3" t="s">
        <v>14</v>
      </c>
      <c r="C3" t="s">
        <v>1</v>
      </c>
      <c r="D3" t="s">
        <v>15</v>
      </c>
      <c r="E3">
        <v>789.06</v>
      </c>
      <c r="F3">
        <v>584.54999999999995</v>
      </c>
    </row>
    <row r="4" spans="1:8" x14ac:dyDescent="0.25">
      <c r="A4" t="s">
        <v>16</v>
      </c>
      <c r="B4" t="s">
        <v>17</v>
      </c>
      <c r="C4" t="s">
        <v>1</v>
      </c>
      <c r="D4" t="s">
        <v>18</v>
      </c>
      <c r="E4">
        <v>331.24</v>
      </c>
      <c r="F4">
        <v>641.28</v>
      </c>
    </row>
    <row r="5" spans="1:8" x14ac:dyDescent="0.25">
      <c r="A5" t="s">
        <v>19</v>
      </c>
      <c r="B5" t="s">
        <v>20</v>
      </c>
      <c r="C5" t="s">
        <v>1</v>
      </c>
      <c r="D5" t="s">
        <v>12</v>
      </c>
      <c r="E5">
        <v>489.5</v>
      </c>
      <c r="F5">
        <v>677.01</v>
      </c>
    </row>
    <row r="6" spans="1:8" x14ac:dyDescent="0.25">
      <c r="A6" t="s">
        <v>21</v>
      </c>
      <c r="B6" t="s">
        <v>22</v>
      </c>
      <c r="C6" t="s">
        <v>0</v>
      </c>
      <c r="D6" t="s">
        <v>18</v>
      </c>
      <c r="E6">
        <v>293.68</v>
      </c>
      <c r="F6">
        <v>440.04</v>
      </c>
    </row>
    <row r="7" spans="1:8" x14ac:dyDescent="0.25">
      <c r="A7" t="s">
        <v>23</v>
      </c>
      <c r="B7" t="s">
        <v>24</v>
      </c>
      <c r="C7" t="s">
        <v>0</v>
      </c>
      <c r="D7" t="s">
        <v>25</v>
      </c>
      <c r="E7">
        <v>772.92</v>
      </c>
      <c r="F7">
        <v>335.77</v>
      </c>
    </row>
    <row r="8" spans="1:8" x14ac:dyDescent="0.25">
      <c r="A8" t="s">
        <v>26</v>
      </c>
      <c r="B8" t="s">
        <v>27</v>
      </c>
      <c r="C8" t="s">
        <v>2</v>
      </c>
      <c r="D8" t="s">
        <v>15</v>
      </c>
      <c r="E8">
        <v>756.45</v>
      </c>
      <c r="F8">
        <v>286.7</v>
      </c>
    </row>
    <row r="9" spans="1:8" x14ac:dyDescent="0.25">
      <c r="A9" t="s">
        <v>28</v>
      </c>
      <c r="B9" t="s">
        <v>29</v>
      </c>
      <c r="C9" t="s">
        <v>1</v>
      </c>
      <c r="D9" t="s">
        <v>12</v>
      </c>
      <c r="E9">
        <v>4.38</v>
      </c>
      <c r="F9">
        <v>125.77</v>
      </c>
    </row>
    <row r="10" spans="1:8" x14ac:dyDescent="0.25">
      <c r="A10" t="s">
        <v>30</v>
      </c>
      <c r="B10" t="s">
        <v>31</v>
      </c>
      <c r="C10" t="s">
        <v>0</v>
      </c>
      <c r="D10" t="s">
        <v>18</v>
      </c>
      <c r="E10">
        <v>253.13</v>
      </c>
      <c r="F10">
        <v>216.18</v>
      </c>
    </row>
    <row r="11" spans="1:8" x14ac:dyDescent="0.25">
      <c r="A11" t="s">
        <v>32</v>
      </c>
      <c r="B11" t="s">
        <v>33</v>
      </c>
      <c r="C11" t="s">
        <v>1</v>
      </c>
      <c r="D11" t="s">
        <v>34</v>
      </c>
      <c r="E11">
        <v>529.16999999999996</v>
      </c>
      <c r="F11">
        <v>162.02000000000001</v>
      </c>
    </row>
    <row r="12" spans="1:8" x14ac:dyDescent="0.25">
      <c r="A12" t="s">
        <v>35</v>
      </c>
      <c r="B12" t="s">
        <v>36</v>
      </c>
      <c r="C12" t="s">
        <v>1</v>
      </c>
      <c r="D12" t="s">
        <v>15</v>
      </c>
      <c r="E12">
        <v>647.88</v>
      </c>
      <c r="F12">
        <v>275.74</v>
      </c>
      <c r="H12" s="1" t="s">
        <v>748</v>
      </c>
    </row>
    <row r="13" spans="1:8" x14ac:dyDescent="0.25">
      <c r="A13" t="s">
        <v>37</v>
      </c>
      <c r="B13" t="s">
        <v>38</v>
      </c>
      <c r="C13" t="s">
        <v>0</v>
      </c>
      <c r="D13" t="s">
        <v>15</v>
      </c>
      <c r="E13">
        <v>677.46</v>
      </c>
      <c r="F13">
        <v>740.72</v>
      </c>
      <c r="H13">
        <f>COUNTIFS(C2:C201,"Male",A2:A201,"*e")</f>
        <v>16</v>
      </c>
    </row>
    <row r="14" spans="1:8" x14ac:dyDescent="0.25">
      <c r="A14" t="s">
        <v>39</v>
      </c>
      <c r="B14" t="s">
        <v>40</v>
      </c>
      <c r="C14" t="s">
        <v>1</v>
      </c>
      <c r="D14" t="s">
        <v>41</v>
      </c>
      <c r="E14">
        <v>116.58</v>
      </c>
      <c r="F14">
        <v>619.99</v>
      </c>
      <c r="H14" s="1" t="s">
        <v>791</v>
      </c>
    </row>
    <row r="15" spans="1:8" x14ac:dyDescent="0.25">
      <c r="A15" t="s">
        <v>42</v>
      </c>
      <c r="B15" t="s">
        <v>43</v>
      </c>
      <c r="C15" t="s">
        <v>1</v>
      </c>
      <c r="D15" t="s">
        <v>15</v>
      </c>
      <c r="E15">
        <v>867.44</v>
      </c>
      <c r="F15">
        <v>999.67</v>
      </c>
      <c r="H15">
        <f>SUMIFS(E2:E201,A2:A201,"*e",D2:D201,"*S")</f>
        <v>6513.17</v>
      </c>
    </row>
    <row r="16" spans="1:8" x14ac:dyDescent="0.25">
      <c r="A16" t="s">
        <v>44</v>
      </c>
      <c r="B16" t="s">
        <v>45</v>
      </c>
      <c r="C16" t="s">
        <v>1</v>
      </c>
      <c r="D16" t="s">
        <v>12</v>
      </c>
      <c r="E16">
        <v>832.47</v>
      </c>
      <c r="F16">
        <v>820.11</v>
      </c>
      <c r="H16" s="1" t="s">
        <v>790</v>
      </c>
    </row>
    <row r="17" spans="1:8" x14ac:dyDescent="0.25">
      <c r="A17" t="s">
        <v>46</v>
      </c>
      <c r="B17" t="s">
        <v>47</v>
      </c>
      <c r="C17" t="s">
        <v>1</v>
      </c>
      <c r="D17" t="s">
        <v>34</v>
      </c>
      <c r="E17">
        <v>105.02</v>
      </c>
      <c r="F17">
        <v>43.26</v>
      </c>
      <c r="H17">
        <f>AVERAGEIFS(E2:E201,C2:C201,"Male",B2:B201,"*e*")</f>
        <v>459.38227272727278</v>
      </c>
    </row>
    <row r="18" spans="1:8" x14ac:dyDescent="0.25">
      <c r="A18" t="s">
        <v>48</v>
      </c>
      <c r="B18" t="s">
        <v>49</v>
      </c>
      <c r="C18" t="s">
        <v>3</v>
      </c>
      <c r="D18" t="s">
        <v>25</v>
      </c>
      <c r="E18">
        <v>697.37</v>
      </c>
      <c r="F18">
        <v>530.17999999999995</v>
      </c>
      <c r="H18" s="1" t="s">
        <v>749</v>
      </c>
    </row>
    <row r="19" spans="1:8" x14ac:dyDescent="0.25">
      <c r="A19" t="s">
        <v>50</v>
      </c>
      <c r="B19" t="s">
        <v>51</v>
      </c>
      <c r="C19" t="s">
        <v>3</v>
      </c>
      <c r="D19" t="s">
        <v>12</v>
      </c>
      <c r="E19">
        <v>326.93</v>
      </c>
      <c r="F19">
        <v>270.92</v>
      </c>
      <c r="H19">
        <f>COUNTIFS(C2:C201,"Female",A2:A201,"?a*")</f>
        <v>34</v>
      </c>
    </row>
    <row r="20" spans="1:8" x14ac:dyDescent="0.25">
      <c r="A20" t="s">
        <v>52</v>
      </c>
      <c r="B20" t="s">
        <v>53</v>
      </c>
      <c r="C20" t="s">
        <v>0</v>
      </c>
      <c r="D20" t="s">
        <v>12</v>
      </c>
      <c r="E20">
        <v>831.29</v>
      </c>
      <c r="F20">
        <v>288.2</v>
      </c>
      <c r="H20" s="5" t="s">
        <v>751</v>
      </c>
    </row>
    <row r="21" spans="1:8" x14ac:dyDescent="0.25">
      <c r="A21" t="s">
        <v>54</v>
      </c>
      <c r="B21" t="s">
        <v>55</v>
      </c>
      <c r="C21" t="s">
        <v>1</v>
      </c>
      <c r="D21" t="s">
        <v>18</v>
      </c>
      <c r="E21">
        <v>922.73</v>
      </c>
      <c r="F21">
        <v>523.12</v>
      </c>
      <c r="H21">
        <f>MAX(_xlfn.MAXIFS(E2:E201,C2:C201,"Female",D2:D201,"*S"),_xlfn.MAXIFS(E2:E201,C2:C201,"Female",D2:D201,"M"))</f>
        <v>995.91</v>
      </c>
    </row>
    <row r="22" spans="1:8" x14ac:dyDescent="0.25">
      <c r="A22" t="s">
        <v>56</v>
      </c>
      <c r="B22" t="s">
        <v>57</v>
      </c>
      <c r="C22" t="s">
        <v>0</v>
      </c>
      <c r="D22" t="s">
        <v>41</v>
      </c>
      <c r="E22">
        <v>66.42</v>
      </c>
      <c r="F22">
        <v>784.61</v>
      </c>
    </row>
    <row r="23" spans="1:8" ht="18" thickBot="1" x14ac:dyDescent="0.35">
      <c r="A23" t="s">
        <v>58</v>
      </c>
      <c r="B23" t="s">
        <v>59</v>
      </c>
      <c r="C23" t="s">
        <v>1</v>
      </c>
      <c r="D23" t="s">
        <v>15</v>
      </c>
      <c r="E23">
        <v>509.65</v>
      </c>
      <c r="F23">
        <v>756.29</v>
      </c>
      <c r="H23" s="8" t="s">
        <v>752</v>
      </c>
    </row>
    <row r="24" spans="1:8" ht="15.75" thickTop="1" x14ac:dyDescent="0.25">
      <c r="A24" t="s">
        <v>60</v>
      </c>
      <c r="B24" t="s">
        <v>61</v>
      </c>
      <c r="C24" t="s">
        <v>62</v>
      </c>
      <c r="D24" t="s">
        <v>41</v>
      </c>
      <c r="E24">
        <v>617.66999999999996</v>
      </c>
      <c r="F24">
        <v>595.07000000000005</v>
      </c>
    </row>
    <row r="25" spans="1:8" x14ac:dyDescent="0.25">
      <c r="A25" t="s">
        <v>63</v>
      </c>
      <c r="B25" t="s">
        <v>64</v>
      </c>
      <c r="C25" t="s">
        <v>1</v>
      </c>
      <c r="D25" t="s">
        <v>25</v>
      </c>
      <c r="E25">
        <v>617.79999999999995</v>
      </c>
      <c r="F25">
        <v>409.45</v>
      </c>
      <c r="H25" s="5" t="s">
        <v>785</v>
      </c>
    </row>
    <row r="26" spans="1:8" x14ac:dyDescent="0.25">
      <c r="A26" t="s">
        <v>65</v>
      </c>
      <c r="B26" t="s">
        <v>66</v>
      </c>
      <c r="C26" t="s">
        <v>0</v>
      </c>
      <c r="D26" t="s">
        <v>25</v>
      </c>
      <c r="E26">
        <v>714.25</v>
      </c>
      <c r="F26">
        <v>369.91</v>
      </c>
      <c r="H26">
        <f>COUNTIFS(D2:D201,"&lt;&gt;S",C2:C201,"Female")</f>
        <v>94</v>
      </c>
    </row>
    <row r="27" spans="1:8" x14ac:dyDescent="0.25">
      <c r="A27" t="s">
        <v>67</v>
      </c>
      <c r="B27" t="s">
        <v>68</v>
      </c>
      <c r="C27" t="s">
        <v>1</v>
      </c>
      <c r="D27" t="s">
        <v>15</v>
      </c>
      <c r="E27">
        <v>248.49</v>
      </c>
      <c r="F27">
        <v>383.62</v>
      </c>
      <c r="H27" s="1" t="s">
        <v>786</v>
      </c>
    </row>
    <row r="28" spans="1:8" x14ac:dyDescent="0.25">
      <c r="A28" t="s">
        <v>69</v>
      </c>
      <c r="B28" t="s">
        <v>70</v>
      </c>
      <c r="C28" t="s">
        <v>0</v>
      </c>
      <c r="D28" t="s">
        <v>18</v>
      </c>
      <c r="E28">
        <v>146.36000000000001</v>
      </c>
      <c r="F28">
        <v>792.49</v>
      </c>
      <c r="H28">
        <f>AVERAGEIFS(E2:E201,E2:E201,"&gt;=500")</f>
        <v>748.74108910891107</v>
      </c>
    </row>
    <row r="29" spans="1:8" x14ac:dyDescent="0.25">
      <c r="A29" t="s">
        <v>71</v>
      </c>
      <c r="B29" t="s">
        <v>72</v>
      </c>
      <c r="C29" t="s">
        <v>1</v>
      </c>
      <c r="D29" t="s">
        <v>25</v>
      </c>
      <c r="E29">
        <v>518.63</v>
      </c>
      <c r="F29">
        <v>894.16</v>
      </c>
      <c r="H29" s="5" t="s">
        <v>787</v>
      </c>
    </row>
    <row r="30" spans="1:8" x14ac:dyDescent="0.25">
      <c r="A30" t="s">
        <v>73</v>
      </c>
      <c r="B30" t="s">
        <v>74</v>
      </c>
      <c r="C30" t="s">
        <v>0</v>
      </c>
      <c r="D30" t="s">
        <v>75</v>
      </c>
      <c r="E30">
        <v>279.89999999999998</v>
      </c>
      <c r="F30">
        <v>424.59</v>
      </c>
      <c r="H30">
        <f>AVERAGEIFS(E4:E203,E4:E203,"&lt;=500")</f>
        <v>235.00676767676765</v>
      </c>
    </row>
    <row r="31" spans="1:8" x14ac:dyDescent="0.25">
      <c r="A31" t="s">
        <v>76</v>
      </c>
      <c r="B31" t="s">
        <v>77</v>
      </c>
      <c r="C31" t="s">
        <v>1</v>
      </c>
      <c r="D31" t="s">
        <v>15</v>
      </c>
      <c r="E31">
        <v>474.97</v>
      </c>
      <c r="F31">
        <v>215.38</v>
      </c>
      <c r="H31" s="5" t="s">
        <v>788</v>
      </c>
    </row>
    <row r="32" spans="1:8" x14ac:dyDescent="0.25">
      <c r="A32" t="s">
        <v>78</v>
      </c>
      <c r="B32" t="s">
        <v>79</v>
      </c>
      <c r="C32" t="s">
        <v>1</v>
      </c>
      <c r="D32" t="s">
        <v>18</v>
      </c>
      <c r="E32">
        <v>633.32000000000005</v>
      </c>
      <c r="F32">
        <v>345.6</v>
      </c>
      <c r="H32">
        <f>AVERAGEIFS(E2:E201,E2:E201,"&lt;=500",E2:E201,"&gt;=250",D2:D201,"&lt;&gt;M")</f>
        <v>381.17205882352943</v>
      </c>
    </row>
    <row r="33" spans="1:8" x14ac:dyDescent="0.25">
      <c r="A33" t="s">
        <v>80</v>
      </c>
      <c r="B33" t="s">
        <v>81</v>
      </c>
      <c r="C33" t="s">
        <v>1</v>
      </c>
      <c r="D33" t="s">
        <v>18</v>
      </c>
      <c r="E33">
        <v>10.55</v>
      </c>
      <c r="F33">
        <v>679.21</v>
      </c>
      <c r="H33" s="1" t="s">
        <v>789</v>
      </c>
    </row>
    <row r="34" spans="1:8" x14ac:dyDescent="0.25">
      <c r="A34" t="s">
        <v>82</v>
      </c>
      <c r="B34" t="s">
        <v>83</v>
      </c>
      <c r="C34" t="s">
        <v>1</v>
      </c>
      <c r="D34" t="s">
        <v>25</v>
      </c>
      <c r="E34">
        <v>149.04</v>
      </c>
      <c r="F34">
        <v>867.49</v>
      </c>
      <c r="H34">
        <f>_xlfn.MAXIFS(E2:E201,C2:C201,"Female",D2:D201,"M",E2:E201,"&lt;=500")</f>
        <v>489.5</v>
      </c>
    </row>
    <row r="35" spans="1:8" x14ac:dyDescent="0.25">
      <c r="A35" t="s">
        <v>84</v>
      </c>
      <c r="B35" t="s">
        <v>85</v>
      </c>
      <c r="C35" t="s">
        <v>3</v>
      </c>
      <c r="D35" t="s">
        <v>12</v>
      </c>
      <c r="E35">
        <v>624.29</v>
      </c>
      <c r="F35">
        <v>6.01</v>
      </c>
    </row>
    <row r="36" spans="1:8" x14ac:dyDescent="0.25">
      <c r="A36" t="s">
        <v>86</v>
      </c>
      <c r="B36" t="s">
        <v>87</v>
      </c>
      <c r="C36" t="s">
        <v>0</v>
      </c>
      <c r="D36" t="s">
        <v>75</v>
      </c>
      <c r="E36">
        <v>482.97</v>
      </c>
      <c r="F36">
        <v>370.11</v>
      </c>
    </row>
    <row r="37" spans="1:8" x14ac:dyDescent="0.25">
      <c r="A37" t="s">
        <v>88</v>
      </c>
      <c r="B37" t="s">
        <v>89</v>
      </c>
      <c r="C37" t="s">
        <v>0</v>
      </c>
      <c r="D37" t="s">
        <v>12</v>
      </c>
      <c r="E37">
        <v>909.56</v>
      </c>
      <c r="F37">
        <v>144.99</v>
      </c>
    </row>
    <row r="38" spans="1:8" x14ac:dyDescent="0.25">
      <c r="A38" t="s">
        <v>90</v>
      </c>
      <c r="B38" t="s">
        <v>91</v>
      </c>
      <c r="C38" t="s">
        <v>1</v>
      </c>
      <c r="D38" t="s">
        <v>34</v>
      </c>
      <c r="E38">
        <v>94.55</v>
      </c>
      <c r="F38">
        <v>369.12</v>
      </c>
    </row>
    <row r="39" spans="1:8" x14ac:dyDescent="0.25">
      <c r="A39" t="s">
        <v>92</v>
      </c>
      <c r="B39" t="s">
        <v>93</v>
      </c>
      <c r="C39" t="s">
        <v>0</v>
      </c>
      <c r="D39" t="s">
        <v>18</v>
      </c>
      <c r="E39">
        <v>10.02</v>
      </c>
      <c r="F39">
        <v>368.38</v>
      </c>
    </row>
    <row r="40" spans="1:8" x14ac:dyDescent="0.25">
      <c r="A40" t="s">
        <v>94</v>
      </c>
      <c r="B40" t="s">
        <v>95</v>
      </c>
      <c r="C40" t="s">
        <v>1</v>
      </c>
      <c r="D40" t="s">
        <v>15</v>
      </c>
      <c r="E40">
        <v>377.94</v>
      </c>
      <c r="F40">
        <v>410.79</v>
      </c>
    </row>
    <row r="41" spans="1:8" x14ac:dyDescent="0.25">
      <c r="A41" t="s">
        <v>96</v>
      </c>
      <c r="B41" t="s">
        <v>97</v>
      </c>
      <c r="C41" t="s">
        <v>0</v>
      </c>
      <c r="D41" t="s">
        <v>41</v>
      </c>
      <c r="E41">
        <v>954.71</v>
      </c>
      <c r="F41">
        <v>600.32000000000005</v>
      </c>
    </row>
    <row r="42" spans="1:8" x14ac:dyDescent="0.25">
      <c r="A42" t="s">
        <v>98</v>
      </c>
      <c r="B42" t="s">
        <v>99</v>
      </c>
      <c r="C42" t="s">
        <v>1</v>
      </c>
      <c r="D42" t="s">
        <v>15</v>
      </c>
      <c r="E42">
        <v>238.92</v>
      </c>
      <c r="F42">
        <v>30.05</v>
      </c>
    </row>
    <row r="43" spans="1:8" x14ac:dyDescent="0.25">
      <c r="A43" t="s">
        <v>100</v>
      </c>
      <c r="B43" t="s">
        <v>101</v>
      </c>
      <c r="C43" t="s">
        <v>0</v>
      </c>
      <c r="D43" t="s">
        <v>25</v>
      </c>
      <c r="E43">
        <v>762.03</v>
      </c>
      <c r="F43">
        <v>55.85</v>
      </c>
    </row>
    <row r="44" spans="1:8" x14ac:dyDescent="0.25">
      <c r="A44" t="s">
        <v>102</v>
      </c>
      <c r="B44" t="s">
        <v>103</v>
      </c>
      <c r="C44" t="s">
        <v>62</v>
      </c>
      <c r="D44" t="s">
        <v>34</v>
      </c>
      <c r="E44">
        <v>8.81</v>
      </c>
      <c r="F44">
        <v>249.31</v>
      </c>
    </row>
    <row r="45" spans="1:8" x14ac:dyDescent="0.25">
      <c r="A45" t="s">
        <v>104</v>
      </c>
      <c r="B45" t="s">
        <v>105</v>
      </c>
      <c r="C45" t="s">
        <v>0</v>
      </c>
      <c r="D45" t="s">
        <v>25</v>
      </c>
      <c r="E45">
        <v>166.1</v>
      </c>
      <c r="F45">
        <v>229.71</v>
      </c>
    </row>
    <row r="46" spans="1:8" x14ac:dyDescent="0.25">
      <c r="A46" t="s">
        <v>106</v>
      </c>
      <c r="B46" t="s">
        <v>107</v>
      </c>
      <c r="C46" t="s">
        <v>1</v>
      </c>
      <c r="D46" t="s">
        <v>25</v>
      </c>
      <c r="E46">
        <v>246.21</v>
      </c>
      <c r="F46">
        <v>3.67</v>
      </c>
    </row>
    <row r="47" spans="1:8" x14ac:dyDescent="0.25">
      <c r="A47" t="s">
        <v>108</v>
      </c>
      <c r="B47" t="s">
        <v>109</v>
      </c>
      <c r="C47" t="s">
        <v>110</v>
      </c>
      <c r="D47" t="s">
        <v>25</v>
      </c>
      <c r="E47">
        <v>687.25</v>
      </c>
      <c r="F47">
        <v>653.58000000000004</v>
      </c>
    </row>
    <row r="48" spans="1:8" x14ac:dyDescent="0.25">
      <c r="A48" t="s">
        <v>111</v>
      </c>
      <c r="B48" t="s">
        <v>112</v>
      </c>
      <c r="C48" t="s">
        <v>1</v>
      </c>
      <c r="D48" t="s">
        <v>41</v>
      </c>
      <c r="E48">
        <v>388.17</v>
      </c>
      <c r="F48">
        <v>787.79</v>
      </c>
    </row>
    <row r="49" spans="1:6" x14ac:dyDescent="0.25">
      <c r="A49" t="s">
        <v>113</v>
      </c>
      <c r="B49" t="s">
        <v>114</v>
      </c>
      <c r="C49" t="s">
        <v>110</v>
      </c>
      <c r="D49" t="s">
        <v>41</v>
      </c>
      <c r="E49">
        <v>634.55999999999995</v>
      </c>
      <c r="F49">
        <v>555.08000000000004</v>
      </c>
    </row>
    <row r="50" spans="1:6" x14ac:dyDescent="0.25">
      <c r="A50" t="s">
        <v>115</v>
      </c>
      <c r="B50" t="s">
        <v>116</v>
      </c>
      <c r="C50" t="s">
        <v>0</v>
      </c>
      <c r="D50" t="s">
        <v>18</v>
      </c>
      <c r="E50">
        <v>777.88</v>
      </c>
      <c r="F50">
        <v>983.42</v>
      </c>
    </row>
    <row r="51" spans="1:6" x14ac:dyDescent="0.25">
      <c r="A51" t="s">
        <v>117</v>
      </c>
      <c r="B51" t="s">
        <v>118</v>
      </c>
      <c r="C51" t="s">
        <v>1</v>
      </c>
      <c r="D51" t="s">
        <v>15</v>
      </c>
      <c r="E51">
        <v>89.66</v>
      </c>
      <c r="F51">
        <v>442.12</v>
      </c>
    </row>
    <row r="52" spans="1:6" x14ac:dyDescent="0.25">
      <c r="A52" t="s">
        <v>119</v>
      </c>
      <c r="B52" t="s">
        <v>120</v>
      </c>
      <c r="C52" t="s">
        <v>1</v>
      </c>
      <c r="D52" t="s">
        <v>41</v>
      </c>
      <c r="E52">
        <v>154.86000000000001</v>
      </c>
      <c r="F52">
        <v>598.58000000000004</v>
      </c>
    </row>
    <row r="53" spans="1:6" x14ac:dyDescent="0.25">
      <c r="A53" t="s">
        <v>121</v>
      </c>
      <c r="B53" t="s">
        <v>122</v>
      </c>
      <c r="C53" t="s">
        <v>1</v>
      </c>
      <c r="D53" t="s">
        <v>25</v>
      </c>
      <c r="E53">
        <v>202.09</v>
      </c>
      <c r="F53">
        <v>164.5</v>
      </c>
    </row>
    <row r="54" spans="1:6" x14ac:dyDescent="0.25">
      <c r="A54" t="s">
        <v>123</v>
      </c>
      <c r="B54" t="s">
        <v>124</v>
      </c>
      <c r="C54" t="s">
        <v>62</v>
      </c>
      <c r="D54" t="s">
        <v>75</v>
      </c>
      <c r="E54">
        <v>777.5</v>
      </c>
      <c r="F54">
        <v>2.84</v>
      </c>
    </row>
    <row r="55" spans="1:6" x14ac:dyDescent="0.25">
      <c r="A55" t="s">
        <v>125</v>
      </c>
      <c r="B55" t="s">
        <v>126</v>
      </c>
      <c r="C55" t="s">
        <v>62</v>
      </c>
      <c r="D55" t="s">
        <v>18</v>
      </c>
      <c r="E55">
        <v>559.37</v>
      </c>
      <c r="F55">
        <v>65.72</v>
      </c>
    </row>
    <row r="56" spans="1:6" x14ac:dyDescent="0.25">
      <c r="A56" t="s">
        <v>127</v>
      </c>
      <c r="B56" t="s">
        <v>128</v>
      </c>
      <c r="C56" t="s">
        <v>0</v>
      </c>
      <c r="D56" t="s">
        <v>12</v>
      </c>
      <c r="E56">
        <v>497.91</v>
      </c>
      <c r="F56">
        <v>31.2</v>
      </c>
    </row>
    <row r="57" spans="1:6" x14ac:dyDescent="0.25">
      <c r="A57" t="s">
        <v>129</v>
      </c>
      <c r="B57" t="s">
        <v>130</v>
      </c>
      <c r="C57" t="s">
        <v>0</v>
      </c>
      <c r="D57" t="s">
        <v>25</v>
      </c>
      <c r="E57">
        <v>800.72</v>
      </c>
      <c r="F57">
        <v>762.68</v>
      </c>
    </row>
    <row r="58" spans="1:6" x14ac:dyDescent="0.25">
      <c r="A58" t="s">
        <v>131</v>
      </c>
      <c r="B58" t="s">
        <v>132</v>
      </c>
      <c r="C58" t="s">
        <v>1</v>
      </c>
      <c r="D58" t="s">
        <v>25</v>
      </c>
      <c r="E58">
        <v>954.1</v>
      </c>
      <c r="F58">
        <v>780.63</v>
      </c>
    </row>
    <row r="59" spans="1:6" x14ac:dyDescent="0.25">
      <c r="A59" t="s">
        <v>133</v>
      </c>
      <c r="B59" t="s">
        <v>134</v>
      </c>
      <c r="C59" t="s">
        <v>135</v>
      </c>
      <c r="D59" t="s">
        <v>15</v>
      </c>
      <c r="E59">
        <v>152.91999999999999</v>
      </c>
      <c r="F59">
        <v>448.3</v>
      </c>
    </row>
    <row r="60" spans="1:6" x14ac:dyDescent="0.25">
      <c r="A60" t="s">
        <v>136</v>
      </c>
      <c r="B60" t="s">
        <v>137</v>
      </c>
      <c r="C60" t="s">
        <v>0</v>
      </c>
      <c r="D60" t="s">
        <v>75</v>
      </c>
      <c r="E60">
        <v>832.3</v>
      </c>
      <c r="F60">
        <v>128.47</v>
      </c>
    </row>
    <row r="61" spans="1:6" x14ac:dyDescent="0.25">
      <c r="A61" t="s">
        <v>138</v>
      </c>
      <c r="B61" t="s">
        <v>139</v>
      </c>
      <c r="C61" t="s">
        <v>1</v>
      </c>
      <c r="D61" t="s">
        <v>18</v>
      </c>
      <c r="E61">
        <v>179.94</v>
      </c>
      <c r="F61">
        <v>826.8</v>
      </c>
    </row>
    <row r="62" spans="1:6" x14ac:dyDescent="0.25">
      <c r="A62" t="s">
        <v>140</v>
      </c>
      <c r="B62" t="s">
        <v>141</v>
      </c>
      <c r="C62" t="s">
        <v>0</v>
      </c>
      <c r="D62" t="s">
        <v>12</v>
      </c>
      <c r="E62">
        <v>202.24</v>
      </c>
      <c r="F62">
        <v>763.78</v>
      </c>
    </row>
    <row r="63" spans="1:6" x14ac:dyDescent="0.25">
      <c r="A63" t="s">
        <v>142</v>
      </c>
      <c r="B63" t="s">
        <v>143</v>
      </c>
      <c r="C63" t="s">
        <v>0</v>
      </c>
      <c r="D63" t="s">
        <v>75</v>
      </c>
      <c r="E63">
        <v>440.36</v>
      </c>
      <c r="F63">
        <v>410.33</v>
      </c>
    </row>
    <row r="64" spans="1:6" x14ac:dyDescent="0.25">
      <c r="A64" t="s">
        <v>144</v>
      </c>
      <c r="B64" t="s">
        <v>145</v>
      </c>
      <c r="C64" t="s">
        <v>0</v>
      </c>
      <c r="D64" t="s">
        <v>75</v>
      </c>
      <c r="E64">
        <v>744.8</v>
      </c>
      <c r="F64">
        <v>856.47</v>
      </c>
    </row>
    <row r="65" spans="1:6" x14ac:dyDescent="0.25">
      <c r="A65" t="s">
        <v>146</v>
      </c>
      <c r="B65" t="s">
        <v>147</v>
      </c>
      <c r="C65" t="s">
        <v>1</v>
      </c>
      <c r="D65" t="s">
        <v>18</v>
      </c>
      <c r="E65">
        <v>849.51</v>
      </c>
      <c r="F65">
        <v>977.14</v>
      </c>
    </row>
    <row r="66" spans="1:6" x14ac:dyDescent="0.25">
      <c r="A66" t="s">
        <v>148</v>
      </c>
      <c r="B66" t="s">
        <v>149</v>
      </c>
      <c r="C66" t="s">
        <v>1</v>
      </c>
      <c r="D66" t="s">
        <v>18</v>
      </c>
      <c r="E66">
        <v>328.44</v>
      </c>
      <c r="F66">
        <v>25.19</v>
      </c>
    </row>
    <row r="67" spans="1:6" x14ac:dyDescent="0.25">
      <c r="A67" t="s">
        <v>150</v>
      </c>
      <c r="B67" t="s">
        <v>151</v>
      </c>
      <c r="C67" t="s">
        <v>2</v>
      </c>
      <c r="D67" t="s">
        <v>25</v>
      </c>
      <c r="E67">
        <v>480.79</v>
      </c>
      <c r="F67">
        <v>539.37</v>
      </c>
    </row>
    <row r="68" spans="1:6" x14ac:dyDescent="0.25">
      <c r="A68" t="s">
        <v>152</v>
      </c>
      <c r="B68" t="s">
        <v>153</v>
      </c>
      <c r="C68" t="s">
        <v>1</v>
      </c>
      <c r="D68" t="s">
        <v>18</v>
      </c>
      <c r="E68">
        <v>623.76</v>
      </c>
      <c r="F68">
        <v>887.02</v>
      </c>
    </row>
    <row r="69" spans="1:6" x14ac:dyDescent="0.25">
      <c r="A69" t="s">
        <v>154</v>
      </c>
      <c r="B69" t="s">
        <v>155</v>
      </c>
      <c r="C69" t="s">
        <v>1</v>
      </c>
      <c r="D69" t="s">
        <v>34</v>
      </c>
      <c r="E69">
        <v>613.29999999999995</v>
      </c>
      <c r="F69">
        <v>612.34</v>
      </c>
    </row>
    <row r="70" spans="1:6" x14ac:dyDescent="0.25">
      <c r="A70" t="s">
        <v>156</v>
      </c>
      <c r="B70" t="s">
        <v>157</v>
      </c>
      <c r="C70" t="s">
        <v>0</v>
      </c>
      <c r="D70" t="s">
        <v>15</v>
      </c>
      <c r="E70">
        <v>71.61</v>
      </c>
      <c r="F70">
        <v>691.22</v>
      </c>
    </row>
    <row r="71" spans="1:6" x14ac:dyDescent="0.25">
      <c r="A71" t="s">
        <v>158</v>
      </c>
      <c r="B71" t="s">
        <v>159</v>
      </c>
      <c r="C71" t="s">
        <v>1</v>
      </c>
      <c r="D71" t="s">
        <v>15</v>
      </c>
      <c r="E71">
        <v>225.62</v>
      </c>
      <c r="F71">
        <v>334.55</v>
      </c>
    </row>
    <row r="72" spans="1:6" x14ac:dyDescent="0.25">
      <c r="A72" t="s">
        <v>160</v>
      </c>
      <c r="B72" t="s">
        <v>161</v>
      </c>
      <c r="C72" t="s">
        <v>1</v>
      </c>
      <c r="D72" t="s">
        <v>34</v>
      </c>
      <c r="E72">
        <v>453.46</v>
      </c>
      <c r="F72">
        <v>272.64</v>
      </c>
    </row>
    <row r="73" spans="1:6" x14ac:dyDescent="0.25">
      <c r="A73" t="s">
        <v>162</v>
      </c>
      <c r="B73" t="s">
        <v>163</v>
      </c>
      <c r="C73" t="s">
        <v>1</v>
      </c>
      <c r="D73" t="s">
        <v>12</v>
      </c>
      <c r="E73">
        <v>29.08</v>
      </c>
      <c r="F73">
        <v>536.23</v>
      </c>
    </row>
    <row r="74" spans="1:6" x14ac:dyDescent="0.25">
      <c r="A74" t="s">
        <v>164</v>
      </c>
      <c r="B74" t="s">
        <v>165</v>
      </c>
      <c r="C74" t="s">
        <v>1</v>
      </c>
      <c r="D74" t="s">
        <v>15</v>
      </c>
      <c r="E74">
        <v>879.05</v>
      </c>
      <c r="F74">
        <v>190.98</v>
      </c>
    </row>
    <row r="75" spans="1:6" x14ac:dyDescent="0.25">
      <c r="A75" t="s">
        <v>166</v>
      </c>
      <c r="B75" t="s">
        <v>167</v>
      </c>
      <c r="C75" t="s">
        <v>1</v>
      </c>
      <c r="D75" t="s">
        <v>18</v>
      </c>
      <c r="E75">
        <v>782.43</v>
      </c>
      <c r="F75">
        <v>693.14</v>
      </c>
    </row>
    <row r="76" spans="1:6" x14ac:dyDescent="0.25">
      <c r="A76" t="s">
        <v>168</v>
      </c>
      <c r="B76" t="s">
        <v>169</v>
      </c>
      <c r="C76" t="s">
        <v>0</v>
      </c>
      <c r="D76" t="s">
        <v>41</v>
      </c>
      <c r="E76">
        <v>128.21</v>
      </c>
      <c r="F76">
        <v>850.96</v>
      </c>
    </row>
    <row r="77" spans="1:6" x14ac:dyDescent="0.25">
      <c r="A77" t="s">
        <v>170</v>
      </c>
      <c r="B77" t="s">
        <v>171</v>
      </c>
      <c r="C77" t="s">
        <v>0</v>
      </c>
      <c r="D77" t="s">
        <v>15</v>
      </c>
      <c r="E77">
        <v>632.35</v>
      </c>
      <c r="F77">
        <v>450.16</v>
      </c>
    </row>
    <row r="78" spans="1:6" x14ac:dyDescent="0.25">
      <c r="A78" t="s">
        <v>172</v>
      </c>
      <c r="B78" t="s">
        <v>173</v>
      </c>
      <c r="C78" t="s">
        <v>0</v>
      </c>
      <c r="D78" t="s">
        <v>12</v>
      </c>
      <c r="E78">
        <v>430.09</v>
      </c>
      <c r="F78">
        <v>944.47</v>
      </c>
    </row>
    <row r="79" spans="1:6" x14ac:dyDescent="0.25">
      <c r="A79" t="s">
        <v>174</v>
      </c>
      <c r="B79" t="s">
        <v>175</v>
      </c>
      <c r="C79" t="s">
        <v>1</v>
      </c>
      <c r="D79" t="s">
        <v>34</v>
      </c>
      <c r="E79">
        <v>960.5</v>
      </c>
      <c r="F79">
        <v>244.6</v>
      </c>
    </row>
    <row r="80" spans="1:6" x14ac:dyDescent="0.25">
      <c r="A80" t="s">
        <v>176</v>
      </c>
      <c r="B80" t="s">
        <v>177</v>
      </c>
      <c r="C80" t="s">
        <v>1</v>
      </c>
      <c r="D80" t="s">
        <v>15</v>
      </c>
      <c r="E80">
        <v>60.16</v>
      </c>
      <c r="F80">
        <v>836.45</v>
      </c>
    </row>
    <row r="81" spans="1:6" x14ac:dyDescent="0.25">
      <c r="A81" t="s">
        <v>178</v>
      </c>
      <c r="B81" t="s">
        <v>179</v>
      </c>
      <c r="C81" t="s">
        <v>1</v>
      </c>
      <c r="D81" t="s">
        <v>18</v>
      </c>
      <c r="E81">
        <v>950.81</v>
      </c>
      <c r="F81">
        <v>400.38</v>
      </c>
    </row>
    <row r="82" spans="1:6" x14ac:dyDescent="0.25">
      <c r="A82" t="s">
        <v>180</v>
      </c>
      <c r="B82" t="s">
        <v>181</v>
      </c>
      <c r="C82" t="s">
        <v>1</v>
      </c>
      <c r="D82" t="s">
        <v>15</v>
      </c>
      <c r="E82">
        <v>320.92</v>
      </c>
      <c r="F82">
        <v>431.21</v>
      </c>
    </row>
    <row r="83" spans="1:6" x14ac:dyDescent="0.25">
      <c r="A83" t="s">
        <v>182</v>
      </c>
      <c r="B83" t="s">
        <v>183</v>
      </c>
      <c r="C83" t="s">
        <v>1</v>
      </c>
      <c r="D83" t="s">
        <v>41</v>
      </c>
      <c r="E83">
        <v>509.07</v>
      </c>
      <c r="F83">
        <v>903.11</v>
      </c>
    </row>
    <row r="84" spans="1:6" x14ac:dyDescent="0.25">
      <c r="A84" t="s">
        <v>184</v>
      </c>
      <c r="B84" t="s">
        <v>185</v>
      </c>
      <c r="C84" t="s">
        <v>0</v>
      </c>
      <c r="D84" t="s">
        <v>18</v>
      </c>
      <c r="E84">
        <v>437.43</v>
      </c>
      <c r="F84">
        <v>192.67</v>
      </c>
    </row>
    <row r="85" spans="1:6" x14ac:dyDescent="0.25">
      <c r="A85" t="s">
        <v>186</v>
      </c>
      <c r="B85" t="s">
        <v>187</v>
      </c>
      <c r="C85" t="s">
        <v>1</v>
      </c>
      <c r="D85" t="s">
        <v>12</v>
      </c>
      <c r="E85">
        <v>38.869999999999997</v>
      </c>
      <c r="F85">
        <v>601.41999999999996</v>
      </c>
    </row>
    <row r="86" spans="1:6" x14ac:dyDescent="0.25">
      <c r="A86" t="s">
        <v>188</v>
      </c>
      <c r="B86" t="s">
        <v>189</v>
      </c>
      <c r="C86" t="s">
        <v>0</v>
      </c>
      <c r="D86" t="s">
        <v>15</v>
      </c>
      <c r="E86">
        <v>738.16</v>
      </c>
      <c r="F86">
        <v>852.55</v>
      </c>
    </row>
    <row r="87" spans="1:6" x14ac:dyDescent="0.25">
      <c r="A87" t="s">
        <v>190</v>
      </c>
      <c r="B87" t="s">
        <v>191</v>
      </c>
      <c r="C87" t="s">
        <v>0</v>
      </c>
      <c r="D87" t="s">
        <v>25</v>
      </c>
      <c r="E87">
        <v>745.18</v>
      </c>
      <c r="F87">
        <v>563.04</v>
      </c>
    </row>
    <row r="88" spans="1:6" x14ac:dyDescent="0.25">
      <c r="A88" t="s">
        <v>192</v>
      </c>
      <c r="B88" t="s">
        <v>193</v>
      </c>
      <c r="C88" t="s">
        <v>0</v>
      </c>
      <c r="D88" t="s">
        <v>25</v>
      </c>
      <c r="E88">
        <v>860.45</v>
      </c>
      <c r="F88">
        <v>609.69000000000005</v>
      </c>
    </row>
    <row r="89" spans="1:6" x14ac:dyDescent="0.25">
      <c r="A89" t="s">
        <v>194</v>
      </c>
      <c r="B89" t="s">
        <v>195</v>
      </c>
      <c r="C89" t="s">
        <v>1</v>
      </c>
      <c r="D89" t="s">
        <v>15</v>
      </c>
      <c r="E89">
        <v>143.52000000000001</v>
      </c>
      <c r="F89">
        <v>216.48</v>
      </c>
    </row>
    <row r="90" spans="1:6" x14ac:dyDescent="0.25">
      <c r="A90" t="s">
        <v>196</v>
      </c>
      <c r="B90" t="s">
        <v>197</v>
      </c>
      <c r="C90" t="s">
        <v>0</v>
      </c>
      <c r="D90" t="s">
        <v>15</v>
      </c>
      <c r="E90">
        <v>87.87</v>
      </c>
      <c r="F90">
        <v>295.10000000000002</v>
      </c>
    </row>
    <row r="91" spans="1:6" x14ac:dyDescent="0.25">
      <c r="A91" t="s">
        <v>198</v>
      </c>
      <c r="B91" t="s">
        <v>199</v>
      </c>
      <c r="C91" t="s">
        <v>0</v>
      </c>
      <c r="D91" t="s">
        <v>75</v>
      </c>
      <c r="E91">
        <v>257.12</v>
      </c>
      <c r="F91">
        <v>67.37</v>
      </c>
    </row>
    <row r="92" spans="1:6" x14ac:dyDescent="0.25">
      <c r="A92" t="s">
        <v>200</v>
      </c>
      <c r="B92" t="s">
        <v>201</v>
      </c>
      <c r="C92" t="s">
        <v>0</v>
      </c>
      <c r="D92" t="s">
        <v>18</v>
      </c>
      <c r="E92">
        <v>803.51</v>
      </c>
      <c r="F92">
        <v>432.8</v>
      </c>
    </row>
    <row r="93" spans="1:6" x14ac:dyDescent="0.25">
      <c r="A93" t="s">
        <v>202</v>
      </c>
      <c r="B93" t="s">
        <v>203</v>
      </c>
      <c r="C93" t="s">
        <v>0</v>
      </c>
      <c r="D93" t="s">
        <v>41</v>
      </c>
      <c r="E93">
        <v>412.76</v>
      </c>
      <c r="F93">
        <v>58.6</v>
      </c>
    </row>
    <row r="94" spans="1:6" x14ac:dyDescent="0.25">
      <c r="A94" t="s">
        <v>204</v>
      </c>
      <c r="B94" t="s">
        <v>205</v>
      </c>
      <c r="C94" t="s">
        <v>1</v>
      </c>
      <c r="D94" t="s">
        <v>15</v>
      </c>
      <c r="E94">
        <v>395.7</v>
      </c>
      <c r="F94">
        <v>30.49</v>
      </c>
    </row>
    <row r="95" spans="1:6" x14ac:dyDescent="0.25">
      <c r="A95" t="s">
        <v>206</v>
      </c>
      <c r="B95" t="s">
        <v>207</v>
      </c>
      <c r="C95" t="s">
        <v>0</v>
      </c>
      <c r="D95" t="s">
        <v>34</v>
      </c>
      <c r="E95">
        <v>339.28</v>
      </c>
      <c r="F95">
        <v>711.63</v>
      </c>
    </row>
    <row r="96" spans="1:6" x14ac:dyDescent="0.25">
      <c r="A96" t="s">
        <v>208</v>
      </c>
      <c r="B96" t="s">
        <v>209</v>
      </c>
      <c r="C96" t="s">
        <v>1</v>
      </c>
      <c r="D96" t="s">
        <v>75</v>
      </c>
      <c r="E96">
        <v>967.54</v>
      </c>
      <c r="F96">
        <v>542.41999999999996</v>
      </c>
    </row>
    <row r="97" spans="1:6" x14ac:dyDescent="0.25">
      <c r="A97" t="s">
        <v>210</v>
      </c>
      <c r="B97" t="s">
        <v>211</v>
      </c>
      <c r="C97" t="s">
        <v>1</v>
      </c>
      <c r="D97" t="s">
        <v>25</v>
      </c>
      <c r="E97">
        <v>172.58</v>
      </c>
      <c r="F97">
        <v>408.68</v>
      </c>
    </row>
    <row r="98" spans="1:6" x14ac:dyDescent="0.25">
      <c r="A98" t="s">
        <v>212</v>
      </c>
      <c r="B98" t="s">
        <v>213</v>
      </c>
      <c r="C98" t="s">
        <v>0</v>
      </c>
      <c r="D98" t="s">
        <v>34</v>
      </c>
      <c r="E98">
        <v>989.64</v>
      </c>
      <c r="F98">
        <v>749.1</v>
      </c>
    </row>
    <row r="99" spans="1:6" x14ac:dyDescent="0.25">
      <c r="A99" t="s">
        <v>214</v>
      </c>
      <c r="B99" t="s">
        <v>215</v>
      </c>
      <c r="C99" t="s">
        <v>1</v>
      </c>
      <c r="D99" t="s">
        <v>75</v>
      </c>
      <c r="E99">
        <v>376.2</v>
      </c>
      <c r="F99">
        <v>345.86</v>
      </c>
    </row>
    <row r="100" spans="1:6" x14ac:dyDescent="0.25">
      <c r="A100" t="s">
        <v>216</v>
      </c>
      <c r="B100" t="s">
        <v>217</v>
      </c>
      <c r="C100" t="s">
        <v>0</v>
      </c>
      <c r="D100" t="s">
        <v>41</v>
      </c>
      <c r="E100">
        <v>68.849999999999994</v>
      </c>
      <c r="F100">
        <v>639.38</v>
      </c>
    </row>
    <row r="101" spans="1:6" x14ac:dyDescent="0.25">
      <c r="A101" t="s">
        <v>218</v>
      </c>
      <c r="B101" t="s">
        <v>219</v>
      </c>
      <c r="C101" t="s">
        <v>1</v>
      </c>
      <c r="D101" t="s">
        <v>41</v>
      </c>
      <c r="E101">
        <v>850.95</v>
      </c>
      <c r="F101">
        <v>903.91</v>
      </c>
    </row>
    <row r="102" spans="1:6" x14ac:dyDescent="0.25">
      <c r="A102" t="s">
        <v>220</v>
      </c>
      <c r="B102" t="s">
        <v>221</v>
      </c>
      <c r="C102" t="s">
        <v>1</v>
      </c>
      <c r="D102" t="s">
        <v>25</v>
      </c>
      <c r="E102">
        <v>195.78</v>
      </c>
      <c r="F102">
        <v>77.53</v>
      </c>
    </row>
    <row r="103" spans="1:6" x14ac:dyDescent="0.25">
      <c r="A103" t="s">
        <v>222</v>
      </c>
      <c r="B103" t="s">
        <v>223</v>
      </c>
      <c r="C103" t="s">
        <v>2</v>
      </c>
      <c r="D103" t="s">
        <v>15</v>
      </c>
      <c r="E103">
        <v>324.27</v>
      </c>
      <c r="F103">
        <v>525.77</v>
      </c>
    </row>
    <row r="104" spans="1:6" x14ac:dyDescent="0.25">
      <c r="A104" t="s">
        <v>224</v>
      </c>
      <c r="B104" t="s">
        <v>225</v>
      </c>
      <c r="C104" t="s">
        <v>1</v>
      </c>
      <c r="D104" t="s">
        <v>41</v>
      </c>
      <c r="E104">
        <v>528.62</v>
      </c>
      <c r="F104">
        <v>606.27</v>
      </c>
    </row>
    <row r="105" spans="1:6" x14ac:dyDescent="0.25">
      <c r="A105" t="s">
        <v>226</v>
      </c>
      <c r="B105" t="s">
        <v>227</v>
      </c>
      <c r="C105" t="s">
        <v>0</v>
      </c>
      <c r="D105" t="s">
        <v>15</v>
      </c>
      <c r="E105">
        <v>111.36</v>
      </c>
      <c r="F105">
        <v>911.84</v>
      </c>
    </row>
    <row r="106" spans="1:6" x14ac:dyDescent="0.25">
      <c r="A106" t="s">
        <v>228</v>
      </c>
      <c r="B106" t="s">
        <v>229</v>
      </c>
      <c r="C106" t="s">
        <v>0</v>
      </c>
      <c r="D106" t="s">
        <v>12</v>
      </c>
      <c r="E106">
        <v>255.92</v>
      </c>
      <c r="F106">
        <v>795.71</v>
      </c>
    </row>
    <row r="107" spans="1:6" x14ac:dyDescent="0.25">
      <c r="A107" t="s">
        <v>230</v>
      </c>
      <c r="B107" t="s">
        <v>231</v>
      </c>
      <c r="C107" t="s">
        <v>0</v>
      </c>
      <c r="D107" t="s">
        <v>75</v>
      </c>
      <c r="E107">
        <v>830.53</v>
      </c>
      <c r="F107">
        <v>765.15</v>
      </c>
    </row>
    <row r="108" spans="1:6" x14ac:dyDescent="0.25">
      <c r="A108" t="s">
        <v>232</v>
      </c>
      <c r="B108" t="s">
        <v>233</v>
      </c>
      <c r="C108" t="s">
        <v>0</v>
      </c>
      <c r="D108" t="s">
        <v>25</v>
      </c>
      <c r="E108">
        <v>109.51</v>
      </c>
      <c r="F108">
        <v>581.5</v>
      </c>
    </row>
    <row r="109" spans="1:6" x14ac:dyDescent="0.25">
      <c r="A109" t="s">
        <v>234</v>
      </c>
      <c r="B109" t="s">
        <v>235</v>
      </c>
      <c r="C109" t="s">
        <v>0</v>
      </c>
      <c r="D109" t="s">
        <v>34</v>
      </c>
      <c r="E109">
        <v>721.94</v>
      </c>
      <c r="F109">
        <v>385.87</v>
      </c>
    </row>
    <row r="110" spans="1:6" x14ac:dyDescent="0.25">
      <c r="A110" t="s">
        <v>236</v>
      </c>
      <c r="B110" t="s">
        <v>237</v>
      </c>
      <c r="C110" t="s">
        <v>1</v>
      </c>
      <c r="D110" t="s">
        <v>15</v>
      </c>
      <c r="E110">
        <v>133.22</v>
      </c>
      <c r="F110">
        <v>810.6</v>
      </c>
    </row>
    <row r="111" spans="1:6" x14ac:dyDescent="0.25">
      <c r="A111" t="s">
        <v>238</v>
      </c>
      <c r="B111" t="s">
        <v>239</v>
      </c>
      <c r="C111" t="s">
        <v>0</v>
      </c>
      <c r="D111" t="s">
        <v>75</v>
      </c>
      <c r="E111">
        <v>22.23</v>
      </c>
      <c r="F111">
        <v>106.09</v>
      </c>
    </row>
    <row r="112" spans="1:6" x14ac:dyDescent="0.25">
      <c r="A112" t="s">
        <v>240</v>
      </c>
      <c r="B112" t="s">
        <v>241</v>
      </c>
      <c r="C112" t="s">
        <v>110</v>
      </c>
      <c r="D112" t="s">
        <v>75</v>
      </c>
      <c r="E112">
        <v>936.24</v>
      </c>
      <c r="F112">
        <v>567.77</v>
      </c>
    </row>
    <row r="113" spans="1:6" x14ac:dyDescent="0.25">
      <c r="A113" t="s">
        <v>242</v>
      </c>
      <c r="B113" t="s">
        <v>243</v>
      </c>
      <c r="C113" t="s">
        <v>1</v>
      </c>
      <c r="D113" t="s">
        <v>15</v>
      </c>
      <c r="E113">
        <v>769.01</v>
      </c>
      <c r="F113">
        <v>315.49</v>
      </c>
    </row>
    <row r="114" spans="1:6" x14ac:dyDescent="0.25">
      <c r="A114" t="s">
        <v>244</v>
      </c>
      <c r="B114" t="s">
        <v>245</v>
      </c>
      <c r="C114" t="s">
        <v>0</v>
      </c>
      <c r="D114" t="s">
        <v>75</v>
      </c>
      <c r="E114">
        <v>237.43</v>
      </c>
      <c r="F114">
        <v>89.01</v>
      </c>
    </row>
    <row r="115" spans="1:6" x14ac:dyDescent="0.25">
      <c r="A115" t="s">
        <v>246</v>
      </c>
      <c r="B115" t="s">
        <v>247</v>
      </c>
      <c r="C115" t="s">
        <v>1</v>
      </c>
      <c r="D115" t="s">
        <v>41</v>
      </c>
      <c r="E115">
        <v>477.76</v>
      </c>
      <c r="F115">
        <v>527.27</v>
      </c>
    </row>
    <row r="116" spans="1:6" x14ac:dyDescent="0.25">
      <c r="A116" t="s">
        <v>248</v>
      </c>
      <c r="B116" t="s">
        <v>249</v>
      </c>
      <c r="C116" t="s">
        <v>1</v>
      </c>
      <c r="D116" t="s">
        <v>12</v>
      </c>
      <c r="E116">
        <v>378.15</v>
      </c>
      <c r="F116">
        <v>794.14</v>
      </c>
    </row>
    <row r="117" spans="1:6" x14ac:dyDescent="0.25">
      <c r="A117" t="s">
        <v>250</v>
      </c>
      <c r="B117" t="s">
        <v>251</v>
      </c>
      <c r="C117" t="s">
        <v>1</v>
      </c>
      <c r="D117" t="s">
        <v>75</v>
      </c>
      <c r="E117">
        <v>125.32</v>
      </c>
      <c r="F117">
        <v>141.80000000000001</v>
      </c>
    </row>
    <row r="118" spans="1:6" x14ac:dyDescent="0.25">
      <c r="A118" t="s">
        <v>252</v>
      </c>
      <c r="B118" t="s">
        <v>253</v>
      </c>
      <c r="C118" t="s">
        <v>1</v>
      </c>
      <c r="D118" t="s">
        <v>25</v>
      </c>
      <c r="E118">
        <v>711.38</v>
      </c>
      <c r="F118">
        <v>923.55</v>
      </c>
    </row>
    <row r="119" spans="1:6" x14ac:dyDescent="0.25">
      <c r="A119" t="s">
        <v>254</v>
      </c>
      <c r="B119" t="s">
        <v>255</v>
      </c>
      <c r="C119" t="s">
        <v>1</v>
      </c>
      <c r="D119" t="s">
        <v>34</v>
      </c>
      <c r="E119">
        <v>712.07</v>
      </c>
      <c r="F119">
        <v>412.6</v>
      </c>
    </row>
    <row r="120" spans="1:6" x14ac:dyDescent="0.25">
      <c r="A120" t="s">
        <v>256</v>
      </c>
      <c r="B120" t="s">
        <v>257</v>
      </c>
      <c r="C120" t="s">
        <v>1</v>
      </c>
      <c r="D120" t="s">
        <v>12</v>
      </c>
      <c r="E120">
        <v>825.06</v>
      </c>
      <c r="F120">
        <v>319.98</v>
      </c>
    </row>
    <row r="121" spans="1:6" x14ac:dyDescent="0.25">
      <c r="A121" t="s">
        <v>258</v>
      </c>
      <c r="B121" t="s">
        <v>259</v>
      </c>
      <c r="C121" t="s">
        <v>1</v>
      </c>
      <c r="D121" t="s">
        <v>12</v>
      </c>
      <c r="E121">
        <v>774.23</v>
      </c>
      <c r="F121">
        <v>948.21</v>
      </c>
    </row>
    <row r="122" spans="1:6" x14ac:dyDescent="0.25">
      <c r="A122" t="s">
        <v>260</v>
      </c>
      <c r="B122" t="s">
        <v>261</v>
      </c>
      <c r="C122" t="s">
        <v>1</v>
      </c>
      <c r="D122" t="s">
        <v>75</v>
      </c>
      <c r="E122">
        <v>413.08</v>
      </c>
      <c r="F122">
        <v>794.26</v>
      </c>
    </row>
    <row r="123" spans="1:6" x14ac:dyDescent="0.25">
      <c r="A123" t="s">
        <v>262</v>
      </c>
      <c r="B123" t="s">
        <v>263</v>
      </c>
      <c r="C123" t="s">
        <v>1</v>
      </c>
      <c r="D123" t="s">
        <v>75</v>
      </c>
      <c r="E123">
        <v>764.3</v>
      </c>
      <c r="F123">
        <v>963.73</v>
      </c>
    </row>
    <row r="124" spans="1:6" x14ac:dyDescent="0.25">
      <c r="A124" t="s">
        <v>264</v>
      </c>
      <c r="B124" t="s">
        <v>265</v>
      </c>
      <c r="C124" t="s">
        <v>0</v>
      </c>
      <c r="D124" t="s">
        <v>75</v>
      </c>
      <c r="E124">
        <v>708.26</v>
      </c>
      <c r="F124">
        <v>32.1</v>
      </c>
    </row>
    <row r="125" spans="1:6" x14ac:dyDescent="0.25">
      <c r="A125" t="s">
        <v>266</v>
      </c>
      <c r="B125" t="s">
        <v>267</v>
      </c>
      <c r="C125" t="s">
        <v>110</v>
      </c>
      <c r="D125" t="s">
        <v>34</v>
      </c>
      <c r="E125">
        <v>679.42</v>
      </c>
      <c r="F125">
        <v>432.88</v>
      </c>
    </row>
    <row r="126" spans="1:6" x14ac:dyDescent="0.25">
      <c r="A126" t="s">
        <v>268</v>
      </c>
      <c r="B126" t="s">
        <v>269</v>
      </c>
      <c r="C126" t="s">
        <v>1</v>
      </c>
      <c r="D126" t="s">
        <v>12</v>
      </c>
      <c r="E126">
        <v>713.66</v>
      </c>
      <c r="F126">
        <v>149.21</v>
      </c>
    </row>
    <row r="127" spans="1:6" x14ac:dyDescent="0.25">
      <c r="A127" t="s">
        <v>270</v>
      </c>
      <c r="B127" t="s">
        <v>271</v>
      </c>
      <c r="C127" t="s">
        <v>0</v>
      </c>
      <c r="D127" t="s">
        <v>15</v>
      </c>
      <c r="E127">
        <v>179.61</v>
      </c>
      <c r="F127">
        <v>333.99</v>
      </c>
    </row>
    <row r="128" spans="1:6" x14ac:dyDescent="0.25">
      <c r="A128" t="s">
        <v>272</v>
      </c>
      <c r="B128" t="s">
        <v>273</v>
      </c>
      <c r="C128" t="s">
        <v>1</v>
      </c>
      <c r="D128" t="s">
        <v>34</v>
      </c>
      <c r="E128">
        <v>236.1</v>
      </c>
      <c r="F128">
        <v>325.08</v>
      </c>
    </row>
    <row r="129" spans="1:6" x14ac:dyDescent="0.25">
      <c r="A129" t="s">
        <v>274</v>
      </c>
      <c r="B129" t="s">
        <v>275</v>
      </c>
      <c r="C129" t="s">
        <v>0</v>
      </c>
      <c r="D129" t="s">
        <v>18</v>
      </c>
      <c r="E129">
        <v>63.86</v>
      </c>
      <c r="F129">
        <v>891.68</v>
      </c>
    </row>
    <row r="130" spans="1:6" x14ac:dyDescent="0.25">
      <c r="A130" t="s">
        <v>276</v>
      </c>
      <c r="B130" t="s">
        <v>277</v>
      </c>
      <c r="C130" t="s">
        <v>0</v>
      </c>
      <c r="D130" t="s">
        <v>75</v>
      </c>
      <c r="E130">
        <v>423.6</v>
      </c>
      <c r="F130">
        <v>327.92</v>
      </c>
    </row>
    <row r="131" spans="1:6" x14ac:dyDescent="0.25">
      <c r="A131" t="s">
        <v>278</v>
      </c>
      <c r="B131" t="s">
        <v>279</v>
      </c>
      <c r="C131" t="s">
        <v>0</v>
      </c>
      <c r="D131" t="s">
        <v>25</v>
      </c>
      <c r="E131">
        <v>236.34</v>
      </c>
      <c r="F131">
        <v>151.6</v>
      </c>
    </row>
    <row r="132" spans="1:6" x14ac:dyDescent="0.25">
      <c r="A132" t="s">
        <v>280</v>
      </c>
      <c r="B132" t="s">
        <v>281</v>
      </c>
      <c r="C132" t="s">
        <v>0</v>
      </c>
      <c r="D132" t="s">
        <v>12</v>
      </c>
      <c r="E132">
        <v>885.29</v>
      </c>
      <c r="F132">
        <v>46.17</v>
      </c>
    </row>
    <row r="133" spans="1:6" x14ac:dyDescent="0.25">
      <c r="A133" t="s">
        <v>282</v>
      </c>
      <c r="B133" t="s">
        <v>283</v>
      </c>
      <c r="C133" t="s">
        <v>1</v>
      </c>
      <c r="D133" t="s">
        <v>18</v>
      </c>
      <c r="E133">
        <v>634.19000000000005</v>
      </c>
      <c r="F133">
        <v>632.91999999999996</v>
      </c>
    </row>
    <row r="134" spans="1:6" x14ac:dyDescent="0.25">
      <c r="A134" t="s">
        <v>284</v>
      </c>
      <c r="B134" t="s">
        <v>285</v>
      </c>
      <c r="C134" t="s">
        <v>1</v>
      </c>
      <c r="D134" t="s">
        <v>75</v>
      </c>
      <c r="E134">
        <v>830.62</v>
      </c>
      <c r="F134">
        <v>43.01</v>
      </c>
    </row>
    <row r="135" spans="1:6" x14ac:dyDescent="0.25">
      <c r="A135" t="s">
        <v>286</v>
      </c>
      <c r="B135" t="s">
        <v>287</v>
      </c>
      <c r="C135" t="s">
        <v>0</v>
      </c>
      <c r="D135" t="s">
        <v>25</v>
      </c>
      <c r="E135">
        <v>124.3</v>
      </c>
      <c r="F135">
        <v>383.8</v>
      </c>
    </row>
    <row r="136" spans="1:6" x14ac:dyDescent="0.25">
      <c r="A136" t="s">
        <v>288</v>
      </c>
      <c r="B136" t="s">
        <v>289</v>
      </c>
      <c r="C136" t="s">
        <v>0</v>
      </c>
      <c r="D136" t="s">
        <v>18</v>
      </c>
      <c r="E136">
        <v>598.83000000000004</v>
      </c>
      <c r="F136">
        <v>175.55</v>
      </c>
    </row>
    <row r="137" spans="1:6" x14ac:dyDescent="0.25">
      <c r="A137" t="s">
        <v>290</v>
      </c>
      <c r="B137" t="s">
        <v>291</v>
      </c>
      <c r="C137" t="s">
        <v>1</v>
      </c>
      <c r="D137" t="s">
        <v>18</v>
      </c>
      <c r="E137">
        <v>986.66</v>
      </c>
      <c r="F137">
        <v>56.91</v>
      </c>
    </row>
    <row r="138" spans="1:6" x14ac:dyDescent="0.25">
      <c r="A138" t="s">
        <v>292</v>
      </c>
      <c r="B138" t="s">
        <v>293</v>
      </c>
      <c r="C138" t="s">
        <v>0</v>
      </c>
      <c r="D138" t="s">
        <v>12</v>
      </c>
      <c r="E138">
        <v>413.42</v>
      </c>
      <c r="F138">
        <v>963.87</v>
      </c>
    </row>
    <row r="139" spans="1:6" x14ac:dyDescent="0.25">
      <c r="A139" t="s">
        <v>294</v>
      </c>
      <c r="B139" t="s">
        <v>295</v>
      </c>
      <c r="C139" t="s">
        <v>1</v>
      </c>
      <c r="D139" t="s">
        <v>12</v>
      </c>
      <c r="E139">
        <v>510.42</v>
      </c>
      <c r="F139">
        <v>995.04</v>
      </c>
    </row>
    <row r="140" spans="1:6" x14ac:dyDescent="0.25">
      <c r="A140" t="s">
        <v>296</v>
      </c>
      <c r="B140" t="s">
        <v>297</v>
      </c>
      <c r="C140" t="s">
        <v>1</v>
      </c>
      <c r="D140" t="s">
        <v>12</v>
      </c>
      <c r="E140">
        <v>447.69</v>
      </c>
      <c r="F140">
        <v>13.78</v>
      </c>
    </row>
    <row r="141" spans="1:6" x14ac:dyDescent="0.25">
      <c r="A141" t="s">
        <v>298</v>
      </c>
      <c r="B141" t="s">
        <v>299</v>
      </c>
      <c r="C141" t="s">
        <v>0</v>
      </c>
      <c r="D141" t="s">
        <v>34</v>
      </c>
      <c r="E141">
        <v>942.01</v>
      </c>
      <c r="F141">
        <v>67.650000000000006</v>
      </c>
    </row>
    <row r="142" spans="1:6" x14ac:dyDescent="0.25">
      <c r="A142" t="s">
        <v>300</v>
      </c>
      <c r="B142" t="s">
        <v>301</v>
      </c>
      <c r="C142" t="s">
        <v>1</v>
      </c>
      <c r="D142" t="s">
        <v>18</v>
      </c>
      <c r="E142">
        <v>177.13</v>
      </c>
      <c r="F142">
        <v>415.71</v>
      </c>
    </row>
    <row r="143" spans="1:6" x14ac:dyDescent="0.25">
      <c r="A143" t="s">
        <v>302</v>
      </c>
      <c r="B143" t="s">
        <v>303</v>
      </c>
      <c r="C143" t="s">
        <v>0</v>
      </c>
      <c r="D143" t="s">
        <v>18</v>
      </c>
      <c r="E143">
        <v>97.39</v>
      </c>
      <c r="F143">
        <v>432.96</v>
      </c>
    </row>
    <row r="144" spans="1:6" x14ac:dyDescent="0.25">
      <c r="A144" t="s">
        <v>304</v>
      </c>
      <c r="B144" t="s">
        <v>305</v>
      </c>
      <c r="C144" t="s">
        <v>1</v>
      </c>
      <c r="D144" t="s">
        <v>18</v>
      </c>
      <c r="E144">
        <v>558.1</v>
      </c>
      <c r="F144">
        <v>777.59</v>
      </c>
    </row>
    <row r="145" spans="1:6" x14ac:dyDescent="0.25">
      <c r="A145" t="s">
        <v>306</v>
      </c>
      <c r="B145" t="s">
        <v>307</v>
      </c>
      <c r="C145" t="s">
        <v>0</v>
      </c>
      <c r="D145" t="s">
        <v>25</v>
      </c>
      <c r="E145">
        <v>913.59</v>
      </c>
      <c r="F145">
        <v>758.42</v>
      </c>
    </row>
    <row r="146" spans="1:6" x14ac:dyDescent="0.25">
      <c r="A146" t="s">
        <v>308</v>
      </c>
      <c r="B146" t="s">
        <v>309</v>
      </c>
      <c r="C146" t="s">
        <v>0</v>
      </c>
      <c r="D146" t="s">
        <v>15</v>
      </c>
      <c r="E146">
        <v>269.3</v>
      </c>
      <c r="F146">
        <v>573.67999999999995</v>
      </c>
    </row>
    <row r="147" spans="1:6" x14ac:dyDescent="0.25">
      <c r="A147" t="s">
        <v>310</v>
      </c>
      <c r="B147" t="s">
        <v>311</v>
      </c>
      <c r="C147" t="s">
        <v>1</v>
      </c>
      <c r="D147" t="s">
        <v>15</v>
      </c>
      <c r="E147">
        <v>855.7</v>
      </c>
      <c r="F147">
        <v>634.86</v>
      </c>
    </row>
    <row r="148" spans="1:6" x14ac:dyDescent="0.25">
      <c r="A148" t="s">
        <v>312</v>
      </c>
      <c r="B148" t="s">
        <v>313</v>
      </c>
      <c r="C148" t="s">
        <v>1</v>
      </c>
      <c r="D148" t="s">
        <v>25</v>
      </c>
      <c r="E148">
        <v>409.12</v>
      </c>
      <c r="F148">
        <v>162.01</v>
      </c>
    </row>
    <row r="149" spans="1:6" x14ac:dyDescent="0.25">
      <c r="A149" t="s">
        <v>314</v>
      </c>
      <c r="B149" t="s">
        <v>315</v>
      </c>
      <c r="C149" t="s">
        <v>1</v>
      </c>
      <c r="D149" t="s">
        <v>15</v>
      </c>
      <c r="E149">
        <v>923.5</v>
      </c>
      <c r="F149">
        <v>820.13</v>
      </c>
    </row>
    <row r="150" spans="1:6" x14ac:dyDescent="0.25">
      <c r="A150" t="s">
        <v>316</v>
      </c>
      <c r="B150" t="s">
        <v>317</v>
      </c>
      <c r="C150" t="s">
        <v>0</v>
      </c>
      <c r="D150" t="s">
        <v>75</v>
      </c>
      <c r="E150">
        <v>644.19000000000005</v>
      </c>
      <c r="F150">
        <v>24.63</v>
      </c>
    </row>
    <row r="151" spans="1:6" x14ac:dyDescent="0.25">
      <c r="A151" t="s">
        <v>318</v>
      </c>
      <c r="B151" t="s">
        <v>319</v>
      </c>
      <c r="C151" t="s">
        <v>1</v>
      </c>
      <c r="D151" t="s">
        <v>75</v>
      </c>
      <c r="E151">
        <v>256.52</v>
      </c>
      <c r="F151">
        <v>594.85</v>
      </c>
    </row>
    <row r="152" spans="1:6" x14ac:dyDescent="0.25">
      <c r="A152" t="s">
        <v>320</v>
      </c>
      <c r="B152" t="s">
        <v>321</v>
      </c>
      <c r="C152" t="s">
        <v>1</v>
      </c>
      <c r="D152" t="s">
        <v>75</v>
      </c>
      <c r="E152">
        <v>693.49</v>
      </c>
      <c r="F152">
        <v>526.95000000000005</v>
      </c>
    </row>
    <row r="153" spans="1:6" x14ac:dyDescent="0.25">
      <c r="A153" t="s">
        <v>322</v>
      </c>
      <c r="B153" t="s">
        <v>323</v>
      </c>
      <c r="C153" t="s">
        <v>1</v>
      </c>
      <c r="D153" t="s">
        <v>75</v>
      </c>
      <c r="E153">
        <v>169.72</v>
      </c>
      <c r="F153">
        <v>606.08000000000004</v>
      </c>
    </row>
    <row r="154" spans="1:6" x14ac:dyDescent="0.25">
      <c r="A154" t="s">
        <v>324</v>
      </c>
      <c r="B154" t="s">
        <v>325</v>
      </c>
      <c r="C154" t="s">
        <v>1</v>
      </c>
      <c r="D154" t="s">
        <v>12</v>
      </c>
      <c r="E154">
        <v>593.19000000000005</v>
      </c>
      <c r="F154">
        <v>636.33000000000004</v>
      </c>
    </row>
    <row r="155" spans="1:6" x14ac:dyDescent="0.25">
      <c r="A155" t="s">
        <v>326</v>
      </c>
      <c r="B155" t="s">
        <v>327</v>
      </c>
      <c r="C155" t="s">
        <v>0</v>
      </c>
      <c r="D155" t="s">
        <v>12</v>
      </c>
      <c r="E155">
        <v>846.36</v>
      </c>
      <c r="F155">
        <v>357.21</v>
      </c>
    </row>
    <row r="156" spans="1:6" x14ac:dyDescent="0.25">
      <c r="A156" t="s">
        <v>328</v>
      </c>
      <c r="B156" t="s">
        <v>329</v>
      </c>
      <c r="C156" t="s">
        <v>1</v>
      </c>
      <c r="D156" t="s">
        <v>18</v>
      </c>
      <c r="E156">
        <v>833.51</v>
      </c>
      <c r="F156">
        <v>698.18</v>
      </c>
    </row>
    <row r="157" spans="1:6" x14ac:dyDescent="0.25">
      <c r="A157" t="s">
        <v>330</v>
      </c>
      <c r="B157" t="s">
        <v>331</v>
      </c>
      <c r="C157" t="s">
        <v>1</v>
      </c>
      <c r="D157" t="s">
        <v>75</v>
      </c>
      <c r="E157">
        <v>947.86</v>
      </c>
      <c r="F157">
        <v>472.98</v>
      </c>
    </row>
    <row r="158" spans="1:6" x14ac:dyDescent="0.25">
      <c r="A158" t="s">
        <v>332</v>
      </c>
      <c r="B158" t="s">
        <v>333</v>
      </c>
      <c r="C158" t="s">
        <v>0</v>
      </c>
      <c r="D158" t="s">
        <v>41</v>
      </c>
      <c r="E158">
        <v>794.25</v>
      </c>
      <c r="F158">
        <v>301.01</v>
      </c>
    </row>
    <row r="159" spans="1:6" x14ac:dyDescent="0.25">
      <c r="A159" t="s">
        <v>334</v>
      </c>
      <c r="B159" t="s">
        <v>335</v>
      </c>
      <c r="C159" t="s">
        <v>1</v>
      </c>
      <c r="D159" t="s">
        <v>25</v>
      </c>
      <c r="E159">
        <v>704.48</v>
      </c>
      <c r="F159">
        <v>504.8</v>
      </c>
    </row>
    <row r="160" spans="1:6" x14ac:dyDescent="0.25">
      <c r="A160" t="s">
        <v>336</v>
      </c>
      <c r="B160" t="s">
        <v>337</v>
      </c>
      <c r="C160" t="s">
        <v>1</v>
      </c>
      <c r="D160" t="s">
        <v>12</v>
      </c>
      <c r="E160">
        <v>128.30000000000001</v>
      </c>
      <c r="F160">
        <v>303.17</v>
      </c>
    </row>
    <row r="161" spans="1:6" x14ac:dyDescent="0.25">
      <c r="A161" t="s">
        <v>10</v>
      </c>
      <c r="B161" t="s">
        <v>338</v>
      </c>
      <c r="C161" t="s">
        <v>0</v>
      </c>
      <c r="D161" t="s">
        <v>15</v>
      </c>
      <c r="E161">
        <v>846.78</v>
      </c>
      <c r="F161">
        <v>434.75</v>
      </c>
    </row>
    <row r="162" spans="1:6" x14ac:dyDescent="0.25">
      <c r="A162" t="s">
        <v>339</v>
      </c>
      <c r="B162" t="s">
        <v>340</v>
      </c>
      <c r="C162" t="s">
        <v>62</v>
      </c>
      <c r="D162" t="s">
        <v>25</v>
      </c>
      <c r="E162">
        <v>3.17</v>
      </c>
      <c r="F162">
        <v>453.12</v>
      </c>
    </row>
    <row r="163" spans="1:6" x14ac:dyDescent="0.25">
      <c r="A163" t="s">
        <v>341</v>
      </c>
      <c r="B163" t="s">
        <v>342</v>
      </c>
      <c r="C163" t="s">
        <v>0</v>
      </c>
      <c r="D163" t="s">
        <v>15</v>
      </c>
      <c r="E163">
        <v>334.75</v>
      </c>
      <c r="F163">
        <v>701.46</v>
      </c>
    </row>
    <row r="164" spans="1:6" x14ac:dyDescent="0.25">
      <c r="A164" t="s">
        <v>343</v>
      </c>
      <c r="B164" t="s">
        <v>344</v>
      </c>
      <c r="C164" t="s">
        <v>0</v>
      </c>
      <c r="D164" t="s">
        <v>15</v>
      </c>
      <c r="E164">
        <v>17.559999999999999</v>
      </c>
      <c r="F164">
        <v>151.27000000000001</v>
      </c>
    </row>
    <row r="165" spans="1:6" x14ac:dyDescent="0.25">
      <c r="A165" t="s">
        <v>345</v>
      </c>
      <c r="B165" t="s">
        <v>346</v>
      </c>
      <c r="C165" t="s">
        <v>135</v>
      </c>
      <c r="D165" t="s">
        <v>34</v>
      </c>
      <c r="E165">
        <v>451.52</v>
      </c>
      <c r="F165">
        <v>949.42</v>
      </c>
    </row>
    <row r="166" spans="1:6" x14ac:dyDescent="0.25">
      <c r="A166" t="s">
        <v>347</v>
      </c>
      <c r="B166" t="s">
        <v>348</v>
      </c>
      <c r="C166" t="s">
        <v>1</v>
      </c>
      <c r="D166" t="s">
        <v>34</v>
      </c>
      <c r="E166">
        <v>72.930000000000007</v>
      </c>
      <c r="F166">
        <v>726.39</v>
      </c>
    </row>
    <row r="167" spans="1:6" x14ac:dyDescent="0.25">
      <c r="A167" t="s">
        <v>349</v>
      </c>
      <c r="B167" t="s">
        <v>350</v>
      </c>
      <c r="C167" t="s">
        <v>0</v>
      </c>
      <c r="D167" t="s">
        <v>41</v>
      </c>
      <c r="E167">
        <v>651.27</v>
      </c>
      <c r="F167">
        <v>304.81</v>
      </c>
    </row>
    <row r="168" spans="1:6" x14ac:dyDescent="0.25">
      <c r="A168" t="s">
        <v>351</v>
      </c>
      <c r="B168" t="s">
        <v>352</v>
      </c>
      <c r="C168" t="s">
        <v>1</v>
      </c>
      <c r="D168" t="s">
        <v>75</v>
      </c>
      <c r="E168">
        <v>520.1</v>
      </c>
      <c r="F168">
        <v>339.05</v>
      </c>
    </row>
    <row r="169" spans="1:6" x14ac:dyDescent="0.25">
      <c r="A169" t="s">
        <v>353</v>
      </c>
      <c r="B169" t="s">
        <v>354</v>
      </c>
      <c r="C169" t="s">
        <v>1</v>
      </c>
      <c r="D169" t="s">
        <v>34</v>
      </c>
      <c r="E169">
        <v>711.58</v>
      </c>
      <c r="F169">
        <v>895.74</v>
      </c>
    </row>
    <row r="170" spans="1:6" x14ac:dyDescent="0.25">
      <c r="A170" t="s">
        <v>355</v>
      </c>
      <c r="B170" t="s">
        <v>356</v>
      </c>
      <c r="C170" t="s">
        <v>1</v>
      </c>
      <c r="D170" t="s">
        <v>34</v>
      </c>
      <c r="E170">
        <v>708.64</v>
      </c>
      <c r="F170">
        <v>749.34</v>
      </c>
    </row>
    <row r="171" spans="1:6" x14ac:dyDescent="0.25">
      <c r="A171" t="s">
        <v>357</v>
      </c>
      <c r="B171" t="s">
        <v>358</v>
      </c>
      <c r="C171" t="s">
        <v>1</v>
      </c>
      <c r="D171" t="s">
        <v>15</v>
      </c>
      <c r="E171">
        <v>183.09</v>
      </c>
      <c r="F171">
        <v>428.95</v>
      </c>
    </row>
    <row r="172" spans="1:6" x14ac:dyDescent="0.25">
      <c r="A172" t="s">
        <v>359</v>
      </c>
      <c r="B172" t="s">
        <v>360</v>
      </c>
      <c r="C172" t="s">
        <v>0</v>
      </c>
      <c r="D172" t="s">
        <v>18</v>
      </c>
      <c r="E172">
        <v>111.37</v>
      </c>
      <c r="F172">
        <v>680.55</v>
      </c>
    </row>
    <row r="173" spans="1:6" x14ac:dyDescent="0.25">
      <c r="A173" t="s">
        <v>361</v>
      </c>
      <c r="B173" t="s">
        <v>362</v>
      </c>
      <c r="C173" t="s">
        <v>1</v>
      </c>
      <c r="D173" t="s">
        <v>25</v>
      </c>
      <c r="E173">
        <v>550.48</v>
      </c>
      <c r="F173">
        <v>507.36</v>
      </c>
    </row>
    <row r="174" spans="1:6" x14ac:dyDescent="0.25">
      <c r="A174" t="s">
        <v>363</v>
      </c>
      <c r="B174" t="s">
        <v>364</v>
      </c>
      <c r="C174" t="s">
        <v>0</v>
      </c>
      <c r="D174" t="s">
        <v>25</v>
      </c>
      <c r="E174">
        <v>764.32</v>
      </c>
      <c r="F174">
        <v>124.74</v>
      </c>
    </row>
    <row r="175" spans="1:6" x14ac:dyDescent="0.25">
      <c r="A175" t="s">
        <v>365</v>
      </c>
      <c r="B175" t="s">
        <v>366</v>
      </c>
      <c r="C175" t="s">
        <v>1</v>
      </c>
      <c r="D175" t="s">
        <v>18</v>
      </c>
      <c r="E175">
        <v>817.69</v>
      </c>
      <c r="F175">
        <v>104.89</v>
      </c>
    </row>
    <row r="176" spans="1:6" x14ac:dyDescent="0.25">
      <c r="A176" t="s">
        <v>367</v>
      </c>
      <c r="B176" t="s">
        <v>368</v>
      </c>
      <c r="C176" t="s">
        <v>0</v>
      </c>
      <c r="D176" t="s">
        <v>41</v>
      </c>
      <c r="E176">
        <v>245.77</v>
      </c>
      <c r="F176">
        <v>792.57</v>
      </c>
    </row>
    <row r="177" spans="1:6" x14ac:dyDescent="0.25">
      <c r="A177" t="s">
        <v>369</v>
      </c>
      <c r="B177" t="s">
        <v>370</v>
      </c>
      <c r="C177" t="s">
        <v>1</v>
      </c>
      <c r="D177" t="s">
        <v>75</v>
      </c>
      <c r="E177">
        <v>784.34</v>
      </c>
      <c r="F177">
        <v>216.46</v>
      </c>
    </row>
    <row r="178" spans="1:6" x14ac:dyDescent="0.25">
      <c r="A178" t="s">
        <v>371</v>
      </c>
      <c r="B178" t="s">
        <v>372</v>
      </c>
      <c r="C178" t="s">
        <v>1</v>
      </c>
      <c r="D178" t="s">
        <v>75</v>
      </c>
      <c r="E178">
        <v>755.36</v>
      </c>
      <c r="F178">
        <v>845.09</v>
      </c>
    </row>
    <row r="179" spans="1:6" x14ac:dyDescent="0.25">
      <c r="A179" t="s">
        <v>373</v>
      </c>
      <c r="B179" t="s">
        <v>374</v>
      </c>
      <c r="C179" t="s">
        <v>1</v>
      </c>
      <c r="D179" t="s">
        <v>12</v>
      </c>
      <c r="E179">
        <v>634.16</v>
      </c>
      <c r="F179">
        <v>89.62</v>
      </c>
    </row>
    <row r="180" spans="1:6" x14ac:dyDescent="0.25">
      <c r="A180" t="s">
        <v>375</v>
      </c>
      <c r="B180" t="s">
        <v>376</v>
      </c>
      <c r="C180" t="s">
        <v>1</v>
      </c>
      <c r="D180" t="s">
        <v>34</v>
      </c>
      <c r="E180">
        <v>943.32</v>
      </c>
      <c r="F180">
        <v>212.83</v>
      </c>
    </row>
    <row r="181" spans="1:6" x14ac:dyDescent="0.25">
      <c r="A181" t="s">
        <v>377</v>
      </c>
      <c r="B181" t="s">
        <v>378</v>
      </c>
      <c r="C181" t="s">
        <v>135</v>
      </c>
      <c r="D181" t="s">
        <v>15</v>
      </c>
      <c r="E181">
        <v>185.85</v>
      </c>
      <c r="F181">
        <v>322.91000000000003</v>
      </c>
    </row>
    <row r="182" spans="1:6" x14ac:dyDescent="0.25">
      <c r="A182" t="s">
        <v>379</v>
      </c>
      <c r="B182" t="s">
        <v>380</v>
      </c>
      <c r="C182" t="s">
        <v>1</v>
      </c>
      <c r="D182" t="s">
        <v>15</v>
      </c>
      <c r="E182">
        <v>650.75</v>
      </c>
      <c r="F182">
        <v>979.64</v>
      </c>
    </row>
    <row r="183" spans="1:6" x14ac:dyDescent="0.25">
      <c r="A183" t="s">
        <v>381</v>
      </c>
      <c r="B183" t="s">
        <v>382</v>
      </c>
      <c r="C183" t="s">
        <v>1</v>
      </c>
      <c r="D183" t="s">
        <v>41</v>
      </c>
      <c r="E183">
        <v>632.4</v>
      </c>
      <c r="F183">
        <v>500.49</v>
      </c>
    </row>
    <row r="184" spans="1:6" x14ac:dyDescent="0.25">
      <c r="A184" t="s">
        <v>383</v>
      </c>
      <c r="B184" t="s">
        <v>384</v>
      </c>
      <c r="C184" t="s">
        <v>1</v>
      </c>
      <c r="D184" t="s">
        <v>18</v>
      </c>
      <c r="E184">
        <v>858.91</v>
      </c>
      <c r="F184">
        <v>347.55</v>
      </c>
    </row>
    <row r="185" spans="1:6" x14ac:dyDescent="0.25">
      <c r="A185" t="s">
        <v>385</v>
      </c>
      <c r="B185" t="s">
        <v>386</v>
      </c>
      <c r="C185" t="s">
        <v>1</v>
      </c>
      <c r="D185" t="s">
        <v>12</v>
      </c>
      <c r="E185">
        <v>995.91</v>
      </c>
      <c r="F185">
        <v>238.59</v>
      </c>
    </row>
    <row r="186" spans="1:6" x14ac:dyDescent="0.25">
      <c r="A186" t="s">
        <v>387</v>
      </c>
      <c r="B186" t="s">
        <v>388</v>
      </c>
      <c r="C186" t="s">
        <v>1</v>
      </c>
      <c r="D186" t="s">
        <v>25</v>
      </c>
      <c r="E186">
        <v>80.180000000000007</v>
      </c>
      <c r="F186">
        <v>765.14</v>
      </c>
    </row>
    <row r="187" spans="1:6" x14ac:dyDescent="0.25">
      <c r="A187" t="s">
        <v>389</v>
      </c>
      <c r="B187" t="s">
        <v>390</v>
      </c>
      <c r="C187" t="s">
        <v>0</v>
      </c>
      <c r="D187" t="s">
        <v>25</v>
      </c>
      <c r="E187">
        <v>422.07</v>
      </c>
      <c r="F187">
        <v>117.57</v>
      </c>
    </row>
    <row r="188" spans="1:6" x14ac:dyDescent="0.25">
      <c r="A188" t="s">
        <v>391</v>
      </c>
      <c r="B188" t="s">
        <v>392</v>
      </c>
      <c r="C188" t="s">
        <v>0</v>
      </c>
      <c r="D188" t="s">
        <v>15</v>
      </c>
      <c r="E188">
        <v>590.97</v>
      </c>
      <c r="F188">
        <v>967.97</v>
      </c>
    </row>
    <row r="189" spans="1:6" x14ac:dyDescent="0.25">
      <c r="A189" t="s">
        <v>393</v>
      </c>
      <c r="B189" t="s">
        <v>394</v>
      </c>
      <c r="C189" t="s">
        <v>0</v>
      </c>
      <c r="D189" t="s">
        <v>75</v>
      </c>
      <c r="E189">
        <v>282.05</v>
      </c>
      <c r="F189">
        <v>0.36</v>
      </c>
    </row>
    <row r="190" spans="1:6" x14ac:dyDescent="0.25">
      <c r="A190" t="s">
        <v>395</v>
      </c>
      <c r="B190" t="s">
        <v>396</v>
      </c>
      <c r="C190" t="s">
        <v>0</v>
      </c>
      <c r="D190" t="s">
        <v>12</v>
      </c>
      <c r="E190">
        <v>573.15</v>
      </c>
      <c r="F190">
        <v>997.77</v>
      </c>
    </row>
    <row r="191" spans="1:6" x14ac:dyDescent="0.25">
      <c r="A191" t="s">
        <v>397</v>
      </c>
      <c r="B191" t="s">
        <v>398</v>
      </c>
      <c r="C191" t="s">
        <v>0</v>
      </c>
      <c r="D191" t="s">
        <v>18</v>
      </c>
      <c r="E191">
        <v>900.42</v>
      </c>
      <c r="F191">
        <v>997.26</v>
      </c>
    </row>
    <row r="192" spans="1:6" x14ac:dyDescent="0.25">
      <c r="A192" t="s">
        <v>399</v>
      </c>
      <c r="B192" t="s">
        <v>400</v>
      </c>
      <c r="C192" t="s">
        <v>1</v>
      </c>
      <c r="D192" t="s">
        <v>41</v>
      </c>
      <c r="E192">
        <v>18.010000000000002</v>
      </c>
      <c r="F192">
        <v>136.86000000000001</v>
      </c>
    </row>
    <row r="193" spans="1:6" x14ac:dyDescent="0.25">
      <c r="A193" t="s">
        <v>401</v>
      </c>
      <c r="B193" t="s">
        <v>402</v>
      </c>
      <c r="C193" t="s">
        <v>0</v>
      </c>
      <c r="D193" t="s">
        <v>75</v>
      </c>
      <c r="E193">
        <v>548.13</v>
      </c>
      <c r="F193">
        <v>83.85</v>
      </c>
    </row>
    <row r="194" spans="1:6" x14ac:dyDescent="0.25">
      <c r="A194" t="s">
        <v>403</v>
      </c>
      <c r="B194" t="s">
        <v>404</v>
      </c>
      <c r="C194" t="s">
        <v>0</v>
      </c>
      <c r="D194" t="s">
        <v>18</v>
      </c>
      <c r="E194">
        <v>362.48</v>
      </c>
      <c r="F194">
        <v>773.32</v>
      </c>
    </row>
    <row r="195" spans="1:6" x14ac:dyDescent="0.25">
      <c r="A195" t="s">
        <v>405</v>
      </c>
      <c r="B195" t="s">
        <v>406</v>
      </c>
      <c r="C195" t="s">
        <v>1</v>
      </c>
      <c r="D195" t="s">
        <v>15</v>
      </c>
      <c r="E195">
        <v>497.16</v>
      </c>
      <c r="F195">
        <v>497.44</v>
      </c>
    </row>
    <row r="196" spans="1:6" x14ac:dyDescent="0.25">
      <c r="A196" t="s">
        <v>407</v>
      </c>
      <c r="B196" t="s">
        <v>408</v>
      </c>
      <c r="C196" t="s">
        <v>135</v>
      </c>
      <c r="D196" t="s">
        <v>75</v>
      </c>
      <c r="E196">
        <v>766.77</v>
      </c>
      <c r="F196">
        <v>911.58</v>
      </c>
    </row>
    <row r="197" spans="1:6" x14ac:dyDescent="0.25">
      <c r="A197" t="s">
        <v>409</v>
      </c>
      <c r="B197" t="s">
        <v>410</v>
      </c>
      <c r="C197" t="s">
        <v>1</v>
      </c>
      <c r="D197" t="s">
        <v>41</v>
      </c>
      <c r="E197">
        <v>128.31</v>
      </c>
      <c r="F197">
        <v>731.62</v>
      </c>
    </row>
    <row r="198" spans="1:6" x14ac:dyDescent="0.25">
      <c r="A198" t="s">
        <v>411</v>
      </c>
      <c r="B198" t="s">
        <v>412</v>
      </c>
      <c r="C198" t="s">
        <v>0</v>
      </c>
      <c r="D198" t="s">
        <v>12</v>
      </c>
      <c r="E198">
        <v>52.84</v>
      </c>
      <c r="F198">
        <v>25.81</v>
      </c>
    </row>
    <row r="199" spans="1:6" x14ac:dyDescent="0.25">
      <c r="A199" t="s">
        <v>413</v>
      </c>
      <c r="B199" t="s">
        <v>414</v>
      </c>
      <c r="C199" t="s">
        <v>1</v>
      </c>
      <c r="D199" t="s">
        <v>34</v>
      </c>
      <c r="E199">
        <v>434.46</v>
      </c>
      <c r="F199">
        <v>738.65</v>
      </c>
    </row>
    <row r="200" spans="1:6" x14ac:dyDescent="0.25">
      <c r="A200" t="s">
        <v>415</v>
      </c>
      <c r="B200" t="s">
        <v>416</v>
      </c>
      <c r="C200" t="s">
        <v>110</v>
      </c>
      <c r="D200" t="s">
        <v>41</v>
      </c>
      <c r="E200">
        <v>477.25</v>
      </c>
      <c r="F200">
        <v>518.74</v>
      </c>
    </row>
    <row r="201" spans="1:6" x14ac:dyDescent="0.25">
      <c r="A201" t="s">
        <v>417</v>
      </c>
      <c r="B201" t="s">
        <v>418</v>
      </c>
      <c r="C201" t="s">
        <v>1</v>
      </c>
      <c r="D201" t="s">
        <v>25</v>
      </c>
      <c r="E201">
        <v>567.19000000000005</v>
      </c>
      <c r="F201">
        <v>217.24</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F47"/>
  <sheetViews>
    <sheetView tabSelected="1" topLeftCell="A25" zoomScale="175" zoomScaleNormal="175" workbookViewId="0">
      <selection activeCell="D42" sqref="D42"/>
    </sheetView>
  </sheetViews>
  <sheetFormatPr defaultRowHeight="15" x14ac:dyDescent="0.25"/>
  <cols>
    <col min="1" max="1" width="48.7109375" customWidth="1"/>
    <col min="2" max="2" width="12.28515625" customWidth="1"/>
    <col min="3" max="3" width="32.7109375" customWidth="1"/>
    <col min="4" max="4" width="23.5703125" bestFit="1" customWidth="1"/>
    <col min="5" max="5" width="19.7109375" customWidth="1"/>
  </cols>
  <sheetData>
    <row r="1" spans="1:6" ht="18" thickBot="1" x14ac:dyDescent="0.35">
      <c r="A1" s="28" t="s">
        <v>448</v>
      </c>
      <c r="B1" s="28"/>
      <c r="C1" s="28"/>
      <c r="D1" s="28"/>
      <c r="E1" s="28"/>
      <c r="F1" s="28"/>
    </row>
    <row r="2" spans="1:6" ht="15.75" thickTop="1" x14ac:dyDescent="0.25"/>
    <row r="3" spans="1:6" x14ac:dyDescent="0.25">
      <c r="A3" s="1" t="s">
        <v>708</v>
      </c>
      <c r="C3" s="27" t="s">
        <v>456</v>
      </c>
      <c r="D3" s="27"/>
      <c r="E3" s="27"/>
      <c r="F3" s="27"/>
    </row>
    <row r="4" spans="1:6" x14ac:dyDescent="0.25">
      <c r="A4" s="1" t="s">
        <v>709</v>
      </c>
      <c r="C4" s="11" t="s">
        <v>707</v>
      </c>
      <c r="D4" s="11" t="s">
        <v>690</v>
      </c>
      <c r="E4" s="11" t="s">
        <v>688</v>
      </c>
      <c r="F4" s="11" t="s">
        <v>689</v>
      </c>
    </row>
    <row r="5" spans="1:6" x14ac:dyDescent="0.25">
      <c r="A5" s="1" t="s">
        <v>710</v>
      </c>
      <c r="C5" t="s">
        <v>504</v>
      </c>
      <c r="D5" t="s">
        <v>505</v>
      </c>
      <c r="E5" t="str">
        <f>_xlfn.TEXTBEFORE(C5," - ")</f>
        <v>Pusha-T</v>
      </c>
      <c r="F5" t="str">
        <f>_xlfn.TEXTAFTER(C5," - ")</f>
        <v>Daytona</v>
      </c>
    </row>
    <row r="6" spans="1:6" x14ac:dyDescent="0.25">
      <c r="C6" t="s">
        <v>506</v>
      </c>
      <c r="D6" t="s">
        <v>507</v>
      </c>
      <c r="E6" t="str">
        <f t="shared" ref="E6:E14" si="0">_xlfn.TEXTBEFORE(C6," - ")</f>
        <v>Mitski</v>
      </c>
      <c r="F6" t="str">
        <f t="shared" ref="F6:F14" si="1">_xlfn.TEXTAFTER(C6," - ")</f>
        <v>Be The Cowboy</v>
      </c>
    </row>
    <row r="7" spans="1:6" x14ac:dyDescent="0.25">
      <c r="C7" t="s">
        <v>508</v>
      </c>
      <c r="D7" t="s">
        <v>509</v>
      </c>
      <c r="E7" t="str">
        <f t="shared" si="0"/>
        <v>Janelle Monae</v>
      </c>
      <c r="F7" t="str">
        <f t="shared" si="1"/>
        <v>Dirty Computer</v>
      </c>
    </row>
    <row r="8" spans="1:6" x14ac:dyDescent="0.25">
      <c r="C8" t="s">
        <v>510</v>
      </c>
      <c r="D8" t="s">
        <v>511</v>
      </c>
      <c r="E8" t="str">
        <f t="shared" si="0"/>
        <v>Low</v>
      </c>
      <c r="F8" t="str">
        <f t="shared" si="1"/>
        <v>Double Negative</v>
      </c>
    </row>
    <row r="9" spans="1:6" x14ac:dyDescent="0.25">
      <c r="C9" t="s">
        <v>512</v>
      </c>
      <c r="D9" t="s">
        <v>513</v>
      </c>
      <c r="E9" t="str">
        <f t="shared" si="0"/>
        <v>Robyn</v>
      </c>
      <c r="F9" t="str">
        <f t="shared" si="1"/>
        <v>Honey</v>
      </c>
    </row>
    <row r="10" spans="1:6" x14ac:dyDescent="0.25">
      <c r="C10" t="s">
        <v>514</v>
      </c>
      <c r="D10" t="s">
        <v>515</v>
      </c>
      <c r="E10" t="str">
        <f t="shared" si="0"/>
        <v>Kacey Musgraves</v>
      </c>
      <c r="F10" t="str">
        <f t="shared" si="1"/>
        <v>Golden Hour</v>
      </c>
    </row>
    <row r="11" spans="1:6" x14ac:dyDescent="0.25">
      <c r="C11" t="s">
        <v>516</v>
      </c>
      <c r="D11" t="s">
        <v>517</v>
      </c>
      <c r="E11" t="str">
        <f t="shared" si="0"/>
        <v>Cardi B</v>
      </c>
      <c r="F11" t="str">
        <f t="shared" si="1"/>
        <v>Invasion of Privacy</v>
      </c>
    </row>
    <row r="12" spans="1:6" x14ac:dyDescent="0.25">
      <c r="C12" t="s">
        <v>518</v>
      </c>
      <c r="D12" t="s">
        <v>505</v>
      </c>
      <c r="E12" t="str">
        <f t="shared" si="0"/>
        <v>Noname</v>
      </c>
      <c r="F12" t="str">
        <f t="shared" si="1"/>
        <v>Room 25</v>
      </c>
    </row>
    <row r="13" spans="1:6" x14ac:dyDescent="0.25">
      <c r="C13" t="s">
        <v>519</v>
      </c>
      <c r="D13" t="s">
        <v>520</v>
      </c>
      <c r="E13" t="str">
        <f t="shared" si="0"/>
        <v>SOPHIE</v>
      </c>
      <c r="F13" t="str">
        <f t="shared" si="1"/>
        <v>OIL OF EVERY PEARL'S UN-INSIDES</v>
      </c>
    </row>
    <row r="14" spans="1:6" x14ac:dyDescent="0.25">
      <c r="C14" t="s">
        <v>521</v>
      </c>
      <c r="D14" t="s">
        <v>522</v>
      </c>
      <c r="E14" t="str">
        <f t="shared" si="0"/>
        <v>Idles</v>
      </c>
      <c r="F14" t="str">
        <f t="shared" si="1"/>
        <v>Joy as an Act of Resistance</v>
      </c>
    </row>
    <row r="16" spans="1:6" x14ac:dyDescent="0.25">
      <c r="A16" s="18" t="s">
        <v>691</v>
      </c>
      <c r="B16" s="9"/>
      <c r="C16" s="9"/>
    </row>
    <row r="18" spans="1:6" ht="18" thickBot="1" x14ac:dyDescent="0.35">
      <c r="A18" s="28" t="s">
        <v>461</v>
      </c>
      <c r="B18" s="28"/>
      <c r="C18" s="28"/>
      <c r="D18" s="28"/>
      <c r="E18" s="28"/>
      <c r="F18" s="28"/>
    </row>
    <row r="19" spans="1:6" ht="15.75" thickTop="1" x14ac:dyDescent="0.25"/>
    <row r="20" spans="1:6" x14ac:dyDescent="0.25">
      <c r="A20" s="1" t="s">
        <v>792</v>
      </c>
      <c r="C20" s="20" t="s">
        <v>711</v>
      </c>
      <c r="D20" s="19" t="s">
        <v>712</v>
      </c>
    </row>
    <row r="21" spans="1:6" x14ac:dyDescent="0.25">
      <c r="A21" s="1" t="s">
        <v>793</v>
      </c>
    </row>
    <row r="22" spans="1:6" ht="15.75" thickBot="1" x14ac:dyDescent="0.3">
      <c r="A22" s="1" t="s">
        <v>794</v>
      </c>
      <c r="C22" s="25" t="s">
        <v>457</v>
      </c>
      <c r="D22" s="25"/>
      <c r="E22" s="25"/>
      <c r="F22" s="25"/>
    </row>
    <row r="23" spans="1:6" x14ac:dyDescent="0.25">
      <c r="A23" s="1" t="s">
        <v>795</v>
      </c>
      <c r="C23" s="12" t="s">
        <v>781</v>
      </c>
      <c r="D23" s="12" t="s">
        <v>713</v>
      </c>
      <c r="E23" s="12" t="s">
        <v>434</v>
      </c>
    </row>
    <row r="24" spans="1:6" x14ac:dyDescent="0.25">
      <c r="A24" s="1" t="s">
        <v>796</v>
      </c>
      <c r="C24">
        <v>0</v>
      </c>
      <c r="D24">
        <f t="shared" ref="D24:D29" si="2">(LEN(TRIM(E24))+2-LEN(SUBSTITUTE(" "&amp;TRIM(E24)&amp;" "," "&amp;$D$20&amp;" ","")))/(LEN($D$20) + 2)</f>
        <v>0</v>
      </c>
      <c r="E24" t="s">
        <v>714</v>
      </c>
    </row>
    <row r="25" spans="1:6" x14ac:dyDescent="0.25">
      <c r="A25" s="1" t="s">
        <v>797</v>
      </c>
      <c r="C25">
        <v>4</v>
      </c>
      <c r="D25">
        <f t="shared" si="2"/>
        <v>4</v>
      </c>
      <c r="E25" t="s">
        <v>715</v>
      </c>
    </row>
    <row r="26" spans="1:6" x14ac:dyDescent="0.25">
      <c r="A26" s="1" t="s">
        <v>798</v>
      </c>
      <c r="C26">
        <v>2</v>
      </c>
      <c r="D26">
        <f t="shared" si="2"/>
        <v>2</v>
      </c>
      <c r="E26" t="s">
        <v>716</v>
      </c>
    </row>
    <row r="27" spans="1:6" x14ac:dyDescent="0.25">
      <c r="A27" s="1" t="s">
        <v>799</v>
      </c>
      <c r="D27">
        <f t="shared" si="2"/>
        <v>3</v>
      </c>
      <c r="E27" t="s">
        <v>717</v>
      </c>
    </row>
    <row r="28" spans="1:6" x14ac:dyDescent="0.25">
      <c r="D28">
        <f t="shared" si="2"/>
        <v>0</v>
      </c>
      <c r="E28" t="s">
        <v>718</v>
      </c>
    </row>
    <row r="30" spans="1:6" x14ac:dyDescent="0.25">
      <c r="A30" s="9" t="s">
        <v>778</v>
      </c>
    </row>
    <row r="31" spans="1:6" x14ac:dyDescent="0.25">
      <c r="A31" s="9" t="s">
        <v>779</v>
      </c>
    </row>
    <row r="32" spans="1:6" x14ac:dyDescent="0.25">
      <c r="A32" s="9" t="s">
        <v>780</v>
      </c>
    </row>
    <row r="34" spans="1:6" ht="18" thickBot="1" x14ac:dyDescent="0.35">
      <c r="A34" s="28" t="s">
        <v>719</v>
      </c>
      <c r="B34" s="28"/>
      <c r="C34" s="28"/>
      <c r="D34" s="28"/>
      <c r="E34" s="28"/>
      <c r="F34" s="28"/>
    </row>
    <row r="35" spans="1:6" ht="15.75" thickTop="1" x14ac:dyDescent="0.25"/>
    <row r="36" spans="1:6" ht="15.75" thickBot="1" x14ac:dyDescent="0.3">
      <c r="A36" s="1" t="s">
        <v>744</v>
      </c>
      <c r="C36" s="25" t="s">
        <v>742</v>
      </c>
      <c r="D36" s="25"/>
      <c r="E36" s="25"/>
      <c r="F36" s="25"/>
    </row>
    <row r="37" spans="1:6" x14ac:dyDescent="0.25">
      <c r="A37" s="1" t="s">
        <v>747</v>
      </c>
      <c r="C37" s="12" t="s">
        <v>745</v>
      </c>
      <c r="D37" s="12" t="s">
        <v>746</v>
      </c>
      <c r="E37" s="12" t="s">
        <v>480</v>
      </c>
      <c r="F37" s="12" t="s">
        <v>720</v>
      </c>
    </row>
    <row r="38" spans="1:6" x14ac:dyDescent="0.25">
      <c r="A38" s="1" t="s">
        <v>721</v>
      </c>
      <c r="C38" t="s">
        <v>753</v>
      </c>
      <c r="D38" t="str">
        <f>SUBSTITUTE(SUBSTITUTE(PROPER(TRIM(_xlfn.TEXTBEFORE(C38,"("))),"'S","'s"),"Xiii","XIII")</f>
        <v>Skyrim</v>
      </c>
      <c r="E38" t="str">
        <f t="shared" ref="E38:E46" si="3">_xlfn.TEXTBEFORE(_xlfn.TEXTAFTER(C38,"("),")")</f>
        <v>USA</v>
      </c>
      <c r="F38" t="str">
        <f>_xlfn.TEXTAFTER(PROPER(TRIM(C38)),"Produced By")</f>
        <v xml:space="preserve"> Bethesda Studios</v>
      </c>
    </row>
    <row r="39" spans="1:6" x14ac:dyDescent="0.25">
      <c r="A39" s="1" t="s">
        <v>722</v>
      </c>
      <c r="C39" t="s">
        <v>754</v>
      </c>
      <c r="D39" t="str">
        <f t="shared" ref="D39:D46" si="4">SUBSTITUTE(SUBSTITUTE(PROPER(TRIM(_xlfn.TEXTBEFORE(C39,"("))),"'S","'s"),"Xiii","XIII")</f>
        <v>Final Fantasy XIII</v>
      </c>
      <c r="E39" t="str">
        <f t="shared" si="3"/>
        <v>Japan</v>
      </c>
      <c r="F39" t="str">
        <f t="shared" ref="F39:F46" si="5">_xlfn.TEXTAFTER(PROPER(TRIM(C39)),"Produced By")</f>
        <v xml:space="preserve"> Square Enix</v>
      </c>
    </row>
    <row r="40" spans="1:6" x14ac:dyDescent="0.25">
      <c r="A40" s="1" t="s">
        <v>723</v>
      </c>
      <c r="C40" t="s">
        <v>755</v>
      </c>
      <c r="D40" t="str">
        <f t="shared" si="4"/>
        <v>Tony Hawk's Pro Skater 2</v>
      </c>
      <c r="E40" t="str">
        <f t="shared" si="3"/>
        <v>USA</v>
      </c>
      <c r="F40" t="str">
        <f t="shared" si="5"/>
        <v xml:space="preserve"> Ea Sports</v>
      </c>
    </row>
    <row r="41" spans="1:6" x14ac:dyDescent="0.25">
      <c r="A41" s="1" t="s">
        <v>724</v>
      </c>
      <c r="C41" t="s">
        <v>756</v>
      </c>
      <c r="D41" t="str">
        <f t="shared" si="4"/>
        <v>Please Be Happy</v>
      </c>
      <c r="E41" t="str">
        <f t="shared" si="3"/>
        <v>USA</v>
      </c>
      <c r="F41" t="str">
        <f t="shared" si="5"/>
        <v xml:space="preserve"> Studio Élan</v>
      </c>
    </row>
    <row r="42" spans="1:6" x14ac:dyDescent="0.25">
      <c r="A42" s="1" t="s">
        <v>725</v>
      </c>
      <c r="C42" t="s">
        <v>757</v>
      </c>
      <c r="D42" t="str">
        <f t="shared" si="4"/>
        <v>Shadow Hearts</v>
      </c>
      <c r="E42" t="str">
        <f t="shared" si="3"/>
        <v>Japan</v>
      </c>
      <c r="F42" t="str">
        <f t="shared" si="5"/>
        <v xml:space="preserve"> Aruze</v>
      </c>
    </row>
    <row r="43" spans="1:6" x14ac:dyDescent="0.25">
      <c r="A43" s="1" t="s">
        <v>726</v>
      </c>
      <c r="C43" t="s">
        <v>758</v>
      </c>
      <c r="D43" t="str">
        <f t="shared" si="4"/>
        <v>Life Is Strange</v>
      </c>
      <c r="E43" t="str">
        <f t="shared" si="3"/>
        <v>France</v>
      </c>
      <c r="F43" t="str">
        <f t="shared" si="5"/>
        <v xml:space="preserve"> Dontnod Entertainment</v>
      </c>
    </row>
    <row r="44" spans="1:6" x14ac:dyDescent="0.25">
      <c r="C44" t="s">
        <v>761</v>
      </c>
      <c r="D44" t="str">
        <f t="shared" si="4"/>
        <v>Assassin's Creed: Valhalla</v>
      </c>
      <c r="E44" t="str">
        <f t="shared" si="3"/>
        <v>Canada</v>
      </c>
      <c r="F44" t="str">
        <f t="shared" si="5"/>
        <v xml:space="preserve"> Ubisoft</v>
      </c>
    </row>
    <row r="45" spans="1:6" x14ac:dyDescent="0.25">
      <c r="A45" s="9" t="s">
        <v>782</v>
      </c>
      <c r="C45" t="s">
        <v>760</v>
      </c>
      <c r="D45" t="str">
        <f t="shared" si="4"/>
        <v>Daggerfall</v>
      </c>
      <c r="E45" t="str">
        <f t="shared" si="3"/>
        <v>USA</v>
      </c>
      <c r="F45" t="str">
        <f t="shared" si="5"/>
        <v xml:space="preserve"> Bethesda Studios</v>
      </c>
    </row>
    <row r="46" spans="1:6" x14ac:dyDescent="0.25">
      <c r="A46" s="9" t="s">
        <v>783</v>
      </c>
      <c r="C46" t="s">
        <v>759</v>
      </c>
      <c r="D46" t="str">
        <f t="shared" si="4"/>
        <v>Valkyrie Profile</v>
      </c>
      <c r="E46" t="str">
        <f t="shared" si="3"/>
        <v>Japan</v>
      </c>
      <c r="F46" t="str">
        <f t="shared" si="5"/>
        <v xml:space="preserve"> Tri-Ace</v>
      </c>
    </row>
    <row r="47" spans="1:6" x14ac:dyDescent="0.25">
      <c r="A47" s="9" t="s">
        <v>784</v>
      </c>
    </row>
  </sheetData>
  <mergeCells count="6">
    <mergeCell ref="C3:F3"/>
    <mergeCell ref="A1:F1"/>
    <mergeCell ref="A18:F18"/>
    <mergeCell ref="A34:F34"/>
    <mergeCell ref="C36:F36"/>
    <mergeCell ref="C22:F22"/>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cp:lastPrinted>2022-12-15T10:30:37Z</cp:lastPrinted>
  <dcterms:created xsi:type="dcterms:W3CDTF">2022-12-15T08:14:15Z</dcterms:created>
  <dcterms:modified xsi:type="dcterms:W3CDTF">2023-01-13T17:59:17Z</dcterms:modified>
</cp:coreProperties>
</file>