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136" documentId="13_ncr:1_{A5B4C7AE-C1F4-460D-B2C0-69B9F7E06E42}" xr6:coauthVersionLast="47" xr6:coauthVersionMax="47" xr10:uidLastSave="{9EA83408-E76F-4726-9708-5F163D0BDD50}"/>
  <bookViews>
    <workbookView xWindow="1068" yWindow="-108" windowWidth="22080" windowHeight="13176" xr2:uid="{373D31A2-167D-49DC-AD19-41764624C2EC}"/>
  </bookViews>
  <sheets>
    <sheet name="Overview" sheetId="4" r:id="rId1"/>
    <sheet name="Live ranking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4" l="1" a="1"/>
  <c r="L7" i="4" s="1"/>
  <c r="M7" i="4" a="1"/>
  <c r="M7" i="4" s="1"/>
  <c r="K7" i="4" a="1"/>
  <c r="K7" i="4" s="1"/>
  <c r="J7" i="4" a="1"/>
  <c r="J7" i="4" s="1"/>
  <c r="I7" i="4" a="1"/>
  <c r="I7" i="4" s="1"/>
  <c r="F48" i="4" a="1"/>
  <c r="F48" i="4" s="1"/>
  <c r="E48" i="4" a="1"/>
  <c r="E48" i="4" s="1"/>
  <c r="F47" i="4" a="1"/>
  <c r="F47" i="4" s="1"/>
  <c r="E47" i="4"/>
  <c r="G47" i="4" s="1"/>
  <c r="E47" i="4" a="1"/>
  <c r="F46" i="4" a="1"/>
  <c r="F46" i="4" s="1"/>
  <c r="E46" i="4" a="1"/>
  <c r="E46" i="4" s="1"/>
  <c r="F45" i="4"/>
  <c r="F45" i="4" a="1"/>
  <c r="E45" i="4" a="1"/>
  <c r="E45" i="4" s="1"/>
  <c r="F44" i="4" a="1"/>
  <c r="F44" i="4" s="1"/>
  <c r="E44" i="4" a="1"/>
  <c r="E44" i="4" s="1"/>
  <c r="F43" i="4" a="1"/>
  <c r="F43" i="4" s="1"/>
  <c r="E43" i="4" a="1"/>
  <c r="E43" i="4" s="1"/>
  <c r="F42" i="4" a="1"/>
  <c r="F42" i="4" s="1"/>
  <c r="E42" i="4" a="1"/>
  <c r="E42" i="4" s="1"/>
  <c r="F41" i="4" a="1"/>
  <c r="F41" i="4" s="1"/>
  <c r="E41" i="4" a="1"/>
  <c r="E41" i="4" s="1"/>
  <c r="F40" i="4" a="1"/>
  <c r="F40" i="4" s="1"/>
  <c r="E40" i="4" a="1"/>
  <c r="E40" i="4" s="1"/>
  <c r="F39" i="4" a="1"/>
  <c r="F39" i="4" s="1"/>
  <c r="E39" i="4" a="1"/>
  <c r="E39" i="4" s="1"/>
  <c r="G39" i="4" s="1"/>
  <c r="F38" i="4" a="1"/>
  <c r="F38" i="4" s="1"/>
  <c r="E38" i="4" a="1"/>
  <c r="E38" i="4" s="1"/>
  <c r="F37" i="4" a="1"/>
  <c r="F37" i="4" s="1"/>
  <c r="E37" i="4" a="1"/>
  <c r="E37" i="4" s="1"/>
  <c r="F36" i="4" a="1"/>
  <c r="F36" i="4" s="1"/>
  <c r="E36" i="4" a="1"/>
  <c r="E36" i="4" s="1"/>
  <c r="F35" i="4" a="1"/>
  <c r="F35" i="4" s="1"/>
  <c r="E35" i="4" a="1"/>
  <c r="E35" i="4" s="1"/>
  <c r="G35" i="4" s="1"/>
  <c r="F34" i="4" a="1"/>
  <c r="F34" i="4" s="1"/>
  <c r="E34" i="4" a="1"/>
  <c r="E34" i="4" s="1"/>
  <c r="F33" i="4" a="1"/>
  <c r="F33" i="4" s="1"/>
  <c r="E33" i="4" a="1"/>
  <c r="E33" i="4" s="1"/>
  <c r="F32" i="4" a="1"/>
  <c r="F32" i="4" s="1"/>
  <c r="E32" i="4" a="1"/>
  <c r="E32" i="4" s="1"/>
  <c r="F31" i="4" a="1"/>
  <c r="F31" i="4" s="1"/>
  <c r="E31" i="4" a="1"/>
  <c r="E31" i="4" s="1"/>
  <c r="G31" i="4" s="1"/>
  <c r="F30" i="4" a="1"/>
  <c r="F30" i="4" s="1"/>
  <c r="E30" i="4" a="1"/>
  <c r="E30" i="4" s="1"/>
  <c r="F29" i="4" a="1"/>
  <c r="F29" i="4" s="1"/>
  <c r="E29" i="4" a="1"/>
  <c r="E29" i="4" s="1"/>
  <c r="F28" i="4" a="1"/>
  <c r="F28" i="4" s="1"/>
  <c r="E28" i="4" a="1"/>
  <c r="E28" i="4" s="1"/>
  <c r="F27" i="4" a="1"/>
  <c r="F27" i="4" s="1"/>
  <c r="E27" i="4" a="1"/>
  <c r="E27" i="4" s="1"/>
  <c r="F26" i="4" a="1"/>
  <c r="F26" i="4" s="1"/>
  <c r="E26" i="4" a="1"/>
  <c r="E26" i="4" s="1"/>
  <c r="F25" i="4" a="1"/>
  <c r="F25" i="4" s="1"/>
  <c r="E25" i="4" a="1"/>
  <c r="E25" i="4" s="1"/>
  <c r="F24" i="4" a="1"/>
  <c r="F24" i="4" s="1"/>
  <c r="E24" i="4" a="1"/>
  <c r="E24" i="4" s="1"/>
  <c r="F23" i="4" a="1"/>
  <c r="F23" i="4" s="1"/>
  <c r="E23" i="4" a="1"/>
  <c r="E23" i="4" s="1"/>
  <c r="G23" i="4" s="1"/>
  <c r="F22" i="4" a="1"/>
  <c r="F22" i="4" s="1"/>
  <c r="E22" i="4" a="1"/>
  <c r="E22" i="4" s="1"/>
  <c r="F21" i="4" a="1"/>
  <c r="F21" i="4" s="1"/>
  <c r="E21" i="4" a="1"/>
  <c r="E21" i="4" s="1"/>
  <c r="D10" i="4" l="1"/>
  <c r="E10" i="4"/>
  <c r="D12" i="4"/>
  <c r="E12" i="4"/>
  <c r="D8" i="4"/>
  <c r="E8" i="4"/>
  <c r="D14" i="4"/>
  <c r="E14" i="4"/>
  <c r="D13" i="4"/>
  <c r="E13" i="4"/>
  <c r="D9" i="4"/>
  <c r="E9" i="4"/>
  <c r="D11" i="4"/>
  <c r="E11" i="4"/>
  <c r="D7" i="4"/>
  <c r="E7" i="4"/>
  <c r="G27" i="4"/>
  <c r="G43" i="4"/>
  <c r="H43" i="4" s="1"/>
  <c r="G25" i="4"/>
  <c r="H25" i="4" s="1"/>
  <c r="G28" i="4"/>
  <c r="H28" i="4" s="1"/>
  <c r="G33" i="4"/>
  <c r="H33" i="4" s="1"/>
  <c r="G36" i="4"/>
  <c r="H36" i="4" s="1"/>
  <c r="G41" i="4"/>
  <c r="H41" i="4" s="1"/>
  <c r="G44" i="4"/>
  <c r="H44" i="4" s="1"/>
  <c r="G22" i="4"/>
  <c r="H22" i="4" s="1"/>
  <c r="G30" i="4"/>
  <c r="H30" i="4" s="1"/>
  <c r="G38" i="4"/>
  <c r="H38" i="4" s="1"/>
  <c r="G46" i="4"/>
  <c r="H46" i="4" s="1"/>
  <c r="G21" i="4"/>
  <c r="H21" i="4" s="1"/>
  <c r="G24" i="4"/>
  <c r="H24" i="4" s="1"/>
  <c r="G45" i="4"/>
  <c r="H45" i="4" s="1"/>
  <c r="G48" i="4"/>
  <c r="H48" i="4" s="1"/>
  <c r="G29" i="4"/>
  <c r="H29" i="4" s="1"/>
  <c r="G32" i="4"/>
  <c r="H32" i="4" s="1"/>
  <c r="G37" i="4"/>
  <c r="H37" i="4" s="1"/>
  <c r="G40" i="4"/>
  <c r="H40" i="4" s="1"/>
  <c r="G26" i="4"/>
  <c r="H26" i="4" s="1"/>
  <c r="G34" i="4"/>
  <c r="H34" i="4" s="1"/>
  <c r="G42" i="4"/>
  <c r="H42" i="4" s="1"/>
  <c r="H27" i="4"/>
  <c r="H39" i="4"/>
  <c r="H47" i="4"/>
  <c r="H23" i="4"/>
  <c r="H35" i="4"/>
  <c r="H31" i="4"/>
  <c r="F14" i="4" l="1"/>
  <c r="G14" i="4" s="1"/>
  <c r="F12" i="4"/>
  <c r="G12" i="4" s="1"/>
  <c r="F13" i="4"/>
  <c r="G13" i="4" s="1"/>
  <c r="F8" i="4"/>
  <c r="G8" i="4" s="1"/>
  <c r="F11" i="4"/>
  <c r="G11" i="4" s="1"/>
  <c r="F10" i="4"/>
  <c r="G10" i="4" s="1"/>
  <c r="F7" i="4"/>
  <c r="G7" i="4" s="1"/>
  <c r="F9" i="4"/>
  <c r="G9" i="4" s="1"/>
  <c r="B24" i="4"/>
  <c r="B40" i="4"/>
  <c r="B34" i="4"/>
  <c r="B48" i="4"/>
  <c r="B44" i="4"/>
  <c r="B32" i="4"/>
  <c r="B45" i="4"/>
  <c r="B46" i="4"/>
  <c r="B41" i="4"/>
  <c r="B28" i="4"/>
  <c r="B36" i="4"/>
  <c r="B42" i="4"/>
  <c r="B37" i="4"/>
  <c r="B29" i="4"/>
  <c r="B21" i="4"/>
  <c r="B38" i="4"/>
  <c r="B22" i="4"/>
  <c r="B25" i="4"/>
  <c r="B31" i="4"/>
  <c r="B39" i="4"/>
  <c r="B30" i="4"/>
  <c r="B35" i="4"/>
  <c r="B27" i="4"/>
  <c r="B43" i="4"/>
  <c r="B26" i="4"/>
  <c r="B23" i="4"/>
  <c r="B47" i="4"/>
  <c r="B33" i="4"/>
  <c r="C10" i="4" l="1"/>
  <c r="C14" i="4"/>
  <c r="C9" i="4"/>
  <c r="C8" i="4"/>
  <c r="C7" i="4"/>
  <c r="C11" i="4"/>
  <c r="C12" i="4"/>
  <c r="C13" i="4"/>
  <c r="AN2" i="3"/>
  <c r="AM2" i="3"/>
  <c r="AJ2" i="3" a="1"/>
  <c r="AJ2" i="3" s="1"/>
  <c r="B5" i="3" l="1" a="1"/>
  <c r="B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<sst xmlns="http://schemas.openxmlformats.org/spreadsheetml/2006/main" count="355" uniqueCount="32">
  <si>
    <t>Oskar</t>
  </si>
  <si>
    <t>Kjell</t>
  </si>
  <si>
    <t>Sander</t>
  </si>
  <si>
    <t>Greger</t>
  </si>
  <si>
    <t>Olai</t>
  </si>
  <si>
    <t>Mathias</t>
  </si>
  <si>
    <t>Rank</t>
  </si>
  <si>
    <t>Dato</t>
  </si>
  <si>
    <t>Sigurd</t>
  </si>
  <si>
    <t>3-1</t>
  </si>
  <si>
    <t>3-2</t>
  </si>
  <si>
    <t>3-0</t>
  </si>
  <si>
    <t>Phillip</t>
  </si>
  <si>
    <t>Liste over ulike lage</t>
  </si>
  <si>
    <t>Win Rate</t>
  </si>
  <si>
    <t>Losses</t>
  </si>
  <si>
    <t>Wins</t>
  </si>
  <si>
    <t>Games</t>
  </si>
  <si>
    <t>Winner 1</t>
  </si>
  <si>
    <t>Winner 2</t>
  </si>
  <si>
    <t>Loser 1</t>
  </si>
  <si>
    <t>Loser 2</t>
  </si>
  <si>
    <t>Result</t>
  </si>
  <si>
    <t>Name 1</t>
  </si>
  <si>
    <t>Name 2</t>
  </si>
  <si>
    <t>Live ranking</t>
  </si>
  <si>
    <t>Player</t>
  </si>
  <si>
    <t>Win rate</t>
  </si>
  <si>
    <t>Name</t>
  </si>
  <si>
    <t>Performance overview</t>
  </si>
  <si>
    <t>Team overview</t>
  </si>
  <si>
    <t>Individual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</si>
</sst>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  <font>
      <b/>
      <sz val="14"/>
      <color theme="1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1"/>
    <xf numFmtId="0" fontId="5" fillId="0" borderId="0" xfId="3"/>
    <xf numFmtId="0" fontId="4" fillId="0" borderId="1" xfId="2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AC5D16-0B59-4EE0-A594-6BB39E0F5DE3}" name="Players" displayName="Players" ref="B6:G14" totalsRowShown="0">
  <autoFilter ref="B6:G14" xr:uid="{5CAC5D16-0B59-4EE0-A594-6BB39E0F5DE3}"/>
  <sortState xmlns:xlrd2="http://schemas.microsoft.com/office/spreadsheetml/2017/richdata2" ref="B7:G14">
    <sortCondition ref="C6:C14"/>
  </sortState>
  <tableColumns count="6">
    <tableColumn id="1" xr3:uid="{56DECBB7-7691-45AA-BAE1-1FB655B760AA}" name="Player" dataDxfId="0"/>
    <tableColumn id="7" xr3:uid="{5A33FE82-8154-45F4-A368-24502CA1A88E}" name="Rank">
      <calculatedColumnFormula>_xlfn.RANK.EQ(Players[[#This Row],[Win rate]],Players[Win rate])</calculatedColumnFormula>
    </tableColumn>
    <tableColumn id="2" xr3:uid="{E0B44832-FAFC-439C-93F8-2A5FD4D16B58}" name="Wins">
      <calculatedColumnFormula>COUNTIF(Matches[Winner 1],Players[[#This Row],[Player]])+COUNTIF(Matches[Winner 2],Players[[#This Row],[Player]])</calculatedColumnFormula>
    </tableColumn>
    <tableColumn id="3" xr3:uid="{94994197-04C6-4ACF-A6D9-F1E73DFA2BB5}" name="Losses">
      <calculatedColumnFormula>COUNTIF(Matches[Loser 1],Players[[#This Row],[Player]])+COUNTIF(Matches[Loser 2],Players[[#This Row],[Player]])</calculatedColumnFormula>
    </tableColumn>
    <tableColumn id="4" xr3:uid="{4CE17F33-4700-4078-AAE2-1707288021FD}" name="Games">
      <calculatedColumnFormula>Players[[#This Row],[Wins]]+Players[[#This Row],[Losses]]</calculatedColumnFormula>
    </tableColumn>
    <tableColumn id="5" xr3:uid="{1DB6FF86-49D8-434D-A619-FE9EA212BEE2}" name="Win rate">
      <calculatedColumnFormula>IFERROR(Players[[#This Row],[Wins]]/Players[[#This Row],[Games]],0)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E54FD-222D-40CC-9BE6-5DEB3424450E}" name="TableLagOversikt2" displayName="TableLagOversikt2" ref="B20:H48" totalsRowShown="0">
  <autoFilter ref="B20:H48" xr:uid="{965E54FD-222D-40CC-9BE6-5DEB3424450E}"/>
  <sortState xmlns:xlrd2="http://schemas.microsoft.com/office/spreadsheetml/2017/richdata2" ref="B21:H48">
    <sortCondition ref="B1:B35"/>
  </sortState>
  <tableColumns count="7">
    <tableColumn id="4" xr3:uid="{0D0E7ED0-6EC3-44EA-B7C8-96A45BC1F70B}" name="Rank">
      <calculatedColumnFormula>_xlfn.RANK.EQ(TableLagOversikt2[[#This Row],[Win Rate]],TableLagOversikt2[Win Rate])</calculatedColumnFormula>
    </tableColumn>
    <tableColumn id="1" xr3:uid="{8EEBA39E-6BA4-475E-A2FE-E530D2DB4505}" name="Name 1"/>
    <tableColumn id="2" xr3:uid="{9DBAE2B0-CDB6-412A-BA2C-E776B0E9E742}" name="Name 2"/>
    <tableColumn id="5" xr3:uid="{1FD3985F-605A-441A-9313-B50D7F7EDF2C}" name="Wins">
      <calculatedColumnFormula array="1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calculatedColumnFormula>
    </tableColumn>
    <tableColumn id="6" xr3:uid="{D5B481ED-9ED1-4079-A3EC-56E7B41379D1}" name="Losses">
      <calculatedColumnFormula array="1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calculatedColumnFormula>
    </tableColumn>
    <tableColumn id="3" xr3:uid="{3082B0F3-D38D-43BC-9831-C5241580F760}" name="Games">
      <calculatedColumnFormula>TableLagOversikt2[[#This Row],[Wins]]+TableLagOversikt2[[#This Row],[Losses]]</calculatedColumnFormula>
    </tableColumn>
    <tableColumn id="7" xr3:uid="{53F78DE2-7DC5-495B-9004-7C809BD727CE}" name="Win Rate">
      <calculatedColumnFormula>IFERROR(TableLagOversikt2[[#This Row],[Wins]]/TableLagOversikt2[[#This Row],[Games]],0)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914ED-8513-4371-B973-D94A9A7A12E9}" name="Matches" displayName="Matches" ref="A1:F37" totalsRowShown="0">
  <autoFilter ref="A1:F37" xr:uid="{3F3914ED-8513-4371-B973-D94A9A7A12E9}"/>
  <tableColumns count="6">
    <tableColumn id="1" xr3:uid="{F0721C67-A66B-4ADE-8074-EC799E3CDC70}" name="Dato"/>
    <tableColumn id="2" xr3:uid="{40D350F5-AF44-4D9F-94A9-C1068A310FE4}" name="Winner 1"/>
    <tableColumn id="3" xr3:uid="{645A5CA1-F1E9-4485-8D7F-95C27420FAE5}" name="Winner 2"/>
    <tableColumn id="4" xr3:uid="{E48EB641-D4EA-4695-B2B7-A3C8F580D617}" name="Loser 1"/>
    <tableColumn id="5" xr3:uid="{CA8237DA-76A5-4C61-BC75-59C1E828F86B}" name="Loser 2"/>
    <tableColumn id="6" xr3:uid="{EED7E1D5-68F4-4D42-B28F-4E0FFC8C9B16}" name="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5A1027-571C-4029-A107-A2BCB3C420F9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_xldudf_SCRIPTLAB_BLANKSNIPPET_ADD10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7D34-2360-4827-A534-42BE9239B70E}">
  <dimension ref="B2:N48"/>
  <sheetViews>
    <sheetView tabSelected="1" topLeftCell="A3" workbookViewId="0">
      <selection activeCell="J23" sqref="J23"/>
    </sheetView>
  </sheetViews>
  <sheetFormatPr defaultRowHeight="15" x14ac:dyDescent="0.35"/>
  <cols>
    <col min="6" max="6" width="11.26953125" customWidth="1"/>
    <col min="7" max="7" width="7.7265625" customWidth="1"/>
    <col min="8" max="8" width="19.1796875" customWidth="1"/>
    <col min="9" max="9" width="13.453125" customWidth="1"/>
  </cols>
  <sheetData>
    <row r="2" spans="2:14" ht="24" x14ac:dyDescent="0.5">
      <c r="B2" s="3" t="s">
        <v>29</v>
      </c>
      <c r="C2" s="3"/>
      <c r="D2" s="3"/>
      <c r="E2" s="3"/>
      <c r="F2" s="3"/>
      <c r="G2" s="3"/>
      <c r="H2" s="3"/>
    </row>
    <row r="4" spans="2:14" ht="21" thickBot="1" x14ac:dyDescent="0.5">
      <c r="B4" s="5" t="s">
        <v>31</v>
      </c>
      <c r="C4" s="5"/>
      <c r="D4" s="5"/>
      <c r="E4" s="5"/>
      <c r="F4" s="5"/>
      <c r="G4" s="5"/>
      <c r="H4" s="5"/>
    </row>
    <row r="5" spans="2:14" ht="15.6" thickTop="1" x14ac:dyDescent="0.35"/>
    <row r="6" spans="2:14" x14ac:dyDescent="0.35">
      <c r="B6" t="s">
        <v>26</v>
      </c>
      <c r="C6" t="s">
        <v>6</v>
      </c>
      <c r="D6" t="s">
        <v>16</v>
      </c>
      <c r="E6" t="s">
        <v>15</v>
      </c>
      <c r="F6" t="s">
        <v>17</v>
      </c>
      <c r="G6" t="s">
        <v>27</v>
      </c>
      <c r="I6" s="4" t="s">
        <v>28</v>
      </c>
      <c r="J6" s="4" t="s">
        <v>16</v>
      </c>
      <c r="K6" s="4" t="s">
        <v>15</v>
      </c>
      <c r="L6" s="4" t="s">
        <v>17</v>
      </c>
      <c r="M6" s="4" t="s">
        <v>27</v>
      </c>
      <c r="N6" s="4"/>
    </row>
    <row r="7" spans="2:14" x14ac:dyDescent="0.35">
      <c r="B7" t="s">
        <v>2</v>
      </c>
      <c r="C7">
        <f>_xlfn.RANK.EQ(Players[[#This Row],[Win rate]],Players[Win rate])</f>
        <v>1</v>
      </c>
      <c r="D7">
        <f>COUNTIF(Matches[Winner 1],Players[[#This Row],[Player]])+COUNTIF(Matches[Winner 2],Players[[#This Row],[Player]])</f>
        <v>15</v>
      </c>
      <c r="E7">
        <f>COUNTIF(Matches[Loser 1],Players[[#This Row],[Player]])+COUNTIF(Matches[Loser 2],Players[[#This Row],[Player]])</f>
        <v>5</v>
      </c>
      <c r="F7">
        <f>Players[[#This Row],[Wins]]+Players[[#This Row],[Losses]]</f>
        <v>20</v>
      </c>
      <c r="G7">
        <f>IFERROR(Players[[#This Row],[Wins]]/Players[[#This Row],[Games]],0)</f>
        <v>0.75</v>
      </c>
      <c r="I7" t="str" cm="1">
        <f t="array" ref="I7:I14">_xlfn.UNIQUE(_xlfn.VSTACK(Matches[Winner 1],Matches[Winner 2],Matches[Loser 1],Matches[Loser 2]))</f>
        <v>Sander</v>
      </c>
      <c r="J7" cm="1">
        <f t="array" ref="J7:J14">_xlfn.MAP(_xlfn.ANCHORARRAY(I7),_xlfn.LAMBDA(_xlpm.x,COUNTIF(Matches[Winner 1], _xlpm.x) + COUNTIF(Matches[Winner 2], _xlpm.x)))</f>
        <v>15</v>
      </c>
      <c r="K7" cm="1">
        <f t="array" ref="K7:K14">_xlfn.MAP(_xlfn.ANCHORARRAY(I7),_xlfn.LAMBDA(_xlpm.x,COUNTIF(Matches[Loser 1], _xlpm.x) + COUNTIF(Matches[Loser 2], _xlpm.x)))</f>
        <v>5</v>
      </c>
      <c r="L7" cm="1">
        <f t="array" ref="L7:L14">_xlfn.BYROW(_xlfn.HSTACK(_xlfn.ANCHORARRAY(J7),_xlfn.ANCHORARRAY(K7)),_xlfn.LAMBDA(_xlpm.x,SUM(_xlpm.x)))</f>
        <v>20</v>
      </c>
      <c r="M7" cm="1">
        <f t="array" ref="M7:M14">_xlfn.BYROW(_xlfn.HSTACK(_xlfn.ANCHORARRAY(J7),_xlfn.ANCHORARRAY(K7)),_xlfn.LAMBDA(_xlpm.x,INDEX(_xlpm.x,1)/SUM(_xlpm.x)))</f>
        <v>0.75</v>
      </c>
    </row>
    <row r="8" spans="2:14" x14ac:dyDescent="0.35">
      <c r="B8" t="s">
        <v>3</v>
      </c>
      <c r="C8">
        <f>_xlfn.RANK.EQ(Players[[#This Row],[Win rate]],Players[Win rate])</f>
        <v>4</v>
      </c>
      <c r="D8">
        <f>COUNTIF(Matches[Winner 1],Players[[#This Row],[Player]])+COUNTIF(Matches[Winner 2],Players[[#This Row],[Player]])</f>
        <v>11</v>
      </c>
      <c r="E8">
        <f>COUNTIF(Matches[Loser 1],Players[[#This Row],[Player]])+COUNTIF(Matches[Loser 2],Players[[#This Row],[Player]])</f>
        <v>15</v>
      </c>
      <c r="F8">
        <f>Players[[#This Row],[Wins]]+Players[[#This Row],[Losses]]</f>
        <v>26</v>
      </c>
      <c r="G8">
        <f>IFERROR(Players[[#This Row],[Wins]]/Players[[#This Row],[Games]],0)</f>
        <v>0.42307692307692307</v>
      </c>
      <c r="I8" t="str">
        <v>Greger</v>
      </c>
      <c r="J8">
        <v>11</v>
      </c>
      <c r="K8">
        <v>15</v>
      </c>
      <c r="L8">
        <v>26</v>
      </c>
      <c r="M8">
        <v>0.42307692307692307</v>
      </c>
    </row>
    <row r="9" spans="2:14" x14ac:dyDescent="0.35">
      <c r="B9" t="s">
        <v>0</v>
      </c>
      <c r="C9">
        <f>_xlfn.RANK.EQ(Players[[#This Row],[Win rate]],Players[Win rate])</f>
        <v>8</v>
      </c>
      <c r="D9">
        <f>COUNTIF(Matches[Winner 1],Players[[#This Row],[Player]])+COUNTIF(Matches[Winner 2],Players[[#This Row],[Player]])</f>
        <v>6</v>
      </c>
      <c r="E9">
        <f>COUNTIF(Matches[Loser 1],Players[[#This Row],[Player]])+COUNTIF(Matches[Loser 2],Players[[#This Row],[Player]])</f>
        <v>12</v>
      </c>
      <c r="F9">
        <f>Players[[#This Row],[Wins]]+Players[[#This Row],[Losses]]</f>
        <v>18</v>
      </c>
      <c r="G9">
        <f>IFERROR(Players[[#This Row],[Wins]]/Players[[#This Row],[Games]],0)</f>
        <v>0.33333333333333331</v>
      </c>
      <c r="I9" t="str">
        <v>Oskar</v>
      </c>
      <c r="J9">
        <v>6</v>
      </c>
      <c r="K9">
        <v>12</v>
      </c>
      <c r="L9">
        <v>18</v>
      </c>
      <c r="M9">
        <v>0.33333333333333331</v>
      </c>
    </row>
    <row r="10" spans="2:14" x14ac:dyDescent="0.35">
      <c r="B10" t="s">
        <v>1</v>
      </c>
      <c r="C10">
        <f>_xlfn.RANK.EQ(Players[[#This Row],[Win rate]],Players[Win rate])</f>
        <v>7</v>
      </c>
      <c r="D10">
        <f>COUNTIF(Matches[Winner 1],Players[[#This Row],[Player]])+COUNTIF(Matches[Winner 2],Players[[#This Row],[Player]])</f>
        <v>9</v>
      </c>
      <c r="E10">
        <f>COUNTIF(Matches[Loser 1],Players[[#This Row],[Player]])+COUNTIF(Matches[Loser 2],Players[[#This Row],[Player]])</f>
        <v>14</v>
      </c>
      <c r="F10">
        <f>Players[[#This Row],[Wins]]+Players[[#This Row],[Losses]]</f>
        <v>23</v>
      </c>
      <c r="G10">
        <f>IFERROR(Players[[#This Row],[Wins]]/Players[[#This Row],[Games]],0)</f>
        <v>0.39130434782608697</v>
      </c>
      <c r="I10" t="str">
        <v>Kjell</v>
      </c>
      <c r="J10">
        <v>9</v>
      </c>
      <c r="K10">
        <v>14</v>
      </c>
      <c r="L10">
        <v>23</v>
      </c>
      <c r="M10">
        <v>0.39130434782608697</v>
      </c>
    </row>
    <row r="11" spans="2:14" x14ac:dyDescent="0.35">
      <c r="B11" t="s">
        <v>5</v>
      </c>
      <c r="C11">
        <f>_xlfn.RANK.EQ(Players[[#This Row],[Win rate]],Players[Win rate])</f>
        <v>5</v>
      </c>
      <c r="D11">
        <f>COUNTIF(Matches[Winner 1],Players[[#This Row],[Player]])+COUNTIF(Matches[Winner 2],Players[[#This Row],[Player]])</f>
        <v>7</v>
      </c>
      <c r="E11">
        <f>COUNTIF(Matches[Loser 1],Players[[#This Row],[Player]])+COUNTIF(Matches[Loser 2],Players[[#This Row],[Player]])</f>
        <v>10</v>
      </c>
      <c r="F11">
        <f>Players[[#This Row],[Wins]]+Players[[#This Row],[Losses]]</f>
        <v>17</v>
      </c>
      <c r="G11">
        <f>IFERROR(Players[[#This Row],[Wins]]/Players[[#This Row],[Games]],0)</f>
        <v>0.41176470588235292</v>
      </c>
      <c r="I11" t="str">
        <v>Mathias</v>
      </c>
      <c r="J11">
        <v>7</v>
      </c>
      <c r="K11">
        <v>10</v>
      </c>
      <c r="L11">
        <v>17</v>
      </c>
      <c r="M11">
        <v>0.41176470588235292</v>
      </c>
    </row>
    <row r="12" spans="2:14" x14ac:dyDescent="0.35">
      <c r="B12" t="s">
        <v>4</v>
      </c>
      <c r="C12">
        <f>_xlfn.RANK.EQ(Players[[#This Row],[Win rate]],Players[Win rate])</f>
        <v>6</v>
      </c>
      <c r="D12">
        <f>COUNTIF(Matches[Winner 1],Players[[#This Row],[Player]])+COUNTIF(Matches[Winner 2],Players[[#This Row],[Player]])</f>
        <v>4</v>
      </c>
      <c r="E12">
        <f>COUNTIF(Matches[Loser 1],Players[[#This Row],[Player]])+COUNTIF(Matches[Loser 2],Players[[#This Row],[Player]])</f>
        <v>6</v>
      </c>
      <c r="F12">
        <f>Players[[#This Row],[Wins]]+Players[[#This Row],[Losses]]</f>
        <v>10</v>
      </c>
      <c r="G12">
        <f>IFERROR(Players[[#This Row],[Wins]]/Players[[#This Row],[Games]],0)</f>
        <v>0.4</v>
      </c>
      <c r="I12" t="str">
        <v>Olai</v>
      </c>
      <c r="J12">
        <v>4</v>
      </c>
      <c r="K12">
        <v>6</v>
      </c>
      <c r="L12">
        <v>10</v>
      </c>
      <c r="M12">
        <v>0.4</v>
      </c>
    </row>
    <row r="13" spans="2:14" x14ac:dyDescent="0.35">
      <c r="B13" t="s">
        <v>8</v>
      </c>
      <c r="C13">
        <f>_xlfn.RANK.EQ(Players[[#This Row],[Win rate]],Players[Win rate])</f>
        <v>3</v>
      </c>
      <c r="D13">
        <f>COUNTIF(Matches[Winner 1],Players[[#This Row],[Player]])+COUNTIF(Matches[Winner 2],Players[[#This Row],[Player]])</f>
        <v>11</v>
      </c>
      <c r="E13">
        <f>COUNTIF(Matches[Loser 1],Players[[#This Row],[Player]])+COUNTIF(Matches[Loser 2],Players[[#This Row],[Player]])</f>
        <v>7</v>
      </c>
      <c r="F13">
        <f>Players[[#This Row],[Wins]]+Players[[#This Row],[Losses]]</f>
        <v>18</v>
      </c>
      <c r="G13">
        <f>IFERROR(Players[[#This Row],[Wins]]/Players[[#This Row],[Games]],0)</f>
        <v>0.61111111111111116</v>
      </c>
      <c r="I13" t="str">
        <v>Sigurd</v>
      </c>
      <c r="J13">
        <v>11</v>
      </c>
      <c r="K13">
        <v>7</v>
      </c>
      <c r="L13">
        <v>18</v>
      </c>
      <c r="M13">
        <v>0.61111111111111116</v>
      </c>
    </row>
    <row r="14" spans="2:14" x14ac:dyDescent="0.35">
      <c r="B14" t="s">
        <v>12</v>
      </c>
      <c r="C14">
        <f>_xlfn.RANK.EQ(Players[[#This Row],[Win rate]],Players[Win rate])</f>
        <v>1</v>
      </c>
      <c r="D14">
        <f>COUNTIF(Matches[Winner 1],Players[[#This Row],[Player]])+COUNTIF(Matches[Winner 2],Players[[#This Row],[Player]])</f>
        <v>9</v>
      </c>
      <c r="E14">
        <f>COUNTIF(Matches[Loser 1],Players[[#This Row],[Player]])+COUNTIF(Matches[Loser 2],Players[[#This Row],[Player]])</f>
        <v>3</v>
      </c>
      <c r="F14">
        <f>Players[[#This Row],[Wins]]+Players[[#This Row],[Losses]]</f>
        <v>12</v>
      </c>
      <c r="G14">
        <f>IFERROR(Players[[#This Row],[Wins]]/Players[[#This Row],[Games]],0)</f>
        <v>0.75</v>
      </c>
      <c r="I14" t="str">
        <v>Phillip</v>
      </c>
      <c r="J14">
        <v>9</v>
      </c>
      <c r="K14">
        <v>3</v>
      </c>
      <c r="L14">
        <v>12</v>
      </c>
      <c r="M14">
        <v>0.75</v>
      </c>
    </row>
    <row r="18" spans="2:8" ht="21" thickBot="1" x14ac:dyDescent="0.5">
      <c r="B18" s="5" t="s">
        <v>30</v>
      </c>
      <c r="C18" s="5"/>
      <c r="D18" s="5"/>
      <c r="E18" s="5"/>
      <c r="F18" s="5"/>
      <c r="G18" s="5"/>
      <c r="H18" s="5"/>
    </row>
    <row r="19" spans="2:8" ht="15.6" thickTop="1" x14ac:dyDescent="0.35"/>
    <row r="20" spans="2:8" x14ac:dyDescent="0.35">
      <c r="B20" t="s">
        <v>6</v>
      </c>
      <c r="C20" t="s">
        <v>23</v>
      </c>
      <c r="D20" t="s">
        <v>24</v>
      </c>
      <c r="E20" t="s">
        <v>16</v>
      </c>
      <c r="F20" t="s">
        <v>15</v>
      </c>
      <c r="G20" t="s">
        <v>17</v>
      </c>
      <c r="H20" t="s">
        <v>14</v>
      </c>
    </row>
    <row r="21" spans="2:8" x14ac:dyDescent="0.35">
      <c r="B21">
        <f>_xlfn.RANK.EQ(TableLagOversikt2[[#This Row],[Win Rate]],TableLagOversikt2[Win Rate])</f>
        <v>1</v>
      </c>
      <c r="C21" t="s">
        <v>2</v>
      </c>
      <c r="D21" t="s">
        <v>8</v>
      </c>
      <c r="E21" cm="1">
        <f t="array" ref="E21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21" cm="1">
        <f t="array" ref="F21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1">
        <f>TableLagOversikt2[[#This Row],[Wins]]+TableLagOversikt2[[#This Row],[Losses]]</f>
        <v>2</v>
      </c>
      <c r="H21">
        <f>IFERROR(TableLagOversikt2[[#This Row],[Wins]]/TableLagOversikt2[[#This Row],[Games]],0)</f>
        <v>1</v>
      </c>
    </row>
    <row r="22" spans="2:8" x14ac:dyDescent="0.35">
      <c r="B22">
        <f>_xlfn.RANK.EQ(TableLagOversikt2[[#This Row],[Win Rate]],TableLagOversikt2[Win Rate])</f>
        <v>1</v>
      </c>
      <c r="C22" t="s">
        <v>2</v>
      </c>
      <c r="D22" t="s">
        <v>4</v>
      </c>
      <c r="E22" cm="1">
        <f t="array" ref="E22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22" cm="1">
        <f t="array" ref="F22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2">
        <f>TableLagOversikt2[[#This Row],[Wins]]+TableLagOversikt2[[#This Row],[Losses]]</f>
        <v>1</v>
      </c>
      <c r="H22">
        <f>IFERROR(TableLagOversikt2[[#This Row],[Wins]]/TableLagOversikt2[[#This Row],[Games]],0)</f>
        <v>1</v>
      </c>
    </row>
    <row r="23" spans="2:8" x14ac:dyDescent="0.35">
      <c r="B23">
        <f>_xlfn.RANK.EQ(TableLagOversikt2[[#This Row],[Win Rate]],TableLagOversikt2[Win Rate])</f>
        <v>1</v>
      </c>
      <c r="C23" t="s">
        <v>2</v>
      </c>
      <c r="D23" t="s">
        <v>12</v>
      </c>
      <c r="E23" cm="1">
        <f t="array" ref="E23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23" cm="1">
        <f t="array" ref="F23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3">
        <f>TableLagOversikt2[[#This Row],[Wins]]+TableLagOversikt2[[#This Row],[Losses]]</f>
        <v>1</v>
      </c>
      <c r="H23">
        <f>IFERROR(TableLagOversikt2[[#This Row],[Wins]]/TableLagOversikt2[[#This Row],[Games]],0)</f>
        <v>1</v>
      </c>
    </row>
    <row r="24" spans="2:8" x14ac:dyDescent="0.35">
      <c r="B24">
        <f>_xlfn.RANK.EQ(TableLagOversikt2[[#This Row],[Win Rate]],TableLagOversikt2[Win Rate])</f>
        <v>1</v>
      </c>
      <c r="C24" t="s">
        <v>1</v>
      </c>
      <c r="D24" t="s">
        <v>12</v>
      </c>
      <c r="E24" cm="1">
        <f t="array" ref="E24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24" cm="1">
        <f t="array" ref="F24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4">
        <f>TableLagOversikt2[[#This Row],[Wins]]+TableLagOversikt2[[#This Row],[Losses]]</f>
        <v>2</v>
      </c>
      <c r="H24">
        <f>IFERROR(TableLagOversikt2[[#This Row],[Wins]]/TableLagOversikt2[[#This Row],[Games]],0)</f>
        <v>1</v>
      </c>
    </row>
    <row r="25" spans="2:8" x14ac:dyDescent="0.35">
      <c r="B25">
        <f>_xlfn.RANK.EQ(TableLagOversikt2[[#This Row],[Win Rate]],TableLagOversikt2[Win Rate])</f>
        <v>1</v>
      </c>
      <c r="C25" t="s">
        <v>8</v>
      </c>
      <c r="D25" t="s">
        <v>12</v>
      </c>
      <c r="E25" cm="1">
        <f t="array" ref="E25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25" cm="1">
        <f t="array" ref="F25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5">
        <f>TableLagOversikt2[[#This Row],[Wins]]+TableLagOversikt2[[#This Row],[Losses]]</f>
        <v>2</v>
      </c>
      <c r="H25">
        <f>IFERROR(TableLagOversikt2[[#This Row],[Wins]]/TableLagOversikt2[[#This Row],[Games]],0)</f>
        <v>1</v>
      </c>
    </row>
    <row r="26" spans="2:8" x14ac:dyDescent="0.35">
      <c r="B26">
        <f>_xlfn.RANK.EQ(TableLagOversikt2[[#This Row],[Win Rate]],TableLagOversikt2[Win Rate])</f>
        <v>1</v>
      </c>
      <c r="C26" t="s">
        <v>4</v>
      </c>
      <c r="D26" t="s">
        <v>12</v>
      </c>
      <c r="E26" cm="1">
        <f t="array" ref="E26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26" cm="1">
        <f t="array" ref="F26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6">
        <f>TableLagOversikt2[[#This Row],[Wins]]+TableLagOversikt2[[#This Row],[Losses]]</f>
        <v>1</v>
      </c>
      <c r="H26">
        <f>IFERROR(TableLagOversikt2[[#This Row],[Wins]]/TableLagOversikt2[[#This Row],[Games]],0)</f>
        <v>1</v>
      </c>
    </row>
    <row r="27" spans="2:8" x14ac:dyDescent="0.35">
      <c r="B27">
        <f>_xlfn.RANK.EQ(TableLagOversikt2[[#This Row],[Win Rate]],TableLagOversikt2[Win Rate])</f>
        <v>1</v>
      </c>
      <c r="C27" t="s">
        <v>12</v>
      </c>
      <c r="D27" t="s">
        <v>3</v>
      </c>
      <c r="E27" cm="1">
        <f t="array" ref="E27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27" cm="1">
        <f t="array" ref="F27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0</v>
      </c>
      <c r="G27">
        <f>TableLagOversikt2[[#This Row],[Wins]]+TableLagOversikt2[[#This Row],[Losses]]</f>
        <v>2</v>
      </c>
      <c r="H27">
        <f>IFERROR(TableLagOversikt2[[#This Row],[Wins]]/TableLagOversikt2[[#This Row],[Games]],0)</f>
        <v>1</v>
      </c>
    </row>
    <row r="28" spans="2:8" x14ac:dyDescent="0.35">
      <c r="B28">
        <f>_xlfn.RANK.EQ(TableLagOversikt2[[#This Row],[Win Rate]],TableLagOversikt2[Win Rate])</f>
        <v>8</v>
      </c>
      <c r="C28" t="s">
        <v>2</v>
      </c>
      <c r="D28" t="s">
        <v>0</v>
      </c>
      <c r="E28" cm="1">
        <f t="array" ref="E28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4</v>
      </c>
      <c r="F28" cm="1">
        <f t="array" ref="F28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28">
        <f>TableLagOversikt2[[#This Row],[Wins]]+TableLagOversikt2[[#This Row],[Losses]]</f>
        <v>5</v>
      </c>
      <c r="H28">
        <f>IFERROR(TableLagOversikt2[[#This Row],[Wins]]/TableLagOversikt2[[#This Row],[Games]],0)</f>
        <v>0.8</v>
      </c>
    </row>
    <row r="29" spans="2:8" x14ac:dyDescent="0.35">
      <c r="B29">
        <f>_xlfn.RANK.EQ(TableLagOversikt2[[#This Row],[Win Rate]],TableLagOversikt2[Win Rate])</f>
        <v>9</v>
      </c>
      <c r="C29" t="s">
        <v>2</v>
      </c>
      <c r="D29" t="s">
        <v>3</v>
      </c>
      <c r="E29" cm="1">
        <f t="array" ref="E29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3</v>
      </c>
      <c r="F29" cm="1">
        <f t="array" ref="F29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29">
        <f>TableLagOversikt2[[#This Row],[Wins]]+TableLagOversikt2[[#This Row],[Losses]]</f>
        <v>4</v>
      </c>
      <c r="H29">
        <f>IFERROR(TableLagOversikt2[[#This Row],[Wins]]/TableLagOversikt2[[#This Row],[Games]],0)</f>
        <v>0.75</v>
      </c>
    </row>
    <row r="30" spans="2:8" x14ac:dyDescent="0.35">
      <c r="B30">
        <f>_xlfn.RANK.EQ(TableLagOversikt2[[#This Row],[Win Rate]],TableLagOversikt2[Win Rate])</f>
        <v>10</v>
      </c>
      <c r="C30" t="s">
        <v>1</v>
      </c>
      <c r="D30" t="s">
        <v>8</v>
      </c>
      <c r="E30" cm="1">
        <f t="array" ref="E30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30" cm="1">
        <f t="array" ref="F30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0">
        <f>TableLagOversikt2[[#This Row],[Wins]]+TableLagOversikt2[[#This Row],[Losses]]</f>
        <v>3</v>
      </c>
      <c r="H30">
        <f>IFERROR(TableLagOversikt2[[#This Row],[Wins]]/TableLagOversikt2[[#This Row],[Games]],0)</f>
        <v>0.66666666666666663</v>
      </c>
    </row>
    <row r="31" spans="2:8" x14ac:dyDescent="0.35">
      <c r="B31">
        <f>_xlfn.RANK.EQ(TableLagOversikt2[[#This Row],[Win Rate]],TableLagOversikt2[Win Rate])</f>
        <v>10</v>
      </c>
      <c r="C31" t="s">
        <v>3</v>
      </c>
      <c r="D31" t="s">
        <v>5</v>
      </c>
      <c r="E31" cm="1">
        <f t="array" ref="E31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31" cm="1">
        <f t="array" ref="F31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1">
        <f>TableLagOversikt2[[#This Row],[Wins]]+TableLagOversikt2[[#This Row],[Losses]]</f>
        <v>3</v>
      </c>
      <c r="H31">
        <f>IFERROR(TableLagOversikt2[[#This Row],[Wins]]/TableLagOversikt2[[#This Row],[Games]],0)</f>
        <v>0.66666666666666663</v>
      </c>
    </row>
    <row r="32" spans="2:8" x14ac:dyDescent="0.35">
      <c r="B32">
        <f>_xlfn.RANK.EQ(TableLagOversikt2[[#This Row],[Win Rate]],TableLagOversikt2[Win Rate])</f>
        <v>12</v>
      </c>
      <c r="C32" t="s">
        <v>2</v>
      </c>
      <c r="D32" t="s">
        <v>1</v>
      </c>
      <c r="E32" cm="1">
        <f t="array" ref="E32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3</v>
      </c>
      <c r="F32" cm="1">
        <f t="array" ref="F32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32">
        <f>TableLagOversikt2[[#This Row],[Wins]]+TableLagOversikt2[[#This Row],[Losses]]</f>
        <v>5</v>
      </c>
      <c r="H32">
        <f>IFERROR(TableLagOversikt2[[#This Row],[Wins]]/TableLagOversikt2[[#This Row],[Games]],0)</f>
        <v>0.6</v>
      </c>
    </row>
    <row r="33" spans="2:8" x14ac:dyDescent="0.35">
      <c r="B33">
        <f>_xlfn.RANK.EQ(TableLagOversikt2[[#This Row],[Win Rate]],TableLagOversikt2[Win Rate])</f>
        <v>13</v>
      </c>
      <c r="C33" t="s">
        <v>2</v>
      </c>
      <c r="D33" t="s">
        <v>5</v>
      </c>
      <c r="E33" cm="1">
        <f t="array" ref="E33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33" cm="1">
        <f t="array" ref="F33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3">
        <f>TableLagOversikt2[[#This Row],[Wins]]+TableLagOversikt2[[#This Row],[Losses]]</f>
        <v>2</v>
      </c>
      <c r="H33">
        <f>IFERROR(TableLagOversikt2[[#This Row],[Wins]]/TableLagOversikt2[[#This Row],[Games]],0)</f>
        <v>0.5</v>
      </c>
    </row>
    <row r="34" spans="2:8" x14ac:dyDescent="0.35">
      <c r="B34">
        <f>_xlfn.RANK.EQ(TableLagOversikt2[[#This Row],[Win Rate]],TableLagOversikt2[Win Rate])</f>
        <v>13</v>
      </c>
      <c r="C34" t="s">
        <v>1</v>
      </c>
      <c r="D34" t="s">
        <v>4</v>
      </c>
      <c r="E34" cm="1">
        <f t="array" ref="E34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34" cm="1">
        <f t="array" ref="F34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4">
        <f>TableLagOversikt2[[#This Row],[Wins]]+TableLagOversikt2[[#This Row],[Losses]]</f>
        <v>2</v>
      </c>
      <c r="H34">
        <f>IFERROR(TableLagOversikt2[[#This Row],[Wins]]/TableLagOversikt2[[#This Row],[Games]],0)</f>
        <v>0.5</v>
      </c>
    </row>
    <row r="35" spans="2:8" x14ac:dyDescent="0.35">
      <c r="B35">
        <f>_xlfn.RANK.EQ(TableLagOversikt2[[#This Row],[Win Rate]],TableLagOversikt2[Win Rate])</f>
        <v>13</v>
      </c>
      <c r="C35" t="s">
        <v>8</v>
      </c>
      <c r="D35" t="s">
        <v>0</v>
      </c>
      <c r="E35" cm="1">
        <f t="array" ref="E35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35" cm="1">
        <f t="array" ref="F35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5">
        <f>TableLagOversikt2[[#This Row],[Wins]]+TableLagOversikt2[[#This Row],[Losses]]</f>
        <v>2</v>
      </c>
      <c r="H35">
        <f>IFERROR(TableLagOversikt2[[#This Row],[Wins]]/TableLagOversikt2[[#This Row],[Games]],0)</f>
        <v>0.5</v>
      </c>
    </row>
    <row r="36" spans="2:8" x14ac:dyDescent="0.35">
      <c r="B36">
        <f>_xlfn.RANK.EQ(TableLagOversikt2[[#This Row],[Win Rate]],TableLagOversikt2[Win Rate])</f>
        <v>13</v>
      </c>
      <c r="C36" t="s">
        <v>8</v>
      </c>
      <c r="D36" t="s">
        <v>3</v>
      </c>
      <c r="E36" cm="1">
        <f t="array" ref="E36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36" cm="1">
        <f t="array" ref="F36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36">
        <f>TableLagOversikt2[[#This Row],[Wins]]+TableLagOversikt2[[#This Row],[Losses]]</f>
        <v>4</v>
      </c>
      <c r="H36">
        <f>IFERROR(TableLagOversikt2[[#This Row],[Wins]]/TableLagOversikt2[[#This Row],[Games]],0)</f>
        <v>0.5</v>
      </c>
    </row>
    <row r="37" spans="2:8" x14ac:dyDescent="0.35">
      <c r="B37">
        <f>_xlfn.RANK.EQ(TableLagOversikt2[[#This Row],[Win Rate]],TableLagOversikt2[Win Rate])</f>
        <v>13</v>
      </c>
      <c r="C37" t="s">
        <v>8</v>
      </c>
      <c r="D37" t="s">
        <v>5</v>
      </c>
      <c r="E37" cm="1">
        <f t="array" ref="E37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2</v>
      </c>
      <c r="F37" cm="1">
        <f t="array" ref="F37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37">
        <f>TableLagOversikt2[[#This Row],[Wins]]+TableLagOversikt2[[#This Row],[Losses]]</f>
        <v>4</v>
      </c>
      <c r="H37">
        <f>IFERROR(TableLagOversikt2[[#This Row],[Wins]]/TableLagOversikt2[[#This Row],[Games]],0)</f>
        <v>0.5</v>
      </c>
    </row>
    <row r="38" spans="2:8" x14ac:dyDescent="0.35">
      <c r="B38">
        <f>_xlfn.RANK.EQ(TableLagOversikt2[[#This Row],[Win Rate]],TableLagOversikt2[Win Rate])</f>
        <v>13</v>
      </c>
      <c r="C38" t="s">
        <v>4</v>
      </c>
      <c r="D38" t="s">
        <v>5</v>
      </c>
      <c r="E38" cm="1">
        <f t="array" ref="E38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38" cm="1">
        <f t="array" ref="F38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38">
        <f>TableLagOversikt2[[#This Row],[Wins]]+TableLagOversikt2[[#This Row],[Losses]]</f>
        <v>2</v>
      </c>
      <c r="H38">
        <f>IFERROR(TableLagOversikt2[[#This Row],[Wins]]/TableLagOversikt2[[#This Row],[Games]],0)</f>
        <v>0.5</v>
      </c>
    </row>
    <row r="39" spans="2:8" x14ac:dyDescent="0.35">
      <c r="B39">
        <f>_xlfn.RANK.EQ(TableLagOversikt2[[#This Row],[Win Rate]],TableLagOversikt2[Win Rate])</f>
        <v>19</v>
      </c>
      <c r="C39" t="s">
        <v>12</v>
      </c>
      <c r="D39" t="s">
        <v>5</v>
      </c>
      <c r="E39" cm="1">
        <f t="array" ref="E39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39" cm="1">
        <f t="array" ref="F39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39">
        <f>TableLagOversikt2[[#This Row],[Wins]]+TableLagOversikt2[[#This Row],[Losses]]</f>
        <v>3</v>
      </c>
      <c r="H39">
        <f>IFERROR(TableLagOversikt2[[#This Row],[Wins]]/TableLagOversikt2[[#This Row],[Games]],0)</f>
        <v>0.33333333333333331</v>
      </c>
    </row>
    <row r="40" spans="2:8" x14ac:dyDescent="0.35">
      <c r="B40">
        <f>_xlfn.RANK.EQ(TableLagOversikt2[[#This Row],[Win Rate]],TableLagOversikt2[Win Rate])</f>
        <v>20</v>
      </c>
      <c r="C40" t="s">
        <v>0</v>
      </c>
      <c r="D40" t="s">
        <v>3</v>
      </c>
      <c r="E40" cm="1">
        <f t="array" ref="E40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40" cm="1">
        <f t="array" ref="F40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4</v>
      </c>
      <c r="G40">
        <f>TableLagOversikt2[[#This Row],[Wins]]+TableLagOversikt2[[#This Row],[Losses]]</f>
        <v>5</v>
      </c>
      <c r="H40">
        <f>IFERROR(TableLagOversikt2[[#This Row],[Wins]]/TableLagOversikt2[[#This Row],[Games]],0)</f>
        <v>0.2</v>
      </c>
    </row>
    <row r="41" spans="2:8" x14ac:dyDescent="0.35">
      <c r="B41">
        <f>_xlfn.RANK.EQ(TableLagOversikt2[[#This Row],[Win Rate]],TableLagOversikt2[Win Rate])</f>
        <v>21</v>
      </c>
      <c r="C41" t="s">
        <v>1</v>
      </c>
      <c r="D41" t="s">
        <v>3</v>
      </c>
      <c r="E41" cm="1">
        <f t="array" ref="E41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1</v>
      </c>
      <c r="F41" cm="1">
        <f t="array" ref="F41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5</v>
      </c>
      <c r="G41">
        <f>TableLagOversikt2[[#This Row],[Wins]]+TableLagOversikt2[[#This Row],[Losses]]</f>
        <v>6</v>
      </c>
      <c r="H41">
        <f>IFERROR(TableLagOversikt2[[#This Row],[Wins]]/TableLagOversikt2[[#This Row],[Games]],0)</f>
        <v>0.16666666666666666</v>
      </c>
    </row>
    <row r="42" spans="2:8" x14ac:dyDescent="0.35">
      <c r="B42">
        <f>_xlfn.RANK.EQ(TableLagOversikt2[[#This Row],[Win Rate]],TableLagOversikt2[Win Rate])</f>
        <v>22</v>
      </c>
      <c r="C42" t="s">
        <v>1</v>
      </c>
      <c r="D42" t="s">
        <v>0</v>
      </c>
      <c r="E42" cm="1">
        <f t="array" ref="E42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2" cm="1">
        <f t="array" ref="F42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3</v>
      </c>
      <c r="G42">
        <f>TableLagOversikt2[[#This Row],[Wins]]+TableLagOversikt2[[#This Row],[Losses]]</f>
        <v>3</v>
      </c>
      <c r="H42">
        <f>IFERROR(TableLagOversikt2[[#This Row],[Wins]]/TableLagOversikt2[[#This Row],[Games]],0)</f>
        <v>0</v>
      </c>
    </row>
    <row r="43" spans="2:8" x14ac:dyDescent="0.35">
      <c r="B43">
        <f>_xlfn.RANK.EQ(TableLagOversikt2[[#This Row],[Win Rate]],TableLagOversikt2[Win Rate])</f>
        <v>22</v>
      </c>
      <c r="C43" t="s">
        <v>1</v>
      </c>
      <c r="D43" t="s">
        <v>5</v>
      </c>
      <c r="E43" cm="1">
        <f t="array" ref="E43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3" cm="1">
        <f t="array" ref="F43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43">
        <f>TableLagOversikt2[[#This Row],[Wins]]+TableLagOversikt2[[#This Row],[Losses]]</f>
        <v>2</v>
      </c>
      <c r="H43">
        <f>IFERROR(TableLagOversikt2[[#This Row],[Wins]]/TableLagOversikt2[[#This Row],[Games]],0)</f>
        <v>0</v>
      </c>
    </row>
    <row r="44" spans="2:8" x14ac:dyDescent="0.35">
      <c r="B44">
        <f>_xlfn.RANK.EQ(TableLagOversikt2[[#This Row],[Win Rate]],TableLagOversikt2[Win Rate])</f>
        <v>22</v>
      </c>
      <c r="C44" t="s">
        <v>8</v>
      </c>
      <c r="D44" t="s">
        <v>4</v>
      </c>
      <c r="E44" cm="1">
        <f t="array" ref="E44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4" cm="1">
        <f t="array" ref="F44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44">
        <f>TableLagOversikt2[[#This Row],[Wins]]+TableLagOversikt2[[#This Row],[Losses]]</f>
        <v>1</v>
      </c>
      <c r="H44">
        <f>IFERROR(TableLagOversikt2[[#This Row],[Wins]]/TableLagOversikt2[[#This Row],[Games]],0)</f>
        <v>0</v>
      </c>
    </row>
    <row r="45" spans="2:8" x14ac:dyDescent="0.35">
      <c r="B45">
        <f>_xlfn.RANK.EQ(TableLagOversikt2[[#This Row],[Win Rate]],TableLagOversikt2[Win Rate])</f>
        <v>22</v>
      </c>
      <c r="C45" t="s">
        <v>0</v>
      </c>
      <c r="D45" t="s">
        <v>4</v>
      </c>
      <c r="E45" cm="1">
        <f t="array" ref="E45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5" cm="1">
        <f t="array" ref="F45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45">
        <f>TableLagOversikt2[[#This Row],[Wins]]+TableLagOversikt2[[#This Row],[Losses]]</f>
        <v>1</v>
      </c>
      <c r="H45">
        <f>IFERROR(TableLagOversikt2[[#This Row],[Wins]]/TableLagOversikt2[[#This Row],[Games]],0)</f>
        <v>0</v>
      </c>
    </row>
    <row r="46" spans="2:8" x14ac:dyDescent="0.35">
      <c r="B46">
        <f>_xlfn.RANK.EQ(TableLagOversikt2[[#This Row],[Win Rate]],TableLagOversikt2[Win Rate])</f>
        <v>22</v>
      </c>
      <c r="C46" t="s">
        <v>0</v>
      </c>
      <c r="D46" t="s">
        <v>12</v>
      </c>
      <c r="E46" cm="1">
        <f t="array" ref="E46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6" cm="1">
        <f t="array" ref="F46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46">
        <f>TableLagOversikt2[[#This Row],[Wins]]+TableLagOversikt2[[#This Row],[Losses]]</f>
        <v>1</v>
      </c>
      <c r="H46">
        <f>IFERROR(TableLagOversikt2[[#This Row],[Wins]]/TableLagOversikt2[[#This Row],[Games]],0)</f>
        <v>0</v>
      </c>
    </row>
    <row r="47" spans="2:8" x14ac:dyDescent="0.35">
      <c r="B47">
        <f>_xlfn.RANK.EQ(TableLagOversikt2[[#This Row],[Win Rate]],TableLagOversikt2[Win Rate])</f>
        <v>22</v>
      </c>
      <c r="C47" t="s">
        <v>0</v>
      </c>
      <c r="D47" t="s">
        <v>5</v>
      </c>
      <c r="E47" cm="1">
        <f t="array" ref="E47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7" cm="1">
        <f t="array" ref="F47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1</v>
      </c>
      <c r="G47">
        <f>TableLagOversikt2[[#This Row],[Wins]]+TableLagOversikt2[[#This Row],[Losses]]</f>
        <v>1</v>
      </c>
      <c r="H47">
        <f>IFERROR(TableLagOversikt2[[#This Row],[Wins]]/TableLagOversikt2[[#This Row],[Games]],0)</f>
        <v>0</v>
      </c>
    </row>
    <row r="48" spans="2:8" x14ac:dyDescent="0.35">
      <c r="B48">
        <f>_xlfn.RANK.EQ(TableLagOversikt2[[#This Row],[Win Rate]],TableLagOversikt2[Win Rate])</f>
        <v>22</v>
      </c>
      <c r="C48" t="s">
        <v>4</v>
      </c>
      <c r="D48" t="s">
        <v>3</v>
      </c>
      <c r="E48" cm="1">
        <f t="array" ref="E48">SUM(--NOT(ISERROR(_xlfn._xlws.FILTER(Matches[Dato],(TableLagOversikt2[[#This Row],[Name 1]]=Matches[Winner 1])*(TableLagOversikt2[[#This Row],[Name 2]]=Matches[Winner 2]) + (TableLagOversikt2[[#This Row],[Name 2]]=Matches[Winner 1])*(TableLagOversikt2[[#This Row],[Name 1]]=Matches[Winner 2])))))</f>
        <v>0</v>
      </c>
      <c r="F48" cm="1">
        <f t="array" ref="F48">SUM(--NOT(ISERROR(_xlfn._xlws.FILTER(Matches[Dato],(TableLagOversikt2[[#This Row],[Name 1]]=Matches[Loser 1])*(TableLagOversikt2[[#This Row],[Name 2]]=Matches[Loser 2]) + (TableLagOversikt2[[#This Row],[Name 2]]=Matches[Loser 1])*(TableLagOversikt2[[#This Row],[Name 1]]=Matches[Loser 2])))))</f>
        <v>2</v>
      </c>
      <c r="G48">
        <f>TableLagOversikt2[[#This Row],[Wins]]+TableLagOversikt2[[#This Row],[Losses]]</f>
        <v>2</v>
      </c>
      <c r="H48">
        <f>IFERROR(TableLagOversikt2[[#This Row],[Wins]]/TableLagOversikt2[[#This Row],[Games]],0)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4151-DF32-4156-A935-CAACE1DDF6C2}">
  <dimension ref="B2:AN41"/>
  <sheetViews>
    <sheetView workbookViewId="0">
      <selection activeCell="C29" sqref="C29"/>
    </sheetView>
  </sheetViews>
  <sheetFormatPr defaultRowHeight="14.4" x14ac:dyDescent="0.35"/>
  <cols>
    <col min="3" max="4" width="10.26953125" customWidth="1"/>
    <col min="7" max="7" width="10.54296875" customWidth="1"/>
    <col min="8" max="8" width="15" customWidth="1"/>
    <col min="9" max="9" width="10.54296875" customWidth="1"/>
    <col min="12" max="18" width="9.54296875" customWidth="1"/>
    <col min="39" max="39" width="11" customWidth="1"/>
  </cols>
  <sheetData>
    <row r="2" spans="2:40" ht="24" x14ac:dyDescent="0.5">
      <c r="B2" s="3" t="s">
        <v>25</v>
      </c>
      <c r="C2" s="3"/>
      <c r="D2" s="3"/>
      <c r="E2" s="3"/>
      <c r="F2" s="3"/>
      <c r="G2" s="3"/>
      <c r="H2" s="3"/>
      <c r="AF2" t="s">
        <v>3</v>
      </c>
      <c r="AG2" t="s">
        <v>0</v>
      </c>
      <c r="AJ2" t="e" cm="1" vm="1">
        <f t="array" aca="1" ref="AJ2" ca="1">_xlfn._xlws.FILTER(AF2:AG41,(AF2:AF41&amp;AG2:AG41)&lt;&gt;(AG2:AG41&amp;AF2:AF41))</f>
        <v>#VALUE!</v>
      </c>
      <c r="AM2" t="str">
        <f>AF2&amp;AG2</f>
        <v>GregerOskar</v>
      </c>
      <c r="AN2" t="str">
        <f>AG2&amp;AF2</f>
        <v>OskarGreger</v>
      </c>
    </row>
    <row r="3" spans="2:40" ht="15" x14ac:dyDescent="0.35">
      <c r="AF3" t="s">
        <v>3</v>
      </c>
      <c r="AG3" t="s">
        <v>2</v>
      </c>
    </row>
    <row r="4" spans="2:40" ht="18.600000000000001" x14ac:dyDescent="0.4">
      <c r="B4" s="4" t="s">
        <v>28</v>
      </c>
      <c r="C4" s="4" t="s">
        <v>6</v>
      </c>
      <c r="P4" s="2"/>
      <c r="V4" s="1"/>
      <c r="W4" s="1"/>
      <c r="X4" s="1"/>
      <c r="Y4" s="1"/>
      <c r="Z4" s="1"/>
      <c r="AA4" s="1"/>
      <c r="AB4" s="1"/>
      <c r="AE4" s="1" t="s">
        <v>13</v>
      </c>
      <c r="AI4" t="s">
        <v>3</v>
      </c>
      <c r="AJ4" t="s">
        <v>12</v>
      </c>
    </row>
    <row r="5" spans="2:40" ht="15" x14ac:dyDescent="0.35">
      <c r="B5" t="str" cm="1">
        <f t="array" ref="B5:C12">_xlfn.SORTBY(Players[[Player]:[Rank]],Players[Rank],1)</f>
        <v>Sander</v>
      </c>
      <c r="C5">
        <v>1</v>
      </c>
      <c r="AI5" t="s">
        <v>3</v>
      </c>
      <c r="AJ5" t="s">
        <v>5</v>
      </c>
    </row>
    <row r="6" spans="2:40" ht="15" x14ac:dyDescent="0.35">
      <c r="B6" t="str">
        <v>Phillip</v>
      </c>
      <c r="C6">
        <v>1</v>
      </c>
      <c r="K6" s="2"/>
      <c r="AI6" t="s">
        <v>3</v>
      </c>
      <c r="AJ6" t="s">
        <v>1</v>
      </c>
    </row>
    <row r="7" spans="2:40" ht="15" x14ac:dyDescent="0.35">
      <c r="B7" t="str">
        <v>Sigurd</v>
      </c>
      <c r="C7">
        <v>3</v>
      </c>
      <c r="AI7" t="s">
        <v>1</v>
      </c>
      <c r="AJ7" t="s">
        <v>2</v>
      </c>
    </row>
    <row r="8" spans="2:40" ht="15" x14ac:dyDescent="0.35">
      <c r="B8" t="str">
        <v>Greger</v>
      </c>
      <c r="C8">
        <v>4</v>
      </c>
      <c r="K8" s="2"/>
      <c r="AI8" t="s">
        <v>1</v>
      </c>
      <c r="AJ8" t="s">
        <v>12</v>
      </c>
    </row>
    <row r="9" spans="2:40" ht="15" x14ac:dyDescent="0.35">
      <c r="B9" t="str">
        <v>Mathias</v>
      </c>
      <c r="C9">
        <v>5</v>
      </c>
      <c r="AI9" t="s">
        <v>1</v>
      </c>
      <c r="AJ9" t="s">
        <v>3</v>
      </c>
    </row>
    <row r="10" spans="2:40" ht="15" x14ac:dyDescent="0.35">
      <c r="B10" t="str">
        <v>Olai</v>
      </c>
      <c r="C10">
        <v>6</v>
      </c>
      <c r="AI10" t="s">
        <v>1</v>
      </c>
      <c r="AJ10" t="s">
        <v>4</v>
      </c>
    </row>
    <row r="11" spans="2:40" ht="15" x14ac:dyDescent="0.35">
      <c r="B11" t="str">
        <v>Kjell</v>
      </c>
      <c r="C11">
        <v>7</v>
      </c>
      <c r="AI11" t="s">
        <v>1</v>
      </c>
      <c r="AJ11" t="s">
        <v>8</v>
      </c>
    </row>
    <row r="12" spans="2:40" ht="15" x14ac:dyDescent="0.35">
      <c r="B12" t="str">
        <v>Oskar</v>
      </c>
      <c r="C12">
        <v>8</v>
      </c>
      <c r="L12" s="2"/>
      <c r="N12" s="2"/>
      <c r="AI12" t="s">
        <v>1</v>
      </c>
      <c r="AJ12" t="s">
        <v>0</v>
      </c>
    </row>
    <row r="13" spans="2:40" ht="15" x14ac:dyDescent="0.35">
      <c r="V13" s="2"/>
      <c r="AI13" t="s">
        <v>1</v>
      </c>
      <c r="AJ13" t="s">
        <v>5</v>
      </c>
    </row>
    <row r="14" spans="2:40" ht="15" x14ac:dyDescent="0.35">
      <c r="L14" s="2"/>
      <c r="N14" s="2"/>
      <c r="AI14" t="s">
        <v>5</v>
      </c>
      <c r="AJ14" t="s">
        <v>3</v>
      </c>
    </row>
    <row r="15" spans="2:40" ht="15" x14ac:dyDescent="0.35">
      <c r="AI15" t="s">
        <v>5</v>
      </c>
      <c r="AJ15" t="s">
        <v>8</v>
      </c>
    </row>
    <row r="16" spans="2:40" ht="15" x14ac:dyDescent="0.35">
      <c r="AI16" t="s">
        <v>5</v>
      </c>
      <c r="AJ16" t="s">
        <v>4</v>
      </c>
    </row>
    <row r="17" spans="12:36" ht="15" x14ac:dyDescent="0.35">
      <c r="V17" s="2"/>
      <c r="AI17" t="s">
        <v>5</v>
      </c>
      <c r="AJ17" t="s">
        <v>12</v>
      </c>
    </row>
    <row r="18" spans="12:36" ht="15" x14ac:dyDescent="0.35">
      <c r="AI18" t="s">
        <v>5</v>
      </c>
      <c r="AJ18" t="s">
        <v>0</v>
      </c>
    </row>
    <row r="19" spans="12:36" ht="15" x14ac:dyDescent="0.35">
      <c r="L19" s="2"/>
      <c r="N19" s="2"/>
      <c r="AI19" t="s">
        <v>4</v>
      </c>
      <c r="AJ19" t="s">
        <v>12</v>
      </c>
    </row>
    <row r="20" spans="12:36" ht="15" x14ac:dyDescent="0.35">
      <c r="AI20" t="s">
        <v>4</v>
      </c>
      <c r="AJ20" t="s">
        <v>5</v>
      </c>
    </row>
    <row r="21" spans="12:36" ht="15" x14ac:dyDescent="0.35">
      <c r="L21" s="2"/>
      <c r="AI21" t="s">
        <v>4</v>
      </c>
      <c r="AJ21" t="s">
        <v>8</v>
      </c>
    </row>
    <row r="22" spans="12:36" ht="15" x14ac:dyDescent="0.35">
      <c r="AI22" t="s">
        <v>4</v>
      </c>
      <c r="AJ22" t="s">
        <v>3</v>
      </c>
    </row>
    <row r="23" spans="12:36" ht="15" x14ac:dyDescent="0.35">
      <c r="AI23" t="s">
        <v>0</v>
      </c>
      <c r="AJ23" t="s">
        <v>2</v>
      </c>
    </row>
    <row r="24" spans="12:36" ht="15" x14ac:dyDescent="0.35">
      <c r="AI24" t="s">
        <v>0</v>
      </c>
      <c r="AJ24" t="s">
        <v>8</v>
      </c>
    </row>
    <row r="25" spans="12:36" ht="15" x14ac:dyDescent="0.35">
      <c r="AI25" t="s">
        <v>0</v>
      </c>
      <c r="AJ25" t="s">
        <v>4</v>
      </c>
    </row>
    <row r="26" spans="12:36" ht="15" x14ac:dyDescent="0.35">
      <c r="AI26" t="s">
        <v>0</v>
      </c>
      <c r="AJ26" t="s">
        <v>3</v>
      </c>
    </row>
    <row r="27" spans="12:36" ht="15" x14ac:dyDescent="0.35">
      <c r="AI27" t="s">
        <v>0</v>
      </c>
      <c r="AJ27" t="s">
        <v>12</v>
      </c>
    </row>
    <row r="28" spans="12:36" ht="15" x14ac:dyDescent="0.35">
      <c r="AI28" t="s">
        <v>0</v>
      </c>
      <c r="AJ28" t="s">
        <v>1</v>
      </c>
    </row>
    <row r="29" spans="12:36" ht="15" x14ac:dyDescent="0.35">
      <c r="AI29" t="s">
        <v>12</v>
      </c>
      <c r="AJ29" t="s">
        <v>1</v>
      </c>
    </row>
    <row r="30" spans="12:36" ht="15" x14ac:dyDescent="0.35">
      <c r="AI30" t="s">
        <v>12</v>
      </c>
      <c r="AJ30" t="s">
        <v>5</v>
      </c>
    </row>
    <row r="31" spans="12:36" ht="15" x14ac:dyDescent="0.35">
      <c r="AI31" t="s">
        <v>2</v>
      </c>
      <c r="AJ31" t="s">
        <v>0</v>
      </c>
    </row>
    <row r="32" spans="12:36" ht="15" x14ac:dyDescent="0.35">
      <c r="AI32" t="s">
        <v>2</v>
      </c>
      <c r="AJ32" t="s">
        <v>3</v>
      </c>
    </row>
    <row r="33" spans="32:33" ht="15" x14ac:dyDescent="0.35">
      <c r="AF33" t="s">
        <v>2</v>
      </c>
      <c r="AG33" t="s">
        <v>1</v>
      </c>
    </row>
    <row r="34" spans="32:33" ht="15" x14ac:dyDescent="0.35">
      <c r="AF34" t="s">
        <v>2</v>
      </c>
      <c r="AG34" t="s">
        <v>5</v>
      </c>
    </row>
    <row r="35" spans="32:33" ht="15" x14ac:dyDescent="0.35">
      <c r="AF35" t="s">
        <v>2</v>
      </c>
      <c r="AG35" t="s">
        <v>4</v>
      </c>
    </row>
    <row r="36" spans="32:33" ht="15" x14ac:dyDescent="0.35">
      <c r="AF36" t="s">
        <v>2</v>
      </c>
      <c r="AG36" t="s">
        <v>8</v>
      </c>
    </row>
    <row r="37" spans="32:33" ht="15" x14ac:dyDescent="0.35">
      <c r="AF37" t="s">
        <v>2</v>
      </c>
      <c r="AG37" t="s">
        <v>12</v>
      </c>
    </row>
    <row r="38" spans="32:33" ht="15" x14ac:dyDescent="0.35">
      <c r="AF38" t="s">
        <v>8</v>
      </c>
      <c r="AG38" t="s">
        <v>12</v>
      </c>
    </row>
    <row r="39" spans="32:33" ht="15" x14ac:dyDescent="0.35">
      <c r="AF39" t="s">
        <v>8</v>
      </c>
      <c r="AG39" t="s">
        <v>1</v>
      </c>
    </row>
    <row r="40" spans="32:33" ht="15" x14ac:dyDescent="0.35">
      <c r="AF40" t="s">
        <v>8</v>
      </c>
      <c r="AG40" t="s">
        <v>3</v>
      </c>
    </row>
    <row r="41" spans="32:33" ht="15" x14ac:dyDescent="0.35">
      <c r="AF41" t="s">
        <v>8</v>
      </c>
      <c r="AG41" t="s">
        <v>5</v>
      </c>
    </row>
  </sheetData>
  <sortState xmlns:xlrd2="http://schemas.microsoft.com/office/spreadsheetml/2017/richdata2" ref="AF2:AG44">
    <sortCondition ref="AF1:AF4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03AD-44E7-461A-A591-71758AF51B78}">
  <dimension ref="A1:F40"/>
  <sheetViews>
    <sheetView topLeftCell="A12" workbookViewId="0">
      <selection activeCell="H7" sqref="H7"/>
    </sheetView>
  </sheetViews>
  <sheetFormatPr defaultRowHeight="14.4" x14ac:dyDescent="0.35"/>
  <cols>
    <col min="1" max="1" width="10.26953125" bestFit="1" customWidth="1"/>
    <col min="3" max="3" width="12.26953125" customWidth="1"/>
    <col min="4" max="5" width="11.1796875" customWidth="1"/>
    <col min="6" max="8" width="10.1796875" customWidth="1"/>
    <col min="10" max="11" width="7.26953125"/>
    <col min="12" max="12" width="9" customWidth="1"/>
  </cols>
  <sheetData>
    <row r="1" spans="1:6" ht="15" x14ac:dyDescent="0.35">
      <c r="A1" t="s">
        <v>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ht="14.4" customHeight="1" x14ac:dyDescent="0.35">
      <c r="A2">
        <v>44941</v>
      </c>
      <c r="B2" t="s">
        <v>2</v>
      </c>
      <c r="C2" t="s">
        <v>0</v>
      </c>
      <c r="D2" t="s">
        <v>3</v>
      </c>
      <c r="E2" t="s">
        <v>1</v>
      </c>
      <c r="F2" t="s">
        <v>9</v>
      </c>
    </row>
    <row r="3" spans="1:6" ht="15" x14ac:dyDescent="0.35">
      <c r="A3">
        <v>44941</v>
      </c>
      <c r="B3" t="s">
        <v>3</v>
      </c>
      <c r="C3" t="s">
        <v>0</v>
      </c>
      <c r="D3" t="s">
        <v>1</v>
      </c>
      <c r="E3" t="s">
        <v>2</v>
      </c>
      <c r="F3" t="s">
        <v>9</v>
      </c>
    </row>
    <row r="4" spans="1:6" ht="15" x14ac:dyDescent="0.35">
      <c r="A4">
        <v>44941</v>
      </c>
      <c r="B4" t="s">
        <v>3</v>
      </c>
      <c r="C4" t="s">
        <v>2</v>
      </c>
      <c r="D4" t="s">
        <v>1</v>
      </c>
      <c r="E4" t="s">
        <v>0</v>
      </c>
      <c r="F4" t="s">
        <v>11</v>
      </c>
    </row>
    <row r="5" spans="1:6" ht="15" x14ac:dyDescent="0.35">
      <c r="A5">
        <v>44941</v>
      </c>
      <c r="B5" t="s">
        <v>0</v>
      </c>
      <c r="C5" t="s">
        <v>2</v>
      </c>
      <c r="D5" t="s">
        <v>3</v>
      </c>
      <c r="E5" t="s">
        <v>1</v>
      </c>
      <c r="F5" t="s">
        <v>10</v>
      </c>
    </row>
    <row r="6" spans="1:6" ht="15" x14ac:dyDescent="0.35">
      <c r="A6">
        <v>44941</v>
      </c>
      <c r="B6" t="s">
        <v>1</v>
      </c>
      <c r="C6" t="s">
        <v>2</v>
      </c>
      <c r="D6" t="s">
        <v>3</v>
      </c>
      <c r="E6" t="s">
        <v>0</v>
      </c>
      <c r="F6" t="s">
        <v>11</v>
      </c>
    </row>
    <row r="7" spans="1:6" ht="15" x14ac:dyDescent="0.35">
      <c r="A7">
        <v>44941</v>
      </c>
      <c r="B7" t="s">
        <v>2</v>
      </c>
      <c r="C7" t="s">
        <v>3</v>
      </c>
      <c r="D7" t="s">
        <v>1</v>
      </c>
      <c r="E7" t="s">
        <v>0</v>
      </c>
      <c r="F7" t="s">
        <v>9</v>
      </c>
    </row>
    <row r="8" spans="1:6" ht="15" x14ac:dyDescent="0.35">
      <c r="A8">
        <v>44941</v>
      </c>
      <c r="B8" t="s">
        <v>2</v>
      </c>
      <c r="C8" t="s">
        <v>0</v>
      </c>
      <c r="D8" t="s">
        <v>3</v>
      </c>
      <c r="E8" t="s">
        <v>1</v>
      </c>
      <c r="F8" t="s">
        <v>11</v>
      </c>
    </row>
    <row r="9" spans="1:6" ht="15" x14ac:dyDescent="0.35">
      <c r="A9">
        <v>44941</v>
      </c>
      <c r="B9" t="s">
        <v>2</v>
      </c>
      <c r="C9" t="s">
        <v>1</v>
      </c>
      <c r="D9" t="s">
        <v>3</v>
      </c>
      <c r="E9" t="s">
        <v>0</v>
      </c>
      <c r="F9" t="s">
        <v>11</v>
      </c>
    </row>
    <row r="10" spans="1:6" ht="15" x14ac:dyDescent="0.35">
      <c r="A10">
        <v>44948</v>
      </c>
      <c r="B10" t="s">
        <v>5</v>
      </c>
      <c r="C10" t="s">
        <v>3</v>
      </c>
      <c r="D10" t="s">
        <v>1</v>
      </c>
      <c r="E10" t="s">
        <v>8</v>
      </c>
      <c r="F10" t="s">
        <v>10</v>
      </c>
    </row>
    <row r="11" spans="1:6" ht="15" x14ac:dyDescent="0.35">
      <c r="A11">
        <v>44948</v>
      </c>
      <c r="B11" t="s">
        <v>4</v>
      </c>
      <c r="C11" t="s">
        <v>12</v>
      </c>
      <c r="D11" t="s">
        <v>3</v>
      </c>
      <c r="E11" t="s">
        <v>8</v>
      </c>
      <c r="F11" t="s">
        <v>11</v>
      </c>
    </row>
    <row r="12" spans="1:6" ht="15" x14ac:dyDescent="0.35">
      <c r="A12">
        <v>44948</v>
      </c>
      <c r="B12" t="s">
        <v>1</v>
      </c>
      <c r="C12" t="s">
        <v>12</v>
      </c>
      <c r="D12" t="s">
        <v>4</v>
      </c>
      <c r="E12" t="s">
        <v>5</v>
      </c>
      <c r="F12" t="s">
        <v>10</v>
      </c>
    </row>
    <row r="13" spans="1:6" ht="15" x14ac:dyDescent="0.35">
      <c r="A13">
        <v>44948</v>
      </c>
      <c r="B13" t="s">
        <v>1</v>
      </c>
      <c r="C13" t="s">
        <v>3</v>
      </c>
      <c r="D13" t="s">
        <v>4</v>
      </c>
      <c r="E13" t="s">
        <v>8</v>
      </c>
      <c r="F13" t="s">
        <v>9</v>
      </c>
    </row>
    <row r="14" spans="1:6" ht="15" x14ac:dyDescent="0.35">
      <c r="A14">
        <v>44948</v>
      </c>
      <c r="B14" t="s">
        <v>3</v>
      </c>
      <c r="C14" t="s">
        <v>12</v>
      </c>
      <c r="D14" t="s">
        <v>8</v>
      </c>
      <c r="E14" t="s">
        <v>5</v>
      </c>
      <c r="F14" t="s">
        <v>11</v>
      </c>
    </row>
    <row r="15" spans="1:6" ht="15" x14ac:dyDescent="0.35">
      <c r="A15">
        <v>44948</v>
      </c>
      <c r="B15" t="s">
        <v>1</v>
      </c>
      <c r="C15" t="s">
        <v>4</v>
      </c>
      <c r="D15" t="s">
        <v>5</v>
      </c>
      <c r="E15" t="s">
        <v>12</v>
      </c>
      <c r="F15" t="s">
        <v>11</v>
      </c>
    </row>
    <row r="16" spans="1:6" ht="15" x14ac:dyDescent="0.35">
      <c r="A16">
        <v>44948</v>
      </c>
      <c r="B16" t="s">
        <v>8</v>
      </c>
      <c r="C16" t="s">
        <v>12</v>
      </c>
      <c r="D16" t="s">
        <v>4</v>
      </c>
      <c r="E16" t="s">
        <v>3</v>
      </c>
      <c r="F16" t="s">
        <v>10</v>
      </c>
    </row>
    <row r="17" spans="1:6" ht="15" x14ac:dyDescent="0.35">
      <c r="A17">
        <v>44948</v>
      </c>
      <c r="B17" t="s">
        <v>3</v>
      </c>
      <c r="C17" t="s">
        <v>8</v>
      </c>
      <c r="D17" t="s">
        <v>1</v>
      </c>
      <c r="E17" t="s">
        <v>5</v>
      </c>
      <c r="F17" t="s">
        <v>11</v>
      </c>
    </row>
    <row r="18" spans="1:6" ht="15" x14ac:dyDescent="0.35">
      <c r="A18">
        <v>44955</v>
      </c>
      <c r="B18" t="s">
        <v>2</v>
      </c>
      <c r="C18" t="s">
        <v>5</v>
      </c>
      <c r="D18" t="s">
        <v>0</v>
      </c>
      <c r="E18" t="s">
        <v>4</v>
      </c>
      <c r="F18" t="s">
        <v>9</v>
      </c>
    </row>
    <row r="19" spans="1:6" ht="15" x14ac:dyDescent="0.35">
      <c r="A19">
        <v>44955</v>
      </c>
      <c r="B19" t="s">
        <v>1</v>
      </c>
      <c r="C19" t="s">
        <v>8</v>
      </c>
      <c r="D19" t="s">
        <v>5</v>
      </c>
      <c r="E19" t="s">
        <v>3</v>
      </c>
      <c r="F19" t="s">
        <v>9</v>
      </c>
    </row>
    <row r="20" spans="1:6" ht="15" x14ac:dyDescent="0.35">
      <c r="A20">
        <v>44955</v>
      </c>
      <c r="B20" t="s">
        <v>2</v>
      </c>
      <c r="C20" t="s">
        <v>4</v>
      </c>
      <c r="D20" t="s">
        <v>0</v>
      </c>
      <c r="E20" t="s">
        <v>3</v>
      </c>
      <c r="F20" t="s">
        <v>9</v>
      </c>
    </row>
    <row r="21" spans="1:6" ht="15" x14ac:dyDescent="0.35">
      <c r="A21">
        <v>44955</v>
      </c>
      <c r="B21" t="s">
        <v>5</v>
      </c>
      <c r="C21" t="s">
        <v>8</v>
      </c>
      <c r="D21" t="s">
        <v>1</v>
      </c>
      <c r="E21" t="s">
        <v>4</v>
      </c>
      <c r="F21" t="s">
        <v>9</v>
      </c>
    </row>
    <row r="22" spans="1:6" ht="15" x14ac:dyDescent="0.35">
      <c r="A22">
        <v>44955</v>
      </c>
      <c r="B22" t="s">
        <v>2</v>
      </c>
      <c r="C22" t="s">
        <v>0</v>
      </c>
      <c r="D22" t="s">
        <v>8</v>
      </c>
      <c r="E22" t="s">
        <v>3</v>
      </c>
      <c r="F22" t="s">
        <v>9</v>
      </c>
    </row>
    <row r="23" spans="1:6" ht="15" x14ac:dyDescent="0.35">
      <c r="A23">
        <v>44955</v>
      </c>
      <c r="B23" t="s">
        <v>5</v>
      </c>
      <c r="C23" t="s">
        <v>4</v>
      </c>
      <c r="D23" t="s">
        <v>2</v>
      </c>
      <c r="E23" t="s">
        <v>1</v>
      </c>
      <c r="F23" t="s">
        <v>10</v>
      </c>
    </row>
    <row r="24" spans="1:6" ht="15" x14ac:dyDescent="0.35">
      <c r="A24">
        <v>44955</v>
      </c>
      <c r="B24" t="s">
        <v>0</v>
      </c>
      <c r="C24" t="s">
        <v>8</v>
      </c>
      <c r="D24" t="s">
        <v>3</v>
      </c>
      <c r="E24" t="s">
        <v>1</v>
      </c>
      <c r="F24" t="s">
        <v>9</v>
      </c>
    </row>
    <row r="25" spans="1:6" ht="15" x14ac:dyDescent="0.35">
      <c r="A25">
        <v>44955</v>
      </c>
      <c r="B25" t="s">
        <v>2</v>
      </c>
      <c r="C25" t="s">
        <v>3</v>
      </c>
      <c r="D25" t="s">
        <v>1</v>
      </c>
      <c r="E25" t="s">
        <v>5</v>
      </c>
      <c r="F25" t="s">
        <v>11</v>
      </c>
    </row>
    <row r="26" spans="1:6" ht="15" x14ac:dyDescent="0.35">
      <c r="A26">
        <v>44955</v>
      </c>
      <c r="B26" t="s">
        <v>2</v>
      </c>
      <c r="C26" t="s">
        <v>8</v>
      </c>
      <c r="D26" t="s">
        <v>4</v>
      </c>
      <c r="E26" t="s">
        <v>3</v>
      </c>
      <c r="F26" t="s">
        <v>9</v>
      </c>
    </row>
    <row r="27" spans="1:6" ht="15" x14ac:dyDescent="0.35">
      <c r="A27">
        <v>44962</v>
      </c>
      <c r="B27" t="s">
        <v>5</v>
      </c>
      <c r="C27" t="s">
        <v>8</v>
      </c>
      <c r="D27" t="s">
        <v>0</v>
      </c>
      <c r="E27" t="s">
        <v>12</v>
      </c>
      <c r="F27" t="s">
        <v>9</v>
      </c>
    </row>
    <row r="28" spans="1:6" ht="15" x14ac:dyDescent="0.35">
      <c r="A28">
        <v>44962</v>
      </c>
      <c r="B28" t="s">
        <v>12</v>
      </c>
      <c r="C28" t="s">
        <v>1</v>
      </c>
      <c r="D28" t="s">
        <v>2</v>
      </c>
      <c r="E28" t="s">
        <v>3</v>
      </c>
      <c r="F28" t="s">
        <v>11</v>
      </c>
    </row>
    <row r="29" spans="1:6" ht="15" x14ac:dyDescent="0.35">
      <c r="A29">
        <v>44962</v>
      </c>
      <c r="B29" t="s">
        <v>2</v>
      </c>
      <c r="C29" t="s">
        <v>8</v>
      </c>
      <c r="D29" t="s">
        <v>5</v>
      </c>
      <c r="E29" t="s">
        <v>0</v>
      </c>
      <c r="F29" t="s">
        <v>11</v>
      </c>
    </row>
    <row r="30" spans="1:6" ht="15" x14ac:dyDescent="0.35">
      <c r="A30">
        <v>44962</v>
      </c>
      <c r="B30" t="s">
        <v>8</v>
      </c>
      <c r="C30" t="s">
        <v>12</v>
      </c>
      <c r="D30" t="s">
        <v>3</v>
      </c>
      <c r="E30" t="s">
        <v>1</v>
      </c>
      <c r="F30" t="s">
        <v>11</v>
      </c>
    </row>
    <row r="31" spans="1:6" ht="15" x14ac:dyDescent="0.35">
      <c r="A31">
        <v>44962</v>
      </c>
      <c r="B31" t="s">
        <v>3</v>
      </c>
      <c r="C31" t="s">
        <v>5</v>
      </c>
      <c r="D31" t="s">
        <v>2</v>
      </c>
      <c r="E31" t="s">
        <v>0</v>
      </c>
      <c r="F31" t="s">
        <v>11</v>
      </c>
    </row>
    <row r="32" spans="1:6" ht="15" x14ac:dyDescent="0.35">
      <c r="A32">
        <v>44962</v>
      </c>
      <c r="B32" t="s">
        <v>8</v>
      </c>
      <c r="C32" t="s">
        <v>1</v>
      </c>
      <c r="D32" t="s">
        <v>12</v>
      </c>
      <c r="E32" t="s">
        <v>5</v>
      </c>
      <c r="F32" t="s">
        <v>9</v>
      </c>
    </row>
    <row r="33" spans="1:6" ht="15" x14ac:dyDescent="0.35">
      <c r="A33">
        <v>44962</v>
      </c>
      <c r="B33" t="s">
        <v>2</v>
      </c>
      <c r="C33" t="s">
        <v>1</v>
      </c>
      <c r="D33" t="s">
        <v>0</v>
      </c>
      <c r="E33" t="s">
        <v>3</v>
      </c>
      <c r="F33" t="s">
        <v>9</v>
      </c>
    </row>
    <row r="34" spans="1:6" ht="15" x14ac:dyDescent="0.35">
      <c r="A34">
        <v>44962</v>
      </c>
      <c r="B34" t="s">
        <v>5</v>
      </c>
      <c r="C34" t="s">
        <v>12</v>
      </c>
      <c r="D34" t="s">
        <v>0</v>
      </c>
      <c r="E34" t="s">
        <v>8</v>
      </c>
      <c r="F34" t="s">
        <v>11</v>
      </c>
    </row>
    <row r="35" spans="1:6" ht="15" x14ac:dyDescent="0.35">
      <c r="A35">
        <v>44962</v>
      </c>
      <c r="B35" t="s">
        <v>2</v>
      </c>
      <c r="C35" t="s">
        <v>12</v>
      </c>
      <c r="D35" t="s">
        <v>5</v>
      </c>
      <c r="E35" t="s">
        <v>8</v>
      </c>
      <c r="F35" t="s">
        <v>10</v>
      </c>
    </row>
    <row r="36" spans="1:6" ht="15" x14ac:dyDescent="0.35">
      <c r="A36">
        <v>44962</v>
      </c>
      <c r="B36" t="s">
        <v>8</v>
      </c>
      <c r="C36" t="s">
        <v>3</v>
      </c>
      <c r="D36" t="s">
        <v>0</v>
      </c>
      <c r="E36" t="s">
        <v>1</v>
      </c>
      <c r="F36" t="s">
        <v>10</v>
      </c>
    </row>
    <row r="37" spans="1:6" ht="15" x14ac:dyDescent="0.35">
      <c r="A37">
        <v>44962</v>
      </c>
      <c r="B37" t="s">
        <v>3</v>
      </c>
      <c r="C37" t="s">
        <v>12</v>
      </c>
      <c r="D37" t="s">
        <v>2</v>
      </c>
      <c r="E37" t="s">
        <v>5</v>
      </c>
      <c r="F37" t="s">
        <v>11</v>
      </c>
    </row>
    <row r="38" spans="1:6" ht="15" x14ac:dyDescent="0.35"/>
    <row r="39" spans="1:6" ht="15" x14ac:dyDescent="0.35"/>
    <row r="40" spans="1:6" ht="15" x14ac:dyDescent="0.3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Live ranking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utlån</dc:creator>
  <cp:lastModifiedBy>Jonas Moss</cp:lastModifiedBy>
  <dcterms:created xsi:type="dcterms:W3CDTF">2022-12-11T22:42:05Z</dcterms:created>
  <dcterms:modified xsi:type="dcterms:W3CDTF">2023-02-11T22:43:59Z</dcterms:modified>
</cp:coreProperties>
</file>