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836" documentId="11_F25DC773A252ABDACC1048F5B198734C5BDE58E8" xr6:coauthVersionLast="47" xr6:coauthVersionMax="47" xr10:uidLastSave="{538F1452-46B6-4646-B9D3-2447561CE426}"/>
  <bookViews>
    <workbookView xWindow="-120" yWindow="-120" windowWidth="38640" windowHeight="21120" xr2:uid="{00000000-000D-0000-FFFF-FFFF00000000}"/>
  </bookViews>
  <sheets>
    <sheet name="1 Making functions" sheetId="9" r:id="rId1"/>
    <sheet name="2 RANDARRAY" sheetId="11" r:id="rId2"/>
    <sheet name="VGSales" sheetId="5" r:id="rId3"/>
    <sheet name="e00eb4de3c8a421cba9b8f4cb8546ec" sheetId="10" state="veryHidden" r:id="rId4"/>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LOGICALTOWORD" comment="Convert TRUE to Yes and FALSE to No.">_xlfn.LAMBDA(_xlpm.x, IF(_xlpm.x, "Yes", "No"))</definedName>
    <definedName name="MAXABS" comment="Return the element with the maximal absolute value.">_xlfn.LAMBDA(_xlpm.array, _xlfn._xlws.FILTER(_xlpm.array, ABS(_xlpm.array) = MAX(ABS(_xlpm.array))))</definedName>
    <definedName name="POSITIVESUM" comment="Calculate the sum only over the positive elements of an array.">_xlfn.LAMBDA(_xlpm.array, SUM(_xlfn._xlws.FILTER(_xlpm.array, _xlpm.array &gt; 0)))</definedName>
    <definedName name="PROBS" comment="Approximate the probability of success_condition when throwing re6 dice.">_xlfn.LAMBDA(_xlpm.success_condition,_xlpm.reps, AVERAGE(--_xlfn.BYROW(_xlfn.RANDARRAY(_xlpm.reps, 6, 1, 6, TRUE), _xlpm.success_condition)))</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9" l="1" a="1"/>
  <c r="B84" i="9" s="1"/>
  <c r="B79" i="9" a="1"/>
  <c r="B79" i="9" s="1"/>
  <c r="E56" i="9" a="1"/>
  <c r="E56" i="9" s="1"/>
  <c r="B56" i="9" a="1"/>
  <c r="B56" i="9" s="1"/>
  <c r="B35" i="9" a="1"/>
  <c r="B35" i="9" s="1"/>
  <c r="B34" i="9" a="1"/>
  <c r="B34" i="9" s="1"/>
  <c r="A3" i="10"/>
  <c r="B3" i="10"/>
  <c r="C3" i="10"/>
  <c r="A1" i="10"/>
  <c r="B1" i="10" a="1"/>
  <c r="B1" i="10" s="1"/>
  <c r="C1" i="10"/>
  <c r="D1" i="10"/>
  <c r="E1" i="10"/>
  <c r="B86" i="11" a="1"/>
  <c r="B86" i="11" s="1"/>
  <c r="B85" i="11" a="1"/>
  <c r="B85" i="11" s="1"/>
  <c r="B84" i="11" a="1"/>
  <c r="B84" i="11" s="1"/>
  <c r="B83" i="11" a="1"/>
  <c r="B83" i="11" s="1"/>
  <c r="A34" i="11" a="1"/>
  <c r="A34" i="11" s="1"/>
  <c r="A54" i="11" a="1"/>
  <c r="A54" i="11" s="1"/>
  <c r="F346" i="9" a="1"/>
  <c r="F346" i="9" s="1"/>
  <c r="B346" i="9" a="1"/>
  <c r="B346" i="9" s="1"/>
  <c r="E346" i="9" a="1"/>
  <c r="E346" i="9" s="1"/>
  <c r="A346" i="9" a="1"/>
  <c r="A346" i="9" s="1"/>
  <c r="F325" i="9" a="1"/>
  <c r="F325" i="9" s="1"/>
  <c r="E325" i="9" a="1"/>
  <c r="E325" i="9" s="1"/>
  <c r="B325" i="9" a="1"/>
  <c r="B325" i="9" s="1"/>
  <c r="A325" i="9" a="1"/>
  <c r="A325" i="9" s="1"/>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B395" i="9" l="1" a="1"/>
  <c r="B395" i="9" s="1"/>
  <c r="B393" i="9" a="1"/>
  <c r="B393" i="9" s="1"/>
  <c r="B394" i="9" a="1"/>
  <c r="B394" i="9" s="1"/>
  <c r="B392" i="9" a="1"/>
  <c r="B392" i="9" s="1"/>
  <c r="C380" i="9" a="1"/>
  <c r="C380" i="9" s="1"/>
  <c r="D380" i="9" a="1"/>
  <c r="D380" i="9" s="1"/>
  <c r="E380" i="9" a="1"/>
  <c r="E380" i="9" s="1"/>
  <c r="F380" i="9" a="1"/>
  <c r="F380" i="9" s="1"/>
  <c r="G380" i="9" a="1"/>
  <c r="G380" i="9" s="1"/>
  <c r="H380" i="9" a="1"/>
  <c r="H380" i="9" s="1"/>
  <c r="I380" i="9" a="1"/>
  <c r="I380" i="9" s="1"/>
  <c r="J380" i="9" a="1"/>
  <c r="J380" i="9" s="1"/>
  <c r="B380" i="9" a="1"/>
  <c r="B380" i="9" s="1"/>
  <c r="A380" i="9"/>
  <c r="D205" i="9" a="1"/>
  <c r="D205" i="9" s="1"/>
  <c r="D255" i="9" a="1"/>
  <c r="D255" i="9" s="1"/>
  <c r="D256" i="9" a="1"/>
  <c r="D256" i="9" s="1"/>
  <c r="D254" i="9" a="1"/>
  <c r="D254" i="9" s="1"/>
  <c r="E254" i="9" a="1"/>
  <c r="E254" i="9" s="1"/>
  <c r="C230" i="9" a="1"/>
  <c r="C230" i="9" s="1"/>
  <c r="B236" i="9" a="1"/>
  <c r="B236" i="9" s="1"/>
  <c r="B235" i="9" a="1"/>
  <c r="B235" i="9" s="1"/>
  <c r="B231" i="9" a="1"/>
  <c r="B231" i="9" s="1"/>
  <c r="B232" i="9" a="1"/>
  <c r="B232" i="9" s="1"/>
  <c r="B233" i="9" a="1"/>
  <c r="B233" i="9" s="1"/>
  <c r="B234" i="9" a="1"/>
  <c r="B234" i="9" s="1"/>
  <c r="B230" i="9" a="1"/>
  <c r="B230" i="9" s="1"/>
  <c r="C206" i="9" a="1"/>
  <c r="C206" i="9" s="1"/>
  <c r="C207" i="9" a="1"/>
  <c r="C207" i="9" s="1"/>
  <c r="C205" i="9" a="1"/>
  <c r="C205" i="9" s="1"/>
  <c r="G178" i="9" a="1"/>
  <c r="G178" i="9" s="1"/>
  <c r="G175" i="9"/>
  <c r="D156" i="9" a="1"/>
  <c r="D156" i="9" s="1"/>
  <c r="D153" i="9"/>
  <c r="D126" i="9" a="1"/>
  <c r="D126" i="9" s="1"/>
  <c r="C127" i="9"/>
  <c r="C128" i="9"/>
  <c r="C129" i="9"/>
  <c r="C130" i="9"/>
  <c r="C131" i="9"/>
  <c r="C126" i="9"/>
  <c r="B127" i="9" a="1"/>
  <c r="B127" i="9" s="1"/>
  <c r="B128" i="9" a="1"/>
  <c r="B128" i="9" s="1"/>
  <c r="B129" i="9" a="1"/>
  <c r="B129" i="9" s="1"/>
  <c r="B130" i="9" a="1"/>
  <c r="B130" i="9" s="1"/>
  <c r="B131" i="9" a="1"/>
  <c r="B131" i="9" s="1"/>
  <c r="B126" i="9" a="1"/>
  <c r="B126" i="9" s="1"/>
  <c r="C23" i="9" a="1"/>
  <c r="C23" i="9" s="1"/>
  <c r="C24" i="9" a="1"/>
  <c r="C24" i="9" s="1"/>
  <c r="C25" i="9" a="1"/>
  <c r="C25" i="9" s="1"/>
  <c r="C22" i="9" a="1"/>
  <c r="C22" i="9" s="1"/>
  <c r="B111" i="9" a="1"/>
  <c r="B111" i="9" s="1"/>
  <c r="B97" i="9" a="1"/>
  <c r="B97" i="9" s="1"/>
  <c r="C97" i="9" a="1"/>
  <c r="C97" i="9" s="1"/>
  <c r="D97" i="9" a="1"/>
  <c r="D97" i="9" s="1"/>
  <c r="B98" i="9" a="1"/>
  <c r="B98" i="9" s="1"/>
  <c r="C98" i="9" a="1"/>
  <c r="C98" i="9" s="1"/>
  <c r="D98" i="9" a="1"/>
  <c r="D98" i="9" s="1"/>
  <c r="C96" i="9" a="1"/>
  <c r="C96" i="9" s="1"/>
  <c r="D96" i="9" a="1"/>
  <c r="D96" i="9" s="1"/>
  <c r="B96" i="9" a="1"/>
  <c r="B96" i="9" s="1"/>
  <c r="F280" i="9" l="1" a="1"/>
  <c r="F280"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<sst xmlns="http://schemas.openxmlformats.org/spreadsheetml/2006/main" count="66814" uniqueCount="12200">
  <si>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</si>
  <si>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</si>
  <si>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</si>
  <si>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</si>
  <si>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</si>
  <si>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</si>
  <si>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</si>
  <si>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</si>
  <si>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</si>
  <si>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</si>
  <si>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</si>
  <si>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</si>
  <si>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</si>
  <si>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</si>
  <si>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</si>
  <si>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</si>
  <si>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</si>
  <si>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</si>
  <si>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</si>
  <si>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</si>
  <si>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</si>
  <si>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</si>
  <si>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</si>
  <si>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</si>
  <si>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</si>
  <si>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</si>
  <si>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</si>
  <si>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</si>
  <si>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</si>
  <si>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</si>
  <si>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</si>
  <si>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</si>
  <si>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</si>
  <si>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</si>
  <si>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</si>
  <si>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</si>
  <si>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</si>
  <si>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</si>
  <si>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</si>
  <si>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</si>
  <si>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</si>
  <si>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</si>
  <si>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</si>
  <si>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</si>
  <si>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</si>
  <si>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</si>
  <si>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</si>
  <si>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</si>
  <si>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</si>
  <si>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</si>
  <si>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</si>
  <si>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</si>
  <si>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</si>
  <si>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</si>
  <si>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</si>
  <si>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</si>
  <si>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</si>
  <si>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</si>
  <si>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</si>
  <si>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</si>
  <si>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</si>
  <si>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</si>
  <si>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</si>
  <si>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</si>
  <si>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</si>
  <si>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</si>
  <si>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</si>
  <si>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</si>
  <si>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</si>
  <si>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</si>
  <si>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</si>
  <si>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</si>
  <si>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</si>
  <si>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</si>
  <si>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</si>
  <si>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</si>
  <si>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</si>
  <si>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</si>
  <si>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</si>
  <si>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</si>
  <si>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</si>
  <si>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</si>
  <si>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</si>
  <si>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</si>
  <si>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</si>
  <si>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</si>
  <si>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</si>
  <si>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</si>
  <si>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</si>
  <si>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</si>
  <si>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</si>
  <si>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</si>
  <si>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</si>
  <si>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</si>
  <si>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</si>
  <si>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</si>
  <si>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</si>
  <si>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</si>
  <si>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</si>
  <si>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</si>
  <si>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</si>
  <si>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</si>
  <si>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</si>
  <si>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</si>
  <si>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</si>
  <si>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</si>
  <si>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</si>
  <si>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</si>
  <si>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</si>
  <si>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</si>
  <si>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</si>
  <si>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</si>
  <si>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</si>
  <si>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</si>
  <si>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</si>
  <si>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</si>
  <si>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</si>
  <si>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</si>
  <si>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</si>
  <si>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</si>
  <si>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</si>
  <si>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</si>
  <si>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</si>
  <si>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</si>
  <si>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</si>
  <si>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</si>
  <si>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</si>
  <si>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</si>
  <si>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</si>
  <si>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</si>
  <si>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</si>
  <si>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</si>
  <si>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</si>
  <si>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</si>
  <si>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</si>
  <si>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</si>
  <si>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</si>
  <si>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</si>
  <si>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</si>
  <si>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</si>
  <si>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</si>
  <si>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</si>
  <si>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</si>
  <si>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</si>
  <si>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</si>
  <si>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</si>
  <si>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</si>
  <si>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</si>
  <si>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</si>
  <si>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</si>
  <si>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</si>
  <si>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</si>
  <si>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</si>
  <si>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</si>
  <si>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</si>
  <si>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</si>
  <si>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</si>
  <si>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</si>
  <si>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</si>
  <si>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</si>
  <si>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</si>
  <si>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</si>
  <si>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</si>
  <si>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</si>
  <si>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</si>
  <si>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</si>
  <si>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</si>
  <si>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</si>
  <si>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</si>
  <si>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</si>
  <si>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</si>
  <si>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</si>
  <si>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</si>
  <si>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</si>
  <si>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</si>
  <si>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</si>
  <si>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</si>
  <si>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</si>
  <si>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</si>
  <si>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</si>
  <si>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</si>
  <si>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</si>
  <si>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</si>
  <si>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</si>
  <si>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</si>
  <si>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</si>
  <si>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</si>
  <si>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</si>
  <si>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</si>
  <si>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</si>
  <si>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</si>
  <si>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</si>
  <si>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</si>
  <si>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</si>
  <si>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</si>
  <si>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</si>
  <si>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</si>
  <si>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</si>
  <si>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</si>
  <si>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</si>
  <si>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</si>
  <si>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</si>
  <si>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</si>
  <si>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</si>
  <si>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</si>
  <si>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</si>
  <si>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</si>
  <si>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</si>
  <si>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</si>
  <si>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</si>
  <si>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</si>
  <si>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</si>
  <si>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</si>
  <si>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</si>
  <si>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</si>
  <si>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</si>
  <si>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</si>
  <si>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</si>
  <si>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</si>
  <si>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</si>
  <si>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</si>
  <si>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</si>
  <si>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</si>
  <si>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</si>
  <si>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</si>
  <si>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</si>
  <si>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</si>
  <si>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</si>
  <si>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</si>
  <si>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</si>
  <si>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</si>
  <si>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</si>
  <si>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</si>
  <si>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</si>
  <si>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</si>
  <si>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</si>
  <si>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</si>
  <si>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</si>
  <si>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</si>
  <si>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</si>
  <si>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</si>
  <si>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</si>
  <si>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</si>
  <si>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</si>
  <si>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</si>
  <si>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</si>
  <si>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</si>
  <si>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</si>
  <si>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</si>
  <si>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</si>
  <si>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</si>
  <si>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</si>
  <si>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</si>
  <si>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</si>
  <si>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</si>
  <si>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</si>
  <si>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</si>
  <si>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</si>
  <si>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</si>
  <si>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</si>
  <si>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</si>
  <si>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</si>
  <si>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</si>
  <si>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</si>
  <si>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</si>
  <si>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</si>
  <si>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</si>
  <si>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</si>
  <si>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</si>
  <si>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</si>
  <si>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</si>
  <si>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</si>
  <si>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</si>
  <si>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</si>
  <si>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</si>
  <si>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</si>
  <si>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</si>
  <si>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</si>
  <si>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</si>
  <si>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</si>
  <si>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</si>
  <si>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</si>
  <si>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</si>
  <si>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</si>
  <si>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</si>
  <si>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</si>
  <si>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</si>
  <si>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</si>
  <si>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</si>
  <si>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</si>
  <si>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</si>
  <si>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</si>
  <si>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</si>
  <si>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</si>
  <si>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</si>
  <si>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</si>
  <si>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</si>
  <si>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</si>
  <si>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</si>
  <si>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</si>
  <si>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</si>
  <si>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</si>
  <si>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</si>
  <si>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</si>
  <si>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</si>
  <si>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</si>
  <si>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</si>
  <si>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</si>
  <si>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</si>
  <si>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</si>
  <si>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</si>
  <si>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</si>
  <si>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</si>
  <si>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</si>
  <si>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</si>
  <si>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</si>
  <si>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</si>
  <si>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</si>
  <si>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</si>
  <si>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</si>
  <si>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</si>
  <si>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</si>
  <si>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</si>
  <si>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</si>
  <si>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</si>
  <si>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</si>
  <si>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</si>
  <si>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</si>
  <si>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</si>
  <si>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</si>
  <si>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</si>
  <si>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</si>
  <si>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</si>
  <si>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</si>
  <si>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</si>
  <si>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</si>
  <si>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</si>
  <si>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</si>
  <si>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</si>
  <si>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</si>
  <si>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</si>
  <si>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</si>
  <si>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</si>
  <si>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</si>
  <si>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</si>
  <si>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</si>
  <si>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</si>
  <si>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</si>
  <si>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</si>
  <si>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</si>
  <si>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</si>
  <si>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</si>
  <si>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</si>
  <si>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</si>
  <si>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</si>
  <si>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</si>
  <si>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</si>
  <si>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</si>
  <si>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</si>
  <si>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</si>
  <si>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</si>
  <si>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</si>
  <si>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</si>
  <si>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</si>
  <si>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</si>
  <si>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</si>
  <si>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</si>
  <si>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</si>
  <si>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</si>
  <si>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</si>
  <si>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</si>
  <si>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</si>
  <si>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</si>
  <si>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</si>
  <si>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</si>
  <si>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</si>
  <si>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</si>
  <si>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</si>
  <si>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</si>
  <si>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</si>
  <si>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</si>
  <si>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</si>
  <si>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</si>
  <si>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</si>
  <si>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</si>
  <si>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</si>
  <si>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</si>
  <si>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</si>
  <si>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</si>
  <si>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</si>
  <si>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</si>
  <si>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</si>
  <si>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</si>
  <si>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</si>
  <si>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</si>
  <si>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</si>
  <si>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</si>
  <si>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</si>
  <si>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</si>
  <si>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</si>
  <si>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</si>
  <si>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</si>
  <si>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</si>
  <si>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</si>
  <si>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</si>
  <si>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</si>
  <si>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</si>
  <si>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</si>
  <si>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</si>
  <si>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</si>
  <si>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</si>
  <si>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</si>
  <si>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</si>
  <si>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</si>
  <si>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</si>
  <si>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</si>
  <si>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</si>
  <si>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</si>
  <si>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</si>
  <si>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</si>
  <si>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</si>
  <si>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</si>
  <si>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</si>
  <si>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</si>
  <si>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</si>
  <si>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</si>
  <si>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</si>
  <si>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</si>
  <si>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</si>
  <si>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</si>
  <si>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</si>
  <si>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</si>
  <si>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</si>
  <si>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</si>
  <si>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</si>
  <si>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</si>
  <si>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</si>
  <si>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</si>
  <si>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</si>
  <si>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</si>
  <si>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</si>
  <si>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</si>
  <si>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</si>
  <si>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</si>
  <si>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</si>
  <si>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</si>
  <si>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</si>
  <si>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</si>
  <si>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</si>
  <si>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</si>
  <si>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</si>
  <si>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</si>
  <si>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</si>
  <si>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</si>
  <si>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</si>
  <si>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</si>
  <si>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</si>
  <si>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</si>
  <si>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</si>
  <si>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</si>
  <si>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</si>
  <si>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</si>
  <si>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</si>
  <si>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</si>
  <si>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</si>
  <si>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</si>
  <si>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</si>
  <si>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</si>
  <si>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</si>
  <si>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</si>
  <si>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</si>
  <si>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</si>
  <si>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</si>
  <si>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</si>
  <si>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</si>
  <si>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</si>
  <si>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</si>
  <si>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</si>
  <si>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</si>
  <si>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</si>
  <si>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</si>
  <si>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</si>
  <si>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</si>
  <si>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</si>
  <si>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</si>
  <si>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</si>
  <si>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</si>
  <si>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</si>
  <si>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</si>
  <si>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</si>
  <si>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</si>
  <si>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</si>
  <si>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</si>
  <si>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</si>
  <si>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</si>
  <si>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</si>
  <si>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</si>
  <si>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</si>
  <si>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</si>
  <si>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</si>
  <si>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</si>
  <si>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</si>
  <si>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</si>
  <si>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</si>
  <si>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</si>
  <si>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</si>
  <si>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</si>
  <si>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</si>
  <si>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</si>
  <si>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</si>
  <si>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</si>
  <si>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</si>
  <si>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</si>
  <si>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</si>
  <si>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</si>
  <si>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</si>
  <si>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</si>
  <si>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</si>
  <si>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</si>
  <si>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</si>
  <si>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</si>
  <si>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</si>
  <si>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</si>
  <si>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</si>
  <si>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</si>
  <si>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</si>
  <si>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</si>
  <si>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</si>
  <si>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</si>
  <si>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</si>
  <si>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</si>
  <si>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</si>
  <si>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</si>
  <si>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</si>
  <si>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</si>
  <si>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</si>
  <si>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</si>
  <si>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</si>
  <si>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</si>
  <si>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</si>
  <si>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</si>
  <si>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</si>
  <si>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</si>
  <si>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</si>
  <si>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</si>
  <si>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</si>
  <si>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</si>
  <si>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</si>
  <si>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</si>
  <si>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</si>
  <si>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</si>
  <si>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</si>
  <si>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</si>
  <si>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</si>
  <si>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</si>
  <si>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</si>
  <si>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</si>
  <si>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</si>
  <si>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</si>
  <si>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</si>
  <si>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</si>
  <si>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</si>
  <si>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</si>
  <si>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</si>
  <si>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</si>
  <si>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</si>
  <si>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</si>
  <si>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</si>
  <si>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</si>
  <si>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</si>
  <si>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</si>
  <si>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</si>
  <si>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</si>
  <si>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</si>
  <si>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</si>
  <si>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</si>
  <si>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</si>
  <si>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</si>
  <si>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</si>
  <si>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</si>
  <si>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</si>
  <si>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</si>
  <si>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</si>
  <si>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</si>
  <si>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</si>
  <si>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</si>
  <si>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</si>
  <si>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</si>
  <si>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</si>
  <si>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</si>
  <si>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</si>
  <si>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</si>
  <si>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</si>
  <si>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</si>
  <si>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</si>
  <si>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</si>
  <si>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</si>
  <si>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</si>
  <si>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</si>
  <si>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</si>
  <si>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</si>
  <si>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</si>
  <si>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</si>
  <si>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</si>
  <si>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</si>
  <si>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</si>
  <si>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</si>
  <si>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</si>
  <si>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</si>
  <si>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</si>
  <si>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</si>
  <si>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</si>
  <si>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</si>
  <si>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</si>
  <si>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</si>
  <si>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</si>
  <si>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</si>
  <si>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</si>
  <si>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</si>
  <si>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</si>
  <si>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</si>
  <si>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</si>
  <si>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</si>
  <si>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</si>
  <si>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</si>
  <si>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</si>
  <si>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</si>
  <si>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</si>
  <si>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</si>
  <si>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</si>
  <si>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</si>
  <si>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</si>
  <si>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</si>
  <si>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</si>
  <si>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</si>
  <si>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</si>
  <si>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</si>
  <si>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</si>
  <si>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</si>
  <si>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</si>
  <si>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</si>
  <si>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</si>
  <si>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</si>
  <si>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</si>
  <si>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</si>
  <si>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</si>
  <si>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</si>
  <si>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</si>
  <si>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</si>
  <si>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</si>
  <si>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</si>
  <si>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</si>
  <si>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</si>
  <si>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</si>
  <si>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</si>
  <si>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</si>
  <si>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</si>
  <si>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</si>
  <si>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</si>
  <si>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</si>
  <si>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</si>
  <si>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</si>
  <si>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</si>
  <si>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</si>
  <si>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</si>
  <si>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</si>
  <si>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</si>
  <si>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</si>
  <si>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</si>
  <si>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</si>
  <si>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</si>
  <si>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</si>
  <si>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</si>
  <si>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</si>
  <si>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</si>
  <si>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</si>
  <si>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</si>
  <si>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</si>
  <si>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</si>
  <si>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</si>
  <si>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</si>
  <si>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</si>
  <si>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</si>
  <si>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</si>
  <si>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</si>
  <si>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</si>
  <si>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</si>
  <si>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</si>
  <si>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</si>
  <si>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</si>
  <si>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</si>
  <si>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</si>
  <si>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</si>
  <si>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</si>
  <si>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</si>
  <si>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</si>
  <si>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</si>
  <si>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</si>
  <si>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</si>
  <si>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</si>
  <si>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</si>
  <si>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</si>
  <si>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</si>
  <si>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</si>
  <si>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</si>
  <si>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</si>
  <si>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</si>
  <si>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</si>
  <si>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</si>
  <si>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</si>
  <si>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</si>
  <si>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</si>
  <si>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</si>
  <si>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</si>
  <si>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</si>
  <si>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</si>
  <si>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</si>
  <si>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</si>
  <si>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</si>
  <si>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</si>
  <si>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</si>
  <si>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</si>
  <si>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</si>
  <si>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</si>
  <si>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</si>
  <si>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</si>
  <si>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</si>
  <si>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</si>
  <si>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</si>
  <si>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</si>
  <si>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</si>
  <si>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</si>
  <si>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</si>
  <si>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</si>
  <si>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</si>
  <si>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</si>
  <si>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</si>
  <si>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</si>
  <si>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</si>
  <si>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</si>
  <si>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</si>
  <si>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</si>
  <si>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</si>
  <si>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</si>
  <si>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</si>
  <si>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</si>
  <si>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</si>
  <si>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</si>
  <si>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</si>
  <si>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</si>
  <si>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</si>
  <si>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</si>
  <si>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</si>
  <si>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</si>
  <si>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</si>
  <si>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</si>
  <si>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</si>
  <si>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</si>
  <si>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</si>
  <si>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</si>
  <si>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</si>
  <si>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</si>
  <si>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</si>
  <si>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</si>
  <si>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</si>
  <si>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</si>
  <si>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</si>
  <si>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</si>
  <si>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</si>
  <si>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</si>
  <si>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</si>
  <si>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</si>
  <si>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</si>
  <si>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</si>
  <si>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</si>
  <si>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</si>
  <si>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</si>
  <si>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</si>
  <si>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</si>
  <si>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</si>
  <si>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</si>
  <si>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</si>
  <si>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</si>
  <si>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</si>
  <si>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</si>
  <si>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</si>
  <si>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</si>
  <si>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</si>
  <si>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</si>
  <si>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</si>
  <si>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</si>
  <si>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</si>
  <si>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</si>
  <si>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</si>
  <si>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</si>
  <si>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</si>
  <si>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</si>
  <si>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</si>
  <si>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</si>
  <si>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</si>
  <si>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</si>
  <si>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</si>
  <si>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</si>
  <si>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</si>
  <si>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</si>
  <si>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</si>
  <si>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</si>
  <si>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</si>
  <si>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</si>
  <si>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</si>
  <si>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</si>
  <si>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</si>
  <si>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</si>
  <si>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</si>
  <si>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</si>
  <si>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</si>
  <si>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</si>
  <si>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</si>
  <si>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</si>
  <si>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</si>
  <si>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</si>
  <si>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</si>
  <si>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</si>
  <si>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</si>
  <si>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</si>
  <si>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</si>
  <si>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</si>
  <si>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</si>
  <si>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</si>
  <si>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</si>
  <si>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</si>
  <si>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</si>
  <si>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</si>
  <si>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</si>
  <si>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</si>
  <si>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</si>
  <si>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</si>
  <si>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</si>
  <si>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</si>
  <si>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</si>
  <si>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</si>
  <si>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</si>
  <si>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</si>
  <si>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</si>
  <si>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</si>
  <si>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</si>
  <si>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</si>
  <si>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</si>
  <si>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</si>
  <si>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</si>
  <si>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</si>
  <si>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</si>
  <si>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</si>
  <si>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</si>
  <si>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</si>
  <si>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</si>
  <si>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</si>
  <si>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</si>
  <si>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</si>
  <si>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</si>
  <si>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</si>
  <si>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</si>
  <si>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</si>
  <si>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</si>
  <si>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</si>
  <si>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</si>
  <si>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</si>
  <si>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</si>
  <si>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</si>
  <si>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</si>
  <si>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</si>
  <si>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</si>
  <si>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</si>
  <si>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</si>
  <si>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</si>
  <si>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</si>
  <si>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</si>
  <si>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</si>
  <si>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</si>
  <si>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</si>
  <si>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</si>
  <si>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</si>
  <si>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</si>
  <si>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</si>
  <si>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</si>
  <si>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</si>
  <si>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</si>
  <si>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</si>
  <si>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</si>
  <si>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</si>
  <si>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</si>
  <si>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</si>
  <si>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</si>
  <si>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</si>
  <si>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</si>
  <si>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</si>
  <si>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</si>
  <si>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</si>
  <si>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</si>
  <si>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</si>
  <si>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</si>
  <si>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</si>
  <si>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</si>
  <si>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</si>
  <si>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</si>
  <si>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</si>
  <si>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</si>
  <si>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</si>
  <si>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</si>
  <si>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</si>
  <si>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</si>
  <si>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</si>
  <si>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</si>
  <si>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</si>
  <si>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</si>
  <si>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</si>
  <si>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</si>
  <si>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</si>
  <si>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</si>
  <si>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</si>
  <si>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</si>
  <si>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</si>
  <si>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</si>
  <si>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</si>
  <si>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</si>
  <si>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</si>
  <si>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</si>
  <si>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</si>
  <si>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</si>
  <si>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</si>
  <si>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</si>
  <si>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</si>
  <si>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</si>
  <si>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</si>
  <si>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</si>
  <si>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</si>
  <si>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</si>
  <si>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</si>
  <si>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</si>
  <si>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</si>
  <si>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</si>
  <si>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</si>
  <si>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</si>
  <si>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</si>
  <si>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</si>
  <si>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</si>
  <si>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</si>
  <si>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</si>
  <si>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</si>
  <si>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</si>
  <si>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</si>
  <si>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</si>
  <si>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</si>
  <si>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</si>
  <si>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</si>
  <si>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</si>
  <si>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</si>
  <si>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</si>
  <si>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</si>
  <si>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</si>
  <si>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</si>
  <si>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</si>
  <si>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</si>
  <si>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</si>
  <si>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</si>
  <si>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</si>
  <si>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</si>
  <si>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</si>
  <si>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</si>
  <si>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</si>
  <si>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</si>
  <si>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</si>
  <si>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</si>
  <si>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</si>
  <si>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</si>
  <si>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</si>
  <si>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</si>
  <si>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</si>
  <si>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</si>
  <si>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</si>
  <si>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</si>
  <si>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</si>
  <si>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</si>
  <si>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</si>
  <si>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</si>
  <si>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</si>
  <si>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</si>
  <si>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</si>
  <si>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</si>
  <si>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</si>
  <si>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</si>
  <si>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</si>
  <si>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</si>
  <si>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</si>
  <si>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</si>
  <si>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</si>
  <si>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</si>
  <si>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</si>
  <si>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</si>
  <si>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</si>
  <si>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</si>
  <si>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</si>
  <si>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</si>
  <si>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</si>
  <si>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</si>
  <si>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</si>
  <si>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</si>
  <si>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</si>
  <si>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</si>
  <si>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</si>
  <si>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</si>
  <si>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</si>
  <si>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</si>
  <si>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</si>
  <si>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</si>
  <si>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</si>
  <si>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</si>
  <si>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</si>
  <si>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</si>
  <si>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</si>
  <si>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</si>
  <si>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</si>
  <si>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</si>
  <si>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</si>
  <si>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</si>
  <si>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</si>
  <si>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</si>
  <si>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</si>
  <si>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</si>
  <si>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</si>
  <si>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</si>
  <si>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</si>
  <si>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</si>
  <si>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</si>
  <si>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</si>
  <si>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</si>
  <si>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</si>
  <si>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</si>
  <si>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</si>
  <si>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</si>
  <si>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</si>
  <si>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</si>
  <si>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</si>
  <si>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</si>
  <si>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</si>
  <si>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</si>
  <si>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</si>
  <si>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</si>
  <si>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</si>
  <si>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</si>
  <si>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</si>
  <si>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</si>
  <si>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</si>
  <si>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</si>
  <si>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</si>
  <si>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</si>
  <si>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</si>
  <si>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</si>
  <si>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</si>
  <si>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</si>
  <si>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</si>
  <si>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</si>
  <si>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</si>
  <si>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</si>
  <si>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</si>
  <si>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</si>
  <si>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</si>
  <si>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</si>
  <si>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</si>
  <si>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</si>
  <si>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</si>
  <si>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</si>
  <si>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</si>
  <si>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</si>
  <si>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</si>
  <si>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</si>
  <si>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</si>
  <si>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</si>
  <si>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</si>
  <si>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</si>
  <si>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</si>
  <si>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</si>
  <si>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</si>
  <si>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</si>
  <si>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</si>
  <si>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</si>
  <si>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</si>
  <si>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</si>
  <si>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</si>
  <si>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</si>
  <si>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</si>
  <si>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</si>
  <si>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</si>
  <si>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</si>
  <si>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</si>
  <si>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</si>
  <si>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</si>
  <si>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</si>
  <si>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</si>
  <si>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</si>
  <si>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</si>
  <si>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</si>
  <si>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</si>
  <si>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</si>
  <si>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</si>
  <si>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</si>
  <si>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</si>
  <si>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</si>
  <si>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</si>
  <si>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</si>
  <si>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</si>
  <si>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</si>
  <si>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</si>
  <si>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</si>
  <si>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</si>
  <si>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</si>
  <si>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</si>
  <si>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</si>
  <si>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</si>
  <si>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</si>
  <si>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</si>
  <si>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</si>
  <si>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</si>
  <si>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</si>
  <si>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</si>
  <si>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</si>
  <si>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</si>
  <si>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</si>
  <si>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</si>
  <si>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</si>
  <si>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</si>
  <si>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</si>
  <si>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</si>
  <si>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</si>
  <si>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</si>
  <si>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</si>
  <si>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</si>
  <si>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</si>
  <si>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</si>
  <si>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</si>
  <si>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</si>
  <si>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</si>
  <si>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</si>
  <si>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</si>
  <si>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</si>
  <si>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</si>
  <si>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</si>
  <si>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</si>
  <si>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</si>
  <si>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</si>
  <si>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</si>
  <si>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</si>
  <si>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</si>
  <si>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</si>
  <si>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</si>
  <si>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</si>
  <si>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</si>
  <si>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</si>
  <si>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</si>
  <si>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</si>
  <si>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</si>
  <si>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</si>
  <si>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</si>
  <si>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</si>
  <si>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</si>
  <si>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</si>
  <si>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</si>
  <si>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</si>
  <si>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</si>
  <si>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</si>
  <si>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</si>
  <si>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</si>
  <si>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</si>
  <si>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</si>
  <si>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</si>
  <si>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</si>
  <si>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</si>
  <si>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</si>
  <si>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</si>
  <si>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</si>
  <si>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</si>
  <si>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</si>
  <si>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</si>
  <si>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</si>
  <si>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</si>
  <si>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</si>
  <si>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</si>
  <si>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</si>
  <si>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</si>
  <si>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</si>
  <si>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</si>
  <si>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</si>
  <si>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</si>
  <si>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</si>
  <si>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</si>
  <si>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</si>
  <si>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</si>
  <si>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</si>
  <si>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</si>
  <si>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</si>
  <si>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</si>
  <si>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</si>
  <si>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</si>
  <si>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</si>
  <si>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</si>
  <si>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</si>
  <si>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</si>
  <si>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</si>
  <si>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</si>
  <si>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</si>
  <si>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</si>
  <si>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</si>
  <si>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</si>
  <si>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</si>
  <si>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</si>
  <si>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</si>
  <si>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</si>
  <si>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</si>
  <si>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</si>
  <si>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</si>
  <si>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</si>
  <si>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</si>
  <si>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</si>
  <si>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</si>
  <si>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</si>
  <si>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</si>
  <si>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</si>
  <si>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</si>
  <si>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</si>
  <si>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</si>
  <si>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</si>
  <si>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</si>
  <si>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</si>
  <si>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</si>
  <si>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</si>
  <si>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</si>
  <si>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</si>
  <si>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</si>
  <si>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</si>
  <si>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</si>
  <si>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</si>
  <si>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</si>
  <si>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</si>
  <si>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</si>
  <si>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</si>
  <si>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</si>
  <si>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</si>
  <si>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</si>
  <si>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</si>
  <si>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</si>
  <si>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</si>
  <si>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</si>
  <si>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</si>
  <si>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</si>
  <si>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</si>
  <si>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</si>
  <si>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</si>
  <si>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</si>
  <si>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</si>
  <si>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</si>
  <si>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</si>
  <si>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</si>
  <si>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</si>
  <si>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</si>
  <si>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</si>
  <si>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</si>
  <si>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</si>
  <si>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</si>
  <si>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</si>
  <si>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</si>
  <si>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</si>
  <si>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</si>
  <si>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</si>
  <si>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</si>
  <si>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</si>
  <si>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</si>
  <si>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</si>
  <si>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</si>
  <si>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</si>
  <si>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</si>
  <si>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</si>
  <si>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</si>
  <si>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</si>
  <si>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</si>
  <si>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</si>
  <si>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</si>
  <si>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</si>
  <si>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</si>
  <si>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</si>
  <si>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</si>
  <si>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</si>
  <si>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</si>
  <si>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</si>
  <si>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</si>
  <si>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</si>
  <si>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</si>
  <si>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</si>
  <si>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</si>
  <si>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</si>
  <si>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</si>
  <si>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</si>
  <si>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</si>
  <si>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</si>
  <si>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</si>
  <si>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</si>
  <si>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</si>
  <si>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</si>
  <si>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</si>
  <si>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</si>
  <si>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</si>
  <si>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</si>
  <si>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</si>
  <si>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</si>
  <si>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</si>
  <si>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</si>
  <si>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</si>
  <si>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</si>
  <si>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</si>
  <si>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</si>
  <si>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</si>
  <si>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</si>
  <si>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</si>
  <si>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</si>
  <si>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</si>
  <si>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</si>
  <si>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</si>
  <si>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</si>
  <si>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</si>
  <si>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</si>
  <si>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</si>
  <si>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</si>
  <si>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</si>
  <si>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</si>
  <si>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</si>
  <si>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</si>
  <si>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</si>
  <si>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</si>
  <si>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</si>
  <si>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</si>
  <si>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</si>
  <si>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</si>
  <si>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</si>
  <si>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</si>
  <si>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</si>
  <si>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</si>
  <si>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</si>
  <si>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</si>
  <si>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</si>
  <si>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</si>
  <si>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</si>
  <si>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</si>
  <si>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</si>
  <si>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</si>
  <si>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</si>
  <si>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</si>
  <si>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</si>
  <si>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</si>
  <si>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</si>
  <si>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</si>
  <si>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</si>
  <si>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</si>
  <si>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</si>
  <si>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</si>
  <si>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</si>
  <si>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</si>
  <si>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</si>
  <si>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</si>
  <si>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</si>
  <si>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</si>
  <si>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</si>
  <si>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</si>
  <si>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</si>
  <si>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</si>
  <si>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</si>
  <si>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</si>
  <si>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</si>
  <si>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</si>
  <si>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</si>
  <si>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</si>
  <si>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</si>
  <si>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</si>
  <si>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</si>
  <si>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</si>
  <si>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</si>
  <si>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</si>
  <si>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</si>
  <si>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</si>
  <si>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</si>
  <si>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</si>
  <si>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</si>
  <si>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</si>
  <si>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</si>
  <si>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</si>
  <si>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</si>
  <si>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</si>
  <si>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</si>
  <si>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</si>
  <si>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</si>
  <si>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</si>
  <si>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</si>
  <si>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</si>
  <si>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</si>
  <si>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</si>
  <si>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</si>
  <si>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</si>
  <si>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</si>
  <si>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</si>
  <si>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</si>
  <si>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</si>
  <si>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</si>
  <si>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</si>
  <si>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</si>
  <si>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</si>
  <si>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</si>
  <si>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</si>
  <si>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</si>
  <si>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</si>
  <si>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</si>
  <si>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</si>
  <si>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</si>
  <si>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</si>
  <si>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</si>
  <si>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</si>
  <si>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</si>
  <si>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</si>
  <si>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</si>
  <si>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</si>
  <si>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</si>
  <si>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</si>
  <si>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</si>
  <si>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</si>
  <si>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</si>
  <si>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</si>
  <si>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</si>
  <si>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</si>
  <si>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</si>
  <si>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</si>
  <si>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</si>
  <si>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</si>
  <si>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</si>
  <si>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</si>
  <si>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</si>
  <si>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</si>
  <si>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</si>
  <si>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</si>
  <si>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</si>
  <si>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</si>
  <si>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</si>
  <si>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</si>
  <si>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</si>
  <si>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</si>
  <si>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</si>
  <si>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</si>
  <si>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</si>
  <si>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</si>
  <si>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</si>
  <si>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</si>
  <si>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</si>
  <si>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</si>
  <si>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</si>
  <si>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</si>
  <si>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</si>
  <si>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</si>
  <si>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</si>
  <si>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</si>
  <si>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</si>
  <si>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</si>
  <si>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</si>
  <si>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</si>
  <si>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</si>
  <si>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</si>
  <si>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</si>
  <si>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</si>
  <si>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</si>
  <si>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</si>
  <si>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</si>
  <si>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</si>
  <si>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</si>
  <si>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</si>
  <si>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</si>
  <si>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</si>
  <si>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</si>
  <si>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</si>
  <si>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</si>
  <si>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</si>
  <si>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</si>
  <si>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</si>
  <si>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</si>
  <si>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</si>
  <si>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</si>
  <si>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</si>
  <si>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</si>
  <si>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</si>
  <si>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</si>
  <si>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</si>
  <si>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</si>
  <si>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</si>
  <si>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</si>
  <si>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</si>
  <si>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</si>
  <si>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</si>
  <si>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</si>
  <si>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</si>
  <si>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</si>
  <si>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</si>
  <si>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</si>
  <si>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</si>
  <si>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</si>
  <si>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</si>
  <si>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</si>
  <si>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</si>
  <si>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</si>
  <si>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</si>
  <si>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</si>
  <si>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</si>
  <si>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</si>
  <si>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</si>
  <si>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</si>
  <si>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</si>
  <si>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</si>
  <si>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</si>
  <si>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</si>
  <si>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</si>
  <si>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</si>
  <si>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</si>
  <si>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</si>
  <si>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</si>
  <si>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</si>
  <si>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</si>
  <si>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</si>
  <si>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</si>
  <si>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</si>
  <si>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</si>
  <si>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</si>
  <si>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</si>
  <si>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</si>
  <si>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</si>
  <si>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</si>
  <si>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</si>
  <si>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</si>
  <si>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</si>
  <si>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</si>
  <si>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</si>
  <si>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</si>
  <si>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</si>
  <si>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</si>
  <si>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</si>
  <si>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</si>
  <si>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</si>
  <si>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</si>
  <si>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</si>
  <si>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</si>
  <si>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</si>
  <si>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</si>
  <si>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</si>
  <si>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</si>
  <si>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</si>
  <si>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</si>
  <si>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</si>
  <si>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</si>
  <si>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</si>
  <si>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</si>
  <si>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</si>
  <si>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</si>
  <si>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</si>
  <si>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</si>
  <si>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</si>
  <si>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</si>
  <si>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</si>
  <si>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</si>
  <si>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</si>
  <si>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</si>
  <si>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</si>
  <si>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</si>
  <si>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</si>
  <si>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</si>
  <si>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</si>
  <si>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</si>
  <si>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</si>
  <si>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</si>
  <si>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</si>
  <si>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</si>
  <si>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</si>
  <si>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</si>
  <si>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</si>
  <si>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</si>
  <si>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</si>
  <si>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</si>
  <si>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</si>
  <si>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</si>
  <si>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</si>
  <si>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</si>
  <si>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</si>
  <si>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</si>
  <si>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</si>
  <si>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</si>
  <si>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</si>
  <si>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</si>
  <si>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</si>
  <si>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</si>
  <si>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</si>
  <si>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</si>
  <si>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</si>
  <si>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</si>
  <si>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</si>
  <si>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</si>
  <si>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</si>
  <si>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</si>
  <si>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</si>
  <si>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</si>
  <si>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</si>
  <si>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</si>
  <si>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</si>
  <si>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</si>
  <si>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</si>
  <si>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</si>
  <si>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</si>
  <si>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</si>
  <si>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</si>
  <si>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</si>
  <si>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</si>
  <si>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</si>
  <si>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</si>
  <si>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</si>
  <si>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</si>
  <si>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</si>
  <si>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</si>
  <si>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</si>
  <si>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</si>
  <si>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</si>
  <si>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</si>
  <si>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</si>
  <si>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</si>
  <si>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</si>
  <si>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</si>
  <si>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</si>
  <si>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</si>
  <si>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</si>
  <si>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</si>
  <si>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</si>
  <si>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</si>
  <si>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</si>
  <si>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</si>
  <si>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</si>
  <si>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</si>
  <si>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</si>
  <si>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</si>
  <si>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</si>
  <si>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</si>
  <si>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</si>
  <si>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</si>
  <si>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</si>
  <si>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</si>
  <si>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</si>
  <si>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</si>
  <si>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</si>
  <si>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</si>
  <si>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</si>
  <si>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</si>
  <si>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</si>
  <si>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</si>
  <si>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</si>
  <si>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</si>
  <si>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</si>
  <si>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</si>
  <si>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</si>
  <si>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</si>
  <si>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</si>
  <si>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</si>
  <si>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</si>
  <si>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</si>
  <si>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</si>
  <si>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</si>
  <si>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</si>
  <si>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</si>
  <si>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</si>
  <si>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</si>
  <si>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</si>
  <si>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</si>
  <si>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</si>
  <si>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</si>
  <si>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</si>
  <si>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</si>
  <si>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</si>
  <si>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</si>
  <si>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</si>
  <si>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</si>
  <si>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</si>
  <si>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</si>
  <si>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</si>
  <si>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</si>
  <si>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</si>
  <si>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</si>
  <si>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</si>
  <si>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</si>
  <si>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</si>
  <si>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</si>
  <si>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</si>
  <si>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</si>
  <si>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</si>
  <si>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</si>
  <si>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</si>
  <si>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</si>
  <si>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</si>
  <si>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</si>
  <si>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</si>
  <si>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</si>
  <si>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</si>
  <si>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</si>
  <si>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</si>
  <si>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</si>
  <si>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</si>
  <si>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</si>
  <si>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</si>
  <si>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</si>
  <si>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</si>
  <si>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</si>
  <si>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</si>
  <si>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</si>
  <si>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</si>
  <si>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</si>
  <si>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</si>
  <si>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</si>
  <si>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</si>
  <si>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</si>
  <si>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</si>
  <si>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</si>
  <si>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</si>
  <si>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</si>
  <si>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</si>
  <si>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</si>
  <si>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</si>
  <si>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</si>
  <si>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</si>
  <si>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</si>
  <si>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</si>
  <si>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</si>
  <si>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</si>
  <si>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</si>
  <si>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</si>
  <si>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</si>
  <si>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</si>
  <si>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</si>
  <si>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</si>
  <si>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</si>
  <si>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</si>
  <si>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</si>
  <si>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</si>
  <si>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</si>
  <si>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</si>
  <si>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</si>
  <si>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</si>
  <si>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</si>
  <si>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</si>
  <si>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</si>
  <si>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</si>
  <si>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</si>
  <si>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</si>
  <si>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</si>
  <si>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</si>
  <si>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</si>
  <si>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</si>
  <si>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</si>
  <si>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</si>
  <si>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</si>
  <si>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</si>
  <si>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</si>
  <si>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</si>
  <si>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</si>
  <si>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</si>
  <si>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</si>
  <si>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</si>
  <si>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</si>
  <si>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</si>
  <si>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</si>
  <si>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</si>
  <si>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</si>
  <si>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</si>
  <si>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</si>
  <si>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</si>
  <si>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</si>
  <si>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</si>
  <si>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</si>
  <si>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</si>
  <si>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</si>
  <si>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</si>
  <si>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</si>
  <si>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</si>
  <si>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</si>
  <si>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</si>
  <si>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</si>
  <si>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</si>
  <si>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</si>
  <si>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</si>
  <si>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</si>
  <si>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</si>
  <si>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</si>
  <si>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</si>
  <si>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</si>
  <si>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</si>
  <si>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</si>
  <si>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</si>
  <si>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</si>
  <si>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</si>
  <si>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</si>
  <si>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</si>
  <si>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</si>
  <si>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</si>
  <si>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</si>
  <si>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</si>
  <si>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</si>
  <si>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</si>
  <si>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</si>
  <si>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</si>
  <si>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</si>
  <si>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</si>
  <si>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</si>
  <si>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</si>
  <si>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</si>
  <si>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</si>
  <si>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</si>
  <si>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</si>
  <si>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</si>
  <si>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</si>
  <si>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</si>
  <si>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</si>
  <si>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</si>
  <si>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</si>
  <si>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</si>
  <si>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</si>
  <si>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</si>
  <si>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</si>
  <si>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</si>
  <si>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</si>
  <si>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</si>
  <si>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</si>
  <si>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</si>
  <si>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</si>
  <si>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</si>
  <si>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</si>
  <si>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</si>
  <si>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</si>
  <si>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</si>
  <si>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</si>
  <si>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</si>
  <si>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</si>
  <si>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</si>
  <si>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</si>
  <si>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</si>
  <si>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</si>
  <si>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</si>
  <si>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</si>
  <si>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</si>
  <si>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</si>
  <si>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</si>
  <si>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</si>
  <si>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</si>
  <si>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</si>
  <si>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</si>
  <si>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</si>
  <si>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</si>
  <si>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</si>
  <si>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</si>
  <si>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</si>
  <si>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</si>
  <si>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</si>
  <si>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</si>
  <si>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</si>
  <si>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</si>
  <si>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</si>
  <si>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</si>
  <si>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</si>
  <si>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</si>
  <si>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</si>
  <si>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</si>
  <si>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</si>
  <si>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</si>
  <si>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</si>
  <si>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</si>
  <si>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</si>
  <si>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</si>
  <si>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</si>
  <si>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</si>
  <si>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</si>
  <si>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</si>
  <si>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</si>
  <si>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</si>
  <si>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</si>
  <si>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</si>
  <si>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</si>
  <si>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</si>
  <si>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</si>
  <si>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</si>
  <si>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</si>
  <si>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</si>
  <si>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</si>
  <si>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</si>
  <si>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</si>
  <si>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</si>
  <si>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</si>
  <si>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</si>
  <si>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</si>
  <si>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</si>
  <si>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</si>
  <si>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</si>
  <si>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</si>
  <si>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</si>
  <si>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</si>
  <si>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</si>
  <si>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</si>
  <si>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</si>
  <si>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</si>
  <si>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</si>
  <si>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</si>
  <si>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</si>
  <si>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</si>
  <si>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</si>
  <si>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</si>
  <si>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</si>
  <si>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</si>
  <si>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</si>
  <si>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</si>
  <si>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</si>
  <si>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</si>
  <si>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</si>
  <si>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</si>
  <si>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</si>
  <si>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</si>
  <si>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</si>
  <si>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</si>
  <si>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</si>
  <si>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</si>
  <si>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</si>
  <si>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</si>
  <si>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</si>
  <si>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</si>
  <si>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</si>
  <si>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</si>
  <si>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</si>
  <si>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</si>
  <si>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</si>
  <si>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</si>
  <si>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</si>
  <si>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</si>
  <si>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</si>
  <si>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</si>
  <si>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</si>
  <si>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</si>
  <si>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</si>
  <si>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</si>
  <si>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</si>
  <si>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</si>
  <si>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</si>
  <si>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</si>
  <si>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</si>
  <si>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</si>
  <si>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</si>
  <si>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</si>
  <si>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</si>
  <si>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</si>
  <si>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</si>
  <si>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</si>
  <si>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</si>
  <si>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</si>
  <si>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</si>
  <si>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</si>
  <si>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</si>
  <si>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</si>
  <si>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</si>
  <si>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</si>
  <si>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</si>
  <si>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</si>
  <si>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</si>
  <si>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</si>
  <si>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</si>
  <si>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</si>
  <si>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</si>
  <si>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</si>
  <si>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</si>
  <si>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</si>
  <si>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</si>
  <si>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</si>
  <si>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</si>
  <si>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</si>
  <si>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</si>
  <si>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</si>
  <si>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</si>
  <si>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</si>
  <si>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</si>
  <si>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</si>
  <si>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</si>
  <si>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</si>
  <si>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</si>
  <si>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</si>
  <si>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</si>
  <si>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</si>
  <si>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</si>
  <si>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</si>
  <si>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</si>
  <si>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</si>
  <si>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</si>
  <si>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</si>
  <si>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</si>
  <si>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</si>
  <si>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</si>
  <si>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</si>
  <si>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</si>
  <si>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</si>
  <si>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</si>
  <si>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</si>
  <si>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</si>
  <si>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</si>
  <si>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</si>
  <si>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</si>
  <si>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</si>
  <si>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</si>
  <si>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</si>
  <si>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</si>
  <si>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</si>
  <si>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</si>
  <si>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</si>
  <si>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</si>
  <si>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</si>
  <si>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</si>
  <si>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</si>
  <si>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</si>
  <si>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</si>
  <si>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</si>
  <si>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</si>
  <si>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</si>
  <si>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</si>
  <si>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</si>
  <si>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</si>
  <si>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</si>
  <si>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</si>
  <si>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</si>
  <si>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</si>
  <si>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</si>
  <si>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</si>
  <si>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</si>
  <si>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</si>
  <si>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</si>
  <si>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</si>
  <si>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</si>
  <si>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</si>
  <si>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</si>
  <si>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</si>
  <si>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</si>
  <si>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</si>
  <si>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</si>
  <si>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</si>
  <si>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</si>
  <si>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</si>
  <si>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</si>
  <si>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</si>
  <si>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</si>
  <si>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</si>
  <si>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</si>
  <si>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</si>
  <si>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</si>
  <si>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</si>
  <si>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</si>
  <si>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</si>
  <si>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</si>
  <si>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</si>
  <si>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</si>
  <si>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</si>
  <si>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</si>
  <si>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</si>
  <si>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</si>
  <si>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</si>
  <si>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</si>
  <si>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</si>
  <si>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</si>
  <si>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</si>
  <si>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</si>
  <si>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</si>
  <si>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</si>
  <si>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</si>
  <si>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</si>
  <si>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</si>
  <si>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</si>
  <si>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</si>
  <si>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</si>
  <si>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</si>
  <si>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</si>
  <si>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</si>
  <si>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</si>
  <si>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</si>
  <si>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</si>
  <si>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</si>
  <si>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</si>
  <si>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</si>
  <si>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</si>
  <si>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</si>
  <si>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</si>
  <si>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</si>
  <si>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</si>
  <si>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</si>
  <si>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</si>
  <si>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</si>
  <si>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</si>
  <si>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</si>
  <si>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</si>
  <si>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</si>
  <si>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</si>
  <si>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</si>
  <si>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</si>
  <si>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</si>
  <si>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</si>
  <si>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</si>
  <si>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</si>
  <si>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</si>
  <si>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</si>
  <si>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</si>
  <si>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</si>
  <si>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</si>
  <si>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</si>
  <si>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</si>
  <si>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</si>
  <si>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</si>
  <si>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</si>
  <si>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</si>
  <si>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</si>
  <si>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</si>
  <si>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</si>
  <si>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</si>
  <si>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</si>
  <si>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</si>
  <si>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</si>
  <si>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</si>
  <si>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</si>
  <si>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</si>
  <si>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</si>
  <si>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</si>
  <si>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</si>
  <si>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</si>
  <si>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</si>
  <si>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</si>
  <si>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</si>
  <si>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</si>
  <si>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</si>
  <si>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</si>
  <si>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</si>
  <si>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</si>
  <si>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</si>
  <si>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</si>
  <si>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</si>
  <si>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</si>
  <si>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</si>
  <si>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</si>
  <si>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</si>
  <si>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</si>
  <si>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</si>
  <si>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</si>
  <si>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</si>
  <si>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</si>
  <si>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</si>
  <si>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</si>
  <si>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</si>
  <si>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</si>
  <si>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</si>
  <si>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</si>
  <si>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</si>
  <si>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</si>
  <si>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</si>
  <si>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</si>
  <si>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</si>
  <si>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</si>
  <si>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</si>
  <si>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</si>
  <si>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</si>
  <si>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</si>
  <si>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</si>
  <si>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</si>
  <si>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</si>
  <si>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</si>
  <si>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</si>
  <si>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</si>
  <si>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</si>
  <si>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</si>
  <si>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</si>
  <si>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</si>
  <si>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</si>
  <si>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</si>
  <si>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</si>
  <si>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</si>
  <si>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</si>
  <si>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</si>
  <si>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</si>
  <si>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</si>
  <si>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</si>
  <si>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</si>
  <si>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</si>
  <si>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</si>
  <si>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</si>
  <si>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</si>
  <si>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</si>
  <si>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</si>
  <si>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</si>
  <si>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</si>
  <si>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</si>
  <si>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</si>
  <si>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</si>
  <si>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</si>
  <si>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</si>
  <si>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</si>
  <si>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</si>
  <si>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</si>
  <si>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</si>
  <si>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</si>
  <si>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</si>
  <si>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</si>
  <si>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</si>
  <si>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</si>
  <si>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</si>
  <si>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</si>
  <si>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</si>
  <si>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</si>
  <si>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</si>
  <si>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</si>
  <si>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</si>
  <si>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</si>
  <si>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</si>
  <si>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</si>
  <si>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</si>
  <si>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</si>
  <si>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</si>
  <si>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</si>
  <si>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</si>
  <si>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</si>
  <si>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</si>
  <si>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</si>
  <si>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</si>
  <si>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</si>
  <si>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</si>
  <si>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</si>
  <si>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</si>
  <si>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</si>
  <si>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</si>
  <si>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</si>
  <si>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</si>
  <si>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</si>
  <si>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</si>
  <si>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</si>
  <si>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</si>
  <si>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</si>
  <si>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</si>
  <si>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</si>
  <si>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</si>
  <si>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</si>
  <si>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</si>
  <si>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</si>
  <si>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</si>
  <si>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</si>
  <si>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</si>
  <si>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</si>
  <si>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</si>
  <si>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</si>
  <si>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</si>
  <si>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</si>
  <si>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</si>
  <si>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</si>
  <si>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</si>
  <si>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</si>
  <si>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</si>
  <si>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</si>
  <si>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</si>
  <si>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</si>
  <si>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</si>
  <si>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</si>
  <si>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</si>
  <si>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</si>
  <si>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</si>
  <si>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</si>
  <si>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</si>
  <si>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</si>
  <si>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</si>
  <si>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</si>
  <si>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</si>
  <si>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</si>
  <si>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</si>
  <si>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</si>
  <si>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</si>
  <si>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</si>
  <si>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</si>
  <si>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</si>
  <si>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</si>
  <si>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</si>
  <si>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</si>
  <si>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</si>
  <si>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</si>
  <si>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</si>
  <si>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</si>
  <si>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</si>
  <si>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</si>
  <si>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</si>
  <si>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</si>
  <si>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</si>
  <si>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</si>
  <si>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</si>
  <si>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</si>
  <si>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</si>
  <si>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</si>
  <si>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</si>
  <si>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</si>
  <si>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</si>
  <si>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</si>
  <si>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</si>
  <si>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</si>
  <si>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</si>
  <si>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</si>
  <si>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</si>
  <si>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</si>
  <si>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</si>
  <si>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</si>
  <si>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</si>
  <si>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</si>
  <si>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</si>
  <si>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</si>
  <si>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</si>
  <si>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</si>
  <si>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</si>
  <si>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</si>
  <si>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</si>
  <si>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</si>
  <si>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</si>
  <si>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</si>
  <si>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</si>
  <si>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</si>
  <si>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</si>
  <si>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</si>
  <si>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</si>
  <si>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</si>
  <si>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</si>
  <si>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</si>
  <si>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</si>
  <si>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</si>
  <si>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</si>
  <si>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</si>
  <si>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</si>
  <si>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</si>
  <si>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</si>
  <si>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</si>
  <si>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</si>
  <si>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</si>
  <si>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</si>
  <si>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</si>
  <si>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</si>
  <si>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</si>
  <si>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</si>
  <si>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</si>
  <si>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</si>
  <si>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</si>
  <si>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</si>
  <si>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</si>
  <si>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</si>
  <si>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</si>
  <si>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</si>
  <si>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</si>
  <si>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</si>
  <si>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</si>
  <si>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</si>
  <si>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</si>
  <si>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</si>
  <si>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</si>
  <si>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</si>
  <si>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</si>
  <si>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</si>
  <si>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</si>
  <si>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</si>
  <si>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</si>
  <si>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</si>
  <si>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</si>
  <si>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</si>
  <si>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</si>
  <si>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</si>
  <si>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</si>
  <si>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</si>
  <si>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</si>
  <si>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</si>
  <si>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</si>
  <si>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</si>
  <si>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</si>
  <si>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</si>
  <si>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</si>
  <si>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</si>
  <si>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</si>
  <si>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</si>
  <si>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</si>
  <si>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</si>
  <si>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</si>
  <si>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</si>
  <si>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</si>
  <si>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</si>
  <si>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</si>
  <si>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</si>
  <si>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</si>
  <si>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</si>
  <si>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</si>
  <si>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</si>
  <si>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</si>
  <si>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</si>
  <si>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</si>
  <si>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</si>
  <si>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</si>
  <si>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</si>
  <si>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</si>
  <si>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</si>
  <si>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</si>
  <si>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</si>
  <si>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</si>
  <si>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</si>
  <si>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</si>
  <si>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</si>
  <si>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</si>
  <si>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</si>
  <si>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</si>
  <si>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</si>
  <si>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</si>
  <si>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</si>
  <si>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</si>
  <si>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</si>
  <si>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</si>
  <si>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</si>
  <si>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</si>
  <si>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</si>
  <si>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</si>
  <si>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</si>
  <si>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</si>
  <si>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</si>
  <si>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</si>
  <si>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</si>
  <si>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</si>
  <si>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</si>
  <si>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</si>
  <si>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</si>
  <si>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</si>
  <si>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</si>
  <si>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</si>
  <si>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</si>
  <si>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</si>
  <si>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</si>
  <si>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</si>
  <si>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</si>
  <si>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</si>
  <si>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</si>
  <si>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</si>
  <si>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</si>
  <si>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</si>
  <si>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</si>
  <si>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</si>
  <si>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</si>
  <si>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</si>
  <si>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</si>
  <si>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</si>
  <si>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</si>
  <si>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</si>
  <si>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</si>
  <si>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</si>
  <si>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</si>
  <si>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</si>
  <si>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</si>
  <si>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</si>
  <si>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</si>
  <si>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</si>
  <si>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</si>
  <si>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</si>
  <si>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</si>
  <si>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</si>
  <si>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</si>
  <si>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</si>
  <si>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</si>
  <si>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</si>
  <si>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</si>
  <si>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</si>
  <si>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</si>
  <si>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</si>
  <si>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</si>
  <si>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</si>
  <si>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</si>
  <si>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</si>
  <si>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</si>
  <si>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</si>
  <si>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</si>
  <si>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</si>
  <si>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</si>
  <si>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</si>
  <si>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</si>
  <si>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</si>
  <si>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</si>
  <si>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</si>
  <si>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</si>
  <si>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</si>
  <si>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</si>
  <si>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</si>
  <si>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</si>
  <si>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</si>
  <si>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</si>
  <si>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</si>
  <si>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</si>
  <si>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</si>
  <si>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</si>
  <si>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</si>
  <si>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</si>
  <si>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</si>
  <si>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</si>
  <si>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</si>
  <si>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</si>
  <si>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</si>
  <si>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</si>
  <si>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</si>
  <si>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</si>
  <si>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</si>
  <si>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</si>
  <si>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</si>
  <si>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</si>
  <si>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</si>
  <si>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</si>
  <si>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</si>
  <si>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</si>
  <si>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</si>
  <si>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</si>
  <si>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</si>
  <si>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</si>
  <si>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</si>
  <si>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</si>
  <si>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</si>
  <si>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</si>
  <si>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</si>
  <si>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</si>
  <si>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</si>
  <si>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</si>
  <si>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</si>
  <si>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</si>
  <si>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</si>
  <si>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</si>
  <si>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</si>
  <si>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</si>
  <si>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</si>
  <si>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</si>
  <si>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</si>
  <si>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</si>
  <si>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</si>
  <si>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</si>
  <si>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</si>
  <si>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</si>
  <si>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</si>
  <si>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</si>
  <si>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</si>
  <si>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</si>
  <si>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</si>
  <si>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</si>
  <si>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</si>
  <si>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</si>
  <si>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</si>
  <si>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</si>
  <si>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</si>
  <si>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</si>
  <si>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</si>
  <si>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</si>
  <si>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</si>
  <si>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</si>
  <si>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</si>
  <si>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</si>
  <si>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</si>
  <si>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</si>
  <si>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</si>
  <si>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</si>
  <si>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</si>
  <si>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</si>
  <si>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</si>
  <si>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</si>
  <si>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</si>
  <si>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</si>
  <si>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</si>
  <si>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</si>
  <si>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</si>
  <si>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</si>
  <si>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</si>
  <si>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</si>
  <si>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</si>
  <si>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</si>
  <si>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</si>
  <si>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</si>
  <si>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</si>
  <si>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</si>
  <si>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</si>
  <si>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</si>
  <si>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</si>
  <si>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</si>
  <si>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</si>
  <si>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</si>
  <si>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</si>
  <si>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</si>
  <si>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</si>
  <si>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</si>
  <si>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</si>
  <si>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</si>
  <si>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</si>
  <si>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</si>
  <si>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</si>
  <si>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</si>
  <si>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</si>
  <si>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</si>
  <si>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</si>
  <si>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</si>
  <si>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</si>
  <si>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</si>
  <si>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</si>
  <si>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</si>
  <si>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</si>
  <si>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</si>
  <si>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</si>
  <si>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</si>
  <si>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</si>
  <si>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</si>
  <si>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</si>
  <si>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</si>
  <si>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</si>
  <si>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</si>
  <si>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</si>
  <si>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</si>
  <si>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</si>
  <si>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</si>
  <si>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</si>
  <si>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</si>
  <si>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</si>
  <si>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</si>
  <si>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</si>
  <si>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</si>
  <si>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</si>
  <si>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</si>
  <si>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</si>
  <si>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</si>
  <si>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</si>
  <si>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</si>
  <si>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</si>
  <si>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</si>
  <si>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</si>
  <si>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</si>
  <si>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</si>
  <si>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</si>
  <si>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</si>
  <si>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</si>
  <si>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</si>
  <si>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</si>
  <si>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</si>
  <si>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</si>
  <si>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</si>
  <si>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</si>
  <si>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</si>
  <si>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</si>
  <si>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</si>
  <si>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</si>
  <si>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</si>
  <si>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</si>
  <si>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</si>
  <si>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</si>
  <si>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</si>
  <si>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</si>
  <si>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</si>
  <si>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</si>
  <si>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</si>
  <si>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</si>
  <si>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</si>
  <si>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</si>
  <si>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</si>
  <si>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</si>
  <si>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</si>
  <si>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</si>
  <si>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</si>
  <si>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</si>
  <si>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</si>
  <si>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</si>
  <si>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</si>
  <si>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</si>
  <si>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</si>
  <si>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</si>
  <si>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</si>
  <si>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</si>
  <si>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</si>
  <si>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</si>
  <si>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</si>
  <si>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</si>
  <si>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</si>
  <si>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</si>
  <si>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</si>
  <si>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</si>
  <si>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</si>
  <si>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</si>
  <si>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</si>
  <si>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</si>
  <si>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</si>
  <si>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</si>
  <si>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</si>
  <si>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</si>
  <si>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</si>
  <si>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</si>
  <si>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</si>
  <si>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</si>
  <si>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</si>
  <si>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</si>
  <si>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</si>
  <si>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</si>
  <si>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</si>
  <si>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</si>
  <si>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</si>
  <si>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</si>
  <si>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</si>
  <si>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</si>
  <si>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</si>
  <si>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</si>
  <si>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</si>
  <si>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</si>
  <si>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</si>
  <si>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</si>
  <si>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</si>
  <si>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</si>
  <si>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</si>
  <si>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</si>
  <si>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</si>
  <si>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</si>
  <si>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</si>
  <si>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</si>
  <si>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</si>
  <si>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</si>
  <si>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</si>
  <si>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</si>
  <si>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</si>
  <si>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</si>
  <si>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</si>
  <si>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</si>
  <si>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</si>
  <si>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</si>
  <si>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</si>
  <si>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</si>
  <si>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</si>
  <si>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</si>
  <si>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</si>
  <si>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</si>
  <si>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</si>
  <si>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</si>
  <si>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</si>
  <si>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</si>
  <si>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</si>
  <si>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</si>
  <si>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</si>
  <si>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</si>
  <si>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</si>
  <si>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</si>
  <si>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</si>
  <si>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</si>
  <si>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</si>
  <si>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</si>
  <si>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</si>
  <si>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</si>
  <si>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</si>
  <si>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</si>
  <si>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</si>
  <si>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</si>
  <si>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</si>
  <si>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</si>
  <si>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</si>
  <si>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</si>
  <si>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</si>
  <si>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</si>
  <si>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</si>
  <si>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</si>
  <si>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</si>
  <si>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</si>
  <si>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</si>
  <si>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</si>
  <si>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</si>
  <si>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</si>
  <si>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</si>
  <si>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</si>
  <si>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</si>
  <si>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</si>
  <si>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</si>
  <si>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</si>
  <si>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</si>
  <si>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</si>
  <si>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</si>
  <si>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</si>
  <si>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</si>
  <si>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</si>
  <si>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</si>
  <si>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</si>
  <si>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</si>
  <si>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</si>
  <si>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</si>
  <si>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</si>
  <si>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</si>
  <si>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</si>
  <si>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</si>
  <si>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</si>
  <si>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</si>
  <si>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</si>
  <si>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</si>
  <si>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</si>
  <si>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</si>
  <si>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</si>
  <si>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</si>
  <si>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</si>
  <si>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</si>
  <si>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</si>
  <si>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</si>
  <si>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</si>
  <si>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</si>
  <si>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</si>
  <si>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</si>
  <si>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</si>
  <si>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</si>
  <si>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</si>
  <si>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</si>
  <si>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</si>
  <si>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</si>
  <si>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</si>
  <si>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</si>
  <si>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</si>
  <si>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</si>
  <si>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</si>
  <si>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</si>
  <si>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</si>
  <si>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</si>
  <si>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</si>
  <si>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</si>
  <si>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</si>
  <si>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</si>
  <si>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</si>
  <si>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</si>
  <si>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</si>
  <si>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</si>
  <si>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</si>
  <si>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</si>
  <si>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</si>
  <si>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</si>
  <si>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</si>
  <si>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</si>
  <si>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</si>
  <si>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</si>
  <si>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</si>
  <si>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</si>
  <si>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</si>
  <si>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</si>
  <si>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</si>
  <si>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</si>
  <si>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</si>
  <si>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</si>
  <si>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</si>
  <si>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</si>
  <si>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</si>
  <si>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</si>
  <si>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</si>
  <si>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</si>
  <si>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</si>
  <si>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</si>
  <si>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</si>
  <si>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</si>
  <si>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</si>
  <si>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</si>
  <si>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</si>
  <si>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</si>
  <si>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</si>
  <si>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</si>
  <si>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</si>
  <si>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</si>
  <si>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</si>
  <si>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</si>
  <si>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</si>
  <si>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</si>
  <si>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</si>
  <si>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</si>
  <si>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</si>
  <si>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</si>
  <si>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</si>
  <si>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</si>
  <si>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</si>
  <si>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</si>
  <si>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</si>
  <si>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</si>
  <si>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</si>
  <si>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</si>
  <si>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</si>
  <si>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</si>
  <si>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</si>
  <si>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</si>
  <si>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</si>
  <si>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</si>
  <si>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</si>
  <si>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</si>
  <si>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</si>
  <si>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</si>
  <si>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</si>
  <si>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</si>
  <si>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</si>
  <si>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</si>
  <si>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</si>
  <si>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</si>
  <si>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</si>
  <si>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</si>
  <si>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</si>
  <si>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</si>
  <si>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</si>
  <si>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</si>
  <si>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</si>
  <si>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</si>
  <si>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</si>
  <si>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</si>
  <si>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</si>
  <si>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</si>
  <si>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</si>
  <si>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</si>
  <si>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</si>
  <si>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</si>
  <si>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</si>
  <si>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</si>
  <si>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</si>
  <si>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</si>
  <si>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</si>
  <si>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</si>
  <si>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</si>
  <si>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</si>
  <si>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</si>
  <si>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</si>
  <si>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</si>
  <si>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</si>
  <si>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</si>
  <si>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</si>
  <si>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</si>
  <si>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</si>
  <si>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</si>
  <si>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</si>
  <si>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</si>
  <si>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</si>
  <si>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</si>
  <si>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</si>
  <si>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</si>
  <si>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</si>
  <si>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</si>
  <si>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</si>
  <si>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</si>
  <si>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</si>
  <si>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</si>
  <si>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</si>
  <si>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</si>
  <si>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</si>
  <si>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</si>
  <si>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</si>
  <si>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</si>
  <si>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</si>
  <si>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</si>
  <si>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</si>
  <si>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</si>
  <si>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</si>
  <si>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</si>
  <si>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</si>
  <si>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</si>
  <si>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</si>
  <si>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</si>
  <si>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</si>
  <si>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</si>
  <si>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</si>
  <si>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</si>
  <si>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</si>
  <si>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</si>
  <si>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</si>
  <si>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</si>
  <si>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</si>
  <si>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</si>
  <si>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</si>
  <si>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</si>
  <si>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</si>
  <si>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</si>
  <si>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</si>
  <si>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</si>
  <si>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</si>
  <si>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</si>
  <si>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</si>
  <si>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</si>
  <si>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</si>
  <si>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</si>
  <si>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</si>
  <si>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</si>
  <si>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</si>
  <si>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</si>
  <si>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</si>
  <si>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</si>
  <si>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</si>
  <si>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</si>
  <si>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</si>
  <si>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</si>
  <si>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</si>
  <si>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</si>
  <si>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</si>
  <si>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</si>
  <si>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</si>
  <si>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</si>
  <si>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</si>
  <si>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</si>
  <si>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</si>
  <si>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</si>
  <si>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</si>
  <si>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</si>
  <si>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</si>
  <si>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</si>
  <si>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</si>
  <si>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</si>
  <si>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</si>
  <si>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</si>
  <si>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</si>
  <si>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</si>
  <si>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</si>
  <si>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</si>
  <si>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</si>
  <si>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</si>
  <si>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</si>
  <si>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</si>
  <si>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</si>
  <si>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</si>
  <si>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</si>
  <si>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</si>
  <si>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</si>
  <si>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</si>
  <si>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</si>
  <si>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</si>
  <si>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</si>
  <si>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</si>
  <si>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</si>
  <si>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</si>
  <si>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</si>
  <si>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</si>
  <si>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</si>
  <si>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</si>
  <si>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</si>
  <si>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</si>
  <si>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</si>
  <si>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</si>
  <si>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</si>
  <si>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</si>
  <si>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</si>
  <si>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</si>
  <si>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</si>
  <si>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</si>
  <si>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</si>
  <si>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</si>
  <si>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</si>
  <si>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</si>
  <si>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</si>
  <si>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</si>
  <si>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</si>
  <si>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</si>
  <si>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</si>
  <si>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</si>
  <si>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</si>
  <si>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</si>
  <si>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</si>
  <si>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</si>
  <si>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</si>
  <si>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</si>
  <si>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</si>
  <si>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</si>
  <si>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</si>
  <si>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</si>
  <si>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</si>
  <si>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</si>
  <si>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</si>
  <si>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</si>
  <si>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</si>
  <si>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</si>
  <si>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</si>
  <si>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</si>
  <si>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</si>
  <si>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</si>
  <si>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</si>
  <si>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</si>
  <si>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</si>
  <si>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</si>
  <si>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</si>
  <si>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</si>
  <si>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</si>
  <si>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</si>
  <si>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</si>
  <si>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</si>
  <si>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</si>
  <si>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</si>
  <si>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</si>
  <si>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</si>
  <si>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</si>
  <si>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</si>
  <si>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</si>
  <si>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</si>
  <si>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</si>
  <si>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</si>
  <si>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</si>
  <si>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</si>
  <si>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</si>
  <si>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</si>
  <si>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</si>
  <si>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</si>
  <si>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</si>
  <si>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</si>
  <si>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</si>
  <si>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</si>
  <si>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</si>
  <si>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</si>
  <si>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</si>
  <si>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</si>
  <si>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</si>
  <si>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</si>
  <si>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</si>
  <si>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</si>
  <si>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</si>
  <si>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</si>
  <si>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</si>
  <si>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</si>
  <si>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</si>
  <si>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</si>
  <si>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</si>
  <si>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</si>
  <si>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</si>
  <si>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</si>
  <si>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</si>
  <si>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</si>
  <si>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</si>
  <si>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</si>
  <si>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</si>
  <si>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</si>
  <si>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</si>
  <si>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</si>
  <si>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</si>
  <si>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</si>
  <si>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</si>
  <si>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</si>
  <si>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</si>
  <si>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</si>
  <si>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</si>
  <si>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</si>
  <si>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</si>
  <si>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</si>
  <si>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</si>
  <si>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</si>
  <si>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</si>
  <si>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</si>
  <si>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</si>
  <si>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</si>
  <si>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</si>
  <si>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</si>
  <si>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</si>
  <si>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</si>
  <si>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</si>
  <si>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</si>
  <si>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</si>
  <si>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</si>
  <si>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</si>
  <si>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</si>
  <si>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</si>
  <si>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</si>
  <si>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</si>
  <si>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</si>
  <si>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</si>
  <si>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</si>
  <si>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</si>
  <si>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</si>
  <si>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</si>
  <si>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</si>
  <si>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</si>
  <si>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</si>
  <si>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</si>
  <si>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</si>
  <si>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</si>
  <si>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</si>
  <si>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</si>
  <si>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</si>
  <si>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</si>
  <si>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</si>
  <si>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</si>
  <si>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</si>
  <si>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</si>
  <si>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</si>
  <si>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</si>
  <si>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</si>
  <si>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</si>
  <si>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</si>
  <si>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</si>
  <si>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</si>
  <si>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</si>
  <si>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</si>
  <si>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</si>
  <si>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</si>
  <si>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</si>
  <si>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</si>
  <si>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</si>
  <si>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</si>
  <si>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</si>
  <si>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</si>
  <si>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</si>
  <si>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</si>
  <si>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</si>
  <si>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</si>
  <si>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</si>
  <si>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</si>
  <si>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</si>
  <si>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</si>
  <si>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</si>
  <si>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</si>
  <si>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</si>
  <si>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</si>
  <si>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</si>
  <si>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</si>
  <si>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</si>
  <si>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</si>
  <si>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</si>
  <si>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</si>
  <si>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</si>
  <si>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</si>
  <si>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</si>
  <si>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</si>
  <si>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</si>
  <si>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</si>
  <si>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</si>
  <si>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</si>
  <si>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</si>
  <si>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</si>
  <si>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</si>
  <si>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</si>
  <si>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</si>
  <si>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</si>
  <si>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</si>
  <si>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</si>
  <si>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</si>
  <si>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</si>
  <si>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</si>
  <si>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</si>
  <si>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</si>
  <si>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</si>
  <si>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</si>
  <si>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</si>
  <si>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</si>
  <si>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</si>
  <si>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</si>
  <si>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</si>
  <si>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</si>
  <si>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</si>
  <si>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</si>
  <si>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</si>
  <si>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</si>
  <si>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</si>
  <si>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</si>
  <si>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</si>
  <si>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</si>
  <si>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</si>
  <si>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</si>
  <si>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</si>
  <si>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</si>
  <si>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</si>
  <si>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</si>
  <si>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</si>
  <si>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</si>
  <si>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</si>
  <si>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</si>
  <si>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</si>
  <si>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</si>
  <si>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</si>
  <si>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</si>
  <si>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</si>
  <si>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</si>
  <si>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</si>
  <si>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</si>
  <si>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</si>
  <si>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</si>
  <si>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</si>
  <si>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</si>
  <si>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</si>
  <si>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</si>
  <si>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</si>
  <si>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</si>
  <si>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</si>
  <si>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</si>
  <si>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</si>
  <si>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</si>
  <si>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</si>
  <si>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</si>
  <si>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</si>
  <si>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</si>
  <si>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</si>
  <si>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</si>
  <si>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</si>
  <si>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</si>
  <si>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</si>
  <si>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</si>
  <si>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</si>
  <si>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</si>
  <si>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</si>
  <si>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</si>
  <si>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</si>
  <si>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</si>
  <si>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</si>
  <si>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</si>
  <si>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</si>
  <si>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</si>
  <si>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</si>
  <si>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</si>
  <si>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</si>
  <si>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</si>
  <si>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</si>
  <si>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</si>
  <si>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</si>
  <si>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</si>
  <si>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</si>
  <si>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</si>
  <si>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</si>
  <si>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</si>
  <si>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</si>
  <si>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</si>
  <si>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</si>
  <si>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</si>
  <si>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</si>
  <si>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</si>
  <si>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</si>
  <si>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</si>
  <si>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</si>
  <si>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</si>
  <si>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</si>
  <si>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</si>
  <si>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</si>
  <si>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</si>
  <si>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</si>
  <si>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</si>
  <si>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</si>
  <si>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</si>
  <si>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</si>
  <si>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</si>
  <si>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</si>
  <si>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</si>
  <si>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</si>
  <si>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</si>
  <si>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</si>
  <si>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</si>
  <si>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</si>
  <si>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</si>
  <si>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</si>
  <si>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</si>
  <si>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</si>
  <si>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</si>
  <si>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</si>
  <si>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</si>
  <si>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</si>
  <si>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</si>
  <si>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</si>
  <si>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</si>
  <si>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</si>
  <si>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</si>
  <si>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</si>
  <si>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</si>
  <si>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</si>
  <si>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</si>
  <si>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</si>
  <si>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</si>
  <si>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</si>
  <si>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</si>
  <si>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</si>
  <si>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</si>
  <si>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</si>
  <si>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</si>
  <si>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</si>
  <si>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</si>
  <si>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</si>
  <si>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</si>
  <si>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</si>
  <si>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</si>
  <si>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</si>
  <si>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</si>
  <si>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</si>
  <si>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</si>
  <si>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</si>
  <si>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</si>
  <si>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</si>
  <si>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</si>
  <si>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</si>
  <si>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</si>
  <si>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</si>
  <si>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</si>
  <si>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</si>
  <si>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</si>
  <si>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</si>
  <si>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</si>
  <si>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</si>
  <si>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</si>
  <si>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</si>
  <si>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</si>
  <si>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</si>
  <si>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</si>
  <si>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</si>
  <si>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</si>
  <si>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</si>
  <si>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</si>
  <si>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</si>
  <si>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</si>
  <si>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</si>
  <si>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</si>
  <si>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</si>
  <si>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</si>
  <si>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</si>
  <si>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</si>
  <si>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</si>
  <si>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</si>
  <si>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</si>
  <si>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</si>
  <si>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</si>
  <si>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</si>
  <si>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</si>
  <si>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</si>
  <si>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</si>
  <si>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</si>
  <si>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</si>
  <si>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</si>
  <si>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</si>
  <si>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</si>
  <si>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</si>
  <si>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</si>
  <si>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</si>
  <si>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</si>
  <si>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</si>
  <si>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</si>
  <si>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</si>
  <si>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</si>
  <si>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</si>
  <si>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</si>
  <si>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</si>
  <si>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</si>
  <si>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</si>
  <si>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</si>
  <si>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</si>
  <si>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</si>
  <si>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</si>
  <si>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</si>
  <si>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</si>
  <si>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</si>
  <si>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</si>
  <si>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</si>
  <si>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</si>
  <si>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</si>
  <si>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</si>
  <si>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</si>
  <si>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</si>
  <si>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</si>
  <si>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</si>
  <si>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</si>
  <si>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</si>
  <si>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</si>
  <si>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</si>
  <si>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</si>
  <si>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</si>
  <si>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</si>
  <si>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</si>
  <si>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</si>
  <si>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</si>
  <si>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</si>
  <si>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</si>
  <si>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</si>
  <si>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</si>
  <si>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</si>
  <si>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</si>
  <si>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</si>
  <si>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</si>
  <si>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</si>
  <si>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</si>
  <si>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</si>
  <si>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</si>
  <si>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</si>
  <si>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</si>
  <si>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</si>
  <si>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</si>
  <si>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</si>
  <si>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</si>
  <si>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</si>
  <si>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</si>
  <si>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</si>
  <si>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</si>
  <si>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</si>
  <si>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</si>
  <si>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</si>
  <si>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</si>
  <si>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</si>
  <si>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</si>
  <si>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</si>
  <si>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</si>
  <si>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</si>
  <si>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</si>
  <si>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</si>
  <si>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</si>
  <si>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</si>
  <si>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</si>
  <si>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</si>
  <si>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</si>
  <si>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</si>
  <si>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</si>
  <si>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</si>
  <si>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</si>
  <si>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</si>
  <si>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</si>
  <si>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</si>
  <si>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</si>
  <si>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</si>
  <si>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</si>
  <si>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</si>
  <si>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</si>
  <si>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</si>
  <si>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</si>
  <si>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</si>
  <si>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</si>
  <si>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</si>
  <si>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</si>
  <si>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</si>
  <si>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</si>
  <si>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</si>
  <si>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</si>
  <si>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</si>
  <si>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</si>
  <si>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</si>
  <si>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</si>
  <si>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</si>
  <si>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</si>
  <si>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</si>
  <si>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</si>
  <si>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</si>
  <si>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</si>
  <si>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</si>
  <si>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</si>
  <si>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</si>
  <si>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</si>
  <si>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</si>
  <si>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</si>
  <si>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</si>
  <si>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</si>
  <si>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</si>
  <si>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</si>
  <si>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</si>
  <si>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</si>
  <si>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</si>
  <si>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</si>
  <si>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</si>
  <si>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</si>
  <si>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</si>
  <si>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</si>
  <si>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</si>
  <si>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</si>
  <si>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</si>
  <si>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</si>
  <si>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</si>
  <si>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</si>
  <si>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</si>
  <si>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</si>
  <si>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</si>
  <si>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</si>
  <si>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</si>
  <si>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</si>
  <si>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</si>
  <si>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</si>
  <si>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</si>
  <si>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</si>
  <si>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</si>
  <si>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</si>
  <si>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</si>
  <si>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</si>
  <si>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</si>
  <si>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</si>
  <si>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</si>
  <si>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</si>
  <si>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</si>
  <si>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</si>
  <si>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</si>
  <si>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</si>
  <si>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</si>
  <si>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</si>
  <si>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</si>
  <si>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</si>
  <si>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</si>
  <si>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</si>
  <si>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</si>
  <si>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</si>
  <si>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</si>
  <si>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</si>
  <si>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</si>
  <si>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</si>
  <si>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</si>
  <si>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</si>
  <si>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</si>
  <si>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</si>
  <si>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</si>
  <si>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</si>
  <si>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</si>
  <si>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</si>
  <si>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</si>
  <si>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</si>
  <si>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</si>
  <si>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</si>
  <si>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</si>
  <si>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</si>
  <si>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</si>
  <si>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</si>
  <si>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</si>
  <si>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</si>
  <si>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</si>
  <si>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</si>
  <si>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</si>
  <si>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</si>
  <si>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</si>
  <si>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</si>
  <si>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</si>
  <si>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</si>
  <si>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</si>
  <si>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</si>
  <si>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</si>
  <si>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</si>
  <si>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</si>
  <si>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</si>
  <si>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</si>
  <si>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</si>
  <si>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</si>
  <si>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</si>
  <si>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</si>
  <si>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</si>
  <si>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</si>
  <si>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</si>
  <si>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</si>
  <si>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</si>
  <si>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</si>
  <si>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</si>
  <si>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</si>
  <si>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</si>
  <si>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</si>
  <si>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</si>
  <si>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</si>
  <si>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</si>
  <si>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</si>
  <si>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</si>
  <si>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</si>
  <si>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</si>
  <si>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</si>
  <si>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</si>
  <si>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</si>
  <si>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</si>
  <si>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</si>
  <si>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</si>
  <si>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</si>
  <si>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</si>
  <si>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</si>
  <si>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</si>
  <si>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</si>
  <si>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</si>
  <si>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</si>
  <si>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</si>
  <si>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</si>
  <si>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</si>
  <si>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</si>
  <si>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</si>
  <si>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</si>
  <si>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</si>
  <si>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</si>
  <si>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</si>
  <si>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</si>
  <si>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</si>
  <si>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</si>
  <si>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</si>
  <si>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</si>
  <si>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</si>
  <si>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</si>
  <si>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</si>
  <si>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</si>
  <si>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</si>
  <si>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</si>
  <si>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</si>
  <si>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</si>
  <si>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</si>
  <si>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</si>
  <si>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</si>
  <si>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</si>
  <si>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</si>
  <si>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</si>
  <si>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</si>
  <si>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</si>
  <si>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</si>
  <si>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</si>
  <si>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</si>
  <si>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</si>
  <si>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</si>
  <si>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</si>
  <si>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</si>
  <si>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</si>
  <si>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</si>
  <si>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</si>
  <si>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</si>
  <si>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</si>
  <si>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</si>
  <si>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</si>
  <si>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</si>
  <si>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</si>
  <si>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</si>
  <si>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</si>
  <si>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</si>
  <si>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</si>
  <si>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</si>
  <si>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</si>
  <si>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</si>
  <si>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</si>
  <si>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</si>
  <si>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</si>
  <si>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</si>
  <si>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</si>
  <si>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</si>
  <si>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</si>
  <si>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</si>
  <si>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</si>
  <si>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</si>
  <si>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</si>
  <si>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</si>
  <si>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</si>
  <si>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</si>
  <si>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</si>
  <si>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</si>
  <si>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</si>
  <si>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</si>
  <si>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</si>
  <si>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</si>
  <si>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</si>
  <si>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</si>
  <si>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</si>
  <si>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</si>
  <si>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</si>
  <si>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</si>
  <si>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</si>
  <si>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</si>
  <si>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</si>
  <si>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</si>
  <si>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</si>
  <si>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</si>
  <si>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</si>
  <si>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</si>
  <si>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</si>
  <si>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</si>
  <si>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</si>
  <si>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</si>
  <si>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</si>
  <si>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</si>
  <si>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</si>
  <si>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</si>
  <si>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</si>
  <si>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</si>
  <si>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</si>
  <si>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</si>
  <si>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</si>
  <si>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</si>
  <si>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</si>
  <si>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</si>
  <si>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</si>
  <si>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</si>
  <si>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</si>
  <si>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</si>
  <si>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</si>
  <si>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</si>
  <si>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</si>
  <si>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</si>
  <si>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</si>
  <si>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</si>
  <si>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</si>
  <si>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</si>
  <si>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</si>
  <si>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</si>
  <si>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</si>
  <si>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</si>
  <si>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</si>
  <si>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</si>
  <si>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</si>
  <si>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</si>
  <si>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</si>
  <si>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</si>
  <si>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</si>
  <si>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</si>
  <si>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</si>
  <si>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</si>
  <si>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</si>
  <si>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</si>
  <si>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</si>
  <si>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</si>
  <si>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</si>
  <si>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</si>
  <si>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</si>
  <si>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</si>
  <si>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</si>
  <si>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</si>
  <si>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</si>
  <si>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</si>
  <si>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</si>
  <si>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</si>
  <si>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</si>
  <si>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</si>
  <si>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</si>
  <si>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</si>
  <si>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</si>
  <si>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</si>
  <si>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</si>
  <si>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</si>
  <si>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</si>
  <si>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</si>
  <si>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</si>
  <si>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</si>
  <si>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</si>
  <si>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</si>
  <si>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</si>
  <si>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</si>
  <si>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</si>
  <si>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</si>
  <si>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</si>
  <si>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</si>
  <si>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</si>
  <si>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</si>
  <si>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</si>
  <si>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</si>
  <si>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</si>
  <si>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</si>
  <si>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</si>
  <si>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</si>
  <si>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</si>
  <si>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</si>
  <si>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</si>
  <si>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</si>
  <si>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</si>
  <si>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</si>
  <si>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</si>
  <si>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</si>
  <si>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</si>
  <si>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</si>
  <si>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</si>
  <si>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</si>
  <si>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</si>
  <si>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</si>
  <si>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</si>
  <si>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</si>
  <si>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</si>
  <si>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</si>
  <si>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</si>
  <si>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</si>
  <si>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</si>
  <si>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</si>
  <si>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</si>
  <si>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</si>
  <si>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</si>
  <si>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</si>
  <si>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</si>
  <si>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</si>
  <si>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</si>
  <si>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</si>
  <si>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</si>
  <si>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</si>
  <si>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</si>
  <si>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</si>
  <si>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</si>
  <si>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</si>
  <si>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</si>
  <si>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</si>
  <si>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</si>
  <si>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</si>
  <si>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</si>
  <si>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</si>
  <si>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</si>
  <si>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</si>
  <si>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</si>
  <si>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</si>
  <si>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</si>
  <si>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</si>
  <si>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</si>
  <si>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</si>
  <si>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</si>
  <si>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</si>
  <si>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</si>
  <si>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</si>
  <si>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</si>
  <si>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</si>
  <si>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</si>
  <si>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</si>
  <si>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</si>
  <si>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</si>
  <si>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</si>
  <si>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</si>
  <si>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</si>
  <si>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</si>
  <si>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</si>
  <si>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</si>
  <si>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</si>
  <si>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</si>
  <si>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</si>
  <si>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</si>
  <si>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</si>
  <si>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</si>
  <si>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</si>
  <si>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</si>
  <si>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</si>
  <si>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</si>
  <si>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</si>
  <si>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</si>
  <si>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</si>
  <si>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</si>
  <si>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</si>
  <si>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</si>
  <si>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</si>
  <si>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</si>
  <si>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</si>
  <si>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</si>
  <si>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</si>
  <si>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</si>
  <si>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</si>
  <si>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</si>
  <si>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</si>
  <si>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</si>
  <si>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</si>
  <si>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</si>
  <si>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</si>
  <si>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</si>
  <si>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</si>
  <si>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</si>
  <si>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</si>
  <si>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</si>
  <si>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</si>
  <si>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</si>
  <si>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</si>
  <si>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</si>
  <si>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</si>
  <si>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</si>
  <si>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</si>
  <si>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</si>
  <si>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</si>
  <si>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</si>
  <si>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</si>
  <si>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</si>
  <si>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</si>
  <si>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</si>
  <si>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</si>
  <si>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</si>
  <si>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</si>
  <si>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</si>
  <si>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</si>
  <si>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</si>
  <si>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</si>
  <si>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</si>
  <si>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</si>
  <si>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</si>
  <si>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</si>
  <si>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</si>
  <si>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</si>
  <si>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</si>
  <si>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</si>
  <si>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</si>
  <si>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</si>
  <si>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</si>
  <si>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</si>
  <si>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</si>
  <si>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</si>
  <si>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</si>
  <si>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</si>
  <si>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</si>
  <si>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</si>
  <si>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</si>
  <si>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</si>
  <si>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</si>
  <si>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</si>
  <si>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</si>
  <si>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</si>
  <si>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</si>
  <si>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</si>
  <si>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</si>
  <si>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</si>
  <si>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</si>
  <si>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</si>
  <si>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</si>
  <si>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</si>
  <si>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</si>
  <si>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</si>
  <si>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</si>
  <si>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</si>
  <si>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</si>
  <si>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</si>
  <si>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</si>
  <si>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</si>
  <si>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</si>
  <si>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</si>
  <si>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</si>
  <si>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</si>
  <si>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</si>
  <si>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</si>
  <si>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</si>
  <si>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</si>
  <si>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</si>
  <si>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</si>
  <si>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</si>
  <si>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</si>
  <si>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</si>
  <si>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</si>
  <si>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</si>
  <si>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</si>
  <si>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</si>
  <si>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</si>
  <si>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</si>
  <si>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</si>
  <si>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</si>
  <si>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</si>
  <si>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</si>
  <si>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</si>
  <si>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</si>
  <si>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</si>
  <si>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</si>
  <si>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</si>
  <si>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</si>
  <si>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</si>
  <si>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</si>
  <si>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</si>
  <si>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</si>
  <si>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</si>
  <si>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</si>
  <si>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</si>
  <si>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</si>
  <si>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</si>
  <si>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</si>
  <si>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</si>
  <si>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</si>
  <si>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</si>
  <si>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</si>
  <si>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</si>
  <si>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</si>
  <si>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</si>
  <si>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</si>
  <si>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</si>
  <si>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</si>
  <si>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</si>
  <si>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</si>
  <si>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</si>
  <si>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</si>
  <si>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</si>
  <si>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</si>
  <si>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</si>
  <si>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</si>
  <si>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</si>
  <si>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</si>
  <si>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</si>
  <si>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</si>
  <si>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</si>
  <si>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</si>
  <si>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</si>
  <si>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</si>
  <si>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</si>
  <si>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</si>
  <si>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</si>
  <si>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</si>
  <si>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</si>
  <si>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</si>
  <si>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</si>
  <si>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</si>
  <si>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</si>
  <si>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</si>
  <si>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</si>
  <si>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</si>
  <si>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</si>
  <si>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</si>
  <si>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</si>
  <si>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</si>
  <si>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</si>
  <si>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</si>
  <si>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</si>
  <si>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</si>
  <si>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</si>
  <si>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</si>
  <si>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</si>
  <si>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</si>
  <si>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</si>
  <si>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</si>
  <si>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</si>
  <si>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</si>
  <si>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</si>
  <si>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</si>
  <si>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</si>
  <si>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</si>
  <si>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</si>
  <si>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</si>
  <si>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</si>
  <si>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</si>
  <si>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</si>
  <si>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</si>
  <si>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</si>
  <si>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</si>
  <si>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</si>
  <si>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</si>
  <si>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</si>
  <si>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</si>
  <si>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</si>
  <si>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</si>
  <si>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</si>
  <si>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</si>
  <si>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</si>
  <si>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</si>
  <si>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</si>
  <si>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</si>
  <si>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</si>
  <si>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</si>
  <si>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</si>
  <si>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</si>
  <si>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</si>
  <si>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</si>
  <si>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</si>
  <si>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</si>
  <si>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</si>
  <si>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</si>
  <si>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</si>
  <si>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</si>
  <si>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</si>
  <si>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</si>
  <si>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</si>
  <si>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</si>
  <si>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</si>
  <si>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</si>
  <si>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</si>
  <si>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</si>
  <si>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</si>
  <si>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</si>
  <si>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</si>
  <si>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</si>
  <si>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</si>
  <si>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</si>
  <si>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</si>
  <si>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</si>
  <si>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</si>
  <si>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</si>
  <si>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</si>
  <si>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</si>
  <si>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</si>
  <si>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</si>
  <si>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</si>
  <si>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</si>
  <si>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</si>
  <si>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</si>
  <si>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</si>
  <si>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</si>
  <si>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</si>
  <si>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</si>
  <si>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</si>
  <si>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</si>
  <si>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</si>
  <si>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</si>
  <si>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</si>
  <si>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</si>
  <si>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</si>
  <si>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</si>
  <si>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</si>
  <si>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</si>
  <si>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</si>
  <si>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</si>
  <si>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</si>
  <si>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</si>
  <si>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</si>
  <si>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</si>
  <si>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</si>
  <si>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</si>
  <si>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</si>
  <si>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</si>
  <si>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</si>
  <si>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</si>
  <si>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</si>
  <si>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</si>
  <si>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</si>
  <si>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</si>
  <si>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</si>
  <si>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</si>
  <si>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</si>
  <si>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</si>
  <si>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</si>
  <si>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</si>
  <si>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</si>
  <si>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</si>
  <si>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</si>
  <si>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</si>
  <si>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</si>
  <si>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</si>
  <si>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</si>
  <si>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</si>
  <si>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</si>
  <si>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</si>
  <si>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</si>
  <si>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</si>
  <si>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</si>
  <si>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</si>
  <si>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</si>
  <si>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</si>
  <si>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</si>
  <si>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</si>
  <si>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</si>
  <si>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</si>
  <si>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</si>
  <si>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</si>
  <si>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</si>
  <si>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</si>
  <si>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</si>
  <si>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</si>
  <si>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</si>
  <si>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</si>
  <si>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</si>
  <si>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</si>
  <si>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</si>
  <si>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</si>
  <si>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</si>
  <si>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</si>
  <si>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</si>
  <si>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</si>
  <si>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</si>
  <si>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</si>
  <si>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</si>
  <si>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</si>
  <si>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</si>
  <si>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</si>
  <si>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</si>
  <si>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</si>
  <si>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</si>
  <si>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</si>
  <si>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</si>
  <si>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</si>
  <si>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</si>
  <si>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</si>
  <si>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</si>
  <si>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</si>
  <si>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</si>
  <si>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</si>
  <si>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</si>
  <si>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</si>
  <si>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</si>
  <si>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</si>
  <si>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</si>
  <si>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</si>
  <si>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</si>
  <si>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</si>
  <si>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</si>
  <si>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</si>
  <si>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</si>
  <si>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</si>
  <si>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</si>
  <si>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</si>
  <si>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</si>
  <si>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</si>
  <si>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</si>
  <si>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</si>
  <si>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</si>
  <si>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</si>
  <si>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</si>
  <si>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</si>
  <si>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</si>
  <si>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</si>
  <si>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</si>
  <si>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</si>
  <si>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</si>
  <si>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</si>
  <si>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</si>
  <si>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</si>
  <si>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</si>
  <si>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</si>
  <si>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</si>
  <si>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</si>
  <si>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</si>
  <si>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</si>
  <si>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</si>
  <si>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</si>
  <si>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</si>
  <si>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</si>
  <si>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</si>
  <si>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</si>
  <si>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</si>
  <si>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</si>
  <si>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</si>
  <si>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</si>
  <si>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</si>
  <si>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</si>
  <si>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</si>
  <si>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</si>
  <si>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</si>
  <si>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</si>
  <si>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</si>
  <si>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</si>
  <si>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</si>
  <si>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</si>
  <si>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</si>
  <si>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</si>
  <si>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</si>
  <si>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</si>
  <si>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</si>
  <si>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</si>
  <si>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</si>
  <si>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</si>
  <si>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</si>
  <si>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</si>
  <si>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</si>
  <si>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</si>
  <si>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</si>
  <si>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</si>
  <si>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</si>
  <si>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</si>
  <si>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</si>
  <si>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</si>
  <si>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</si>
  <si>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</si>
  <si>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</si>
  <si>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</si>
  <si>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</si>
  <si>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</si>
  <si>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</si>
  <si>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</si>
  <si>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</si>
  <si>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</si>
  <si>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</si>
  <si>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</si>
  <si>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</si>
  <si>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</si>
  <si>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</si>
  <si>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</si>
  <si>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</si>
  <si>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</si>
  <si>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</si>
  <si>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</si>
  <si>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</si>
  <si>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</si>
  <si>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</si>
  <si>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</si>
  <si>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</si>
  <si>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</si>
  <si>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</si>
  <si>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</si>
  <si>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</si>
  <si>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</si>
  <si>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</si>
  <si>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</si>
  <si>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</si>
  <si>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</si>
  <si>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</si>
  <si>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</si>
  <si>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</si>
  <si>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</si>
  <si>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</si>
  <si>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</si>
  <si>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</si>
  <si>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</si>
  <si>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</si>
  <si>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</si>
  <si>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</si>
  <si>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</si>
  <si>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</si>
  <si>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</si>
  <si>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</si>
  <si>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</si>
  <si>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</si>
  <si>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</si>
  <si>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</si>
  <si>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</si>
  <si>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</si>
  <si>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</si>
  <si>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</si>
  <si>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</si>
  <si>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</si>
  <si>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</si>
  <si>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</si>
  <si>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</si>
  <si>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</si>
  <si>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</si>
  <si>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</si>
  <si>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</si>
  <si>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</si>
  <si>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</si>
  <si>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</si>
  <si>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</si>
  <si>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</si>
  <si>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</si>
  <si>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</si>
  <si>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</si>
  <si>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</si>
  <si>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</si>
  <si>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</si>
  <si>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</si>
  <si>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</si>
  <si>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</si>
  <si>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</si>
  <si>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</si>
  <si>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</si>
  <si>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</si>
  <si>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</si>
  <si>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</si>
  <si>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</si>
  <si>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</si>
  <si>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</si>
  <si>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</si>
  <si>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</si>
  <si>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</si>
  <si>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</si>
  <si>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</si>
  <si>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</si>
  <si>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</si>
  <si>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</si>
  <si>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</si>
  <si>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</si>
  <si>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</si>
  <si>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</si>
  <si>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</si>
  <si>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</si>
  <si>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</si>
  <si>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</si>
  <si>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</si>
  <si>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</si>
  <si>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</si>
  <si>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</si>
  <si>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</si>
  <si>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</si>
  <si>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</si>
  <si>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</si>
  <si>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</si>
  <si>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</si>
  <si>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</si>
  <si>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</si>
  <si>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</si>
  <si>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</si>
  <si>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</si>
  <si>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</si>
  <si>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</si>
  <si>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</si>
  <si>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</si>
  <si>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</si>
  <si>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</si>
  <si>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</si>
  <si>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</si>
  <si>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</si>
  <si>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</si>
  <si>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</si>
  <si>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</si>
  <si>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</si>
  <si>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</si>
  <si>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</si>
  <si>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</si>
  <si>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</si>
  <si>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</si>
  <si>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</si>
  <si>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</si>
  <si>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</si>
  <si>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</si>
  <si>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</si>
  <si>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</si>
  <si>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</si>
  <si>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</si>
  <si>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</si>
  <si>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</si>
  <si>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</si>
  <si>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</si>
  <si>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</si>
  <si>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</si>
  <si>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</si>
  <si>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</si>
  <si>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</si>
  <si>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</si>
  <si>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</si>
  <si>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</si>
  <si>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</si>
  <si>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</si>
  <si>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</si>
  <si>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</si>
  <si>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</si>
  <si>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</si>
  <si>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</si>
  <si>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</si>
  <si>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</si>
  <si>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</si>
  <si>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</si>
  <si>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</si>
  <si>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</si>
  <si>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</si>
  <si>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</si>
  <si>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</si>
  <si>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</si>
  <si>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</si>
  <si>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</si>
  <si>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</si>
  <si>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</si>
  <si>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</si>
  <si>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</si>
  <si>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</si>
  <si>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</si>
  <si>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</si>
  <si>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</si>
  <si>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</si>
  <si>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</si>
  <si>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</si>
  <si>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</si>
  <si>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</si>
  <si>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</si>
  <si>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</si>
  <si>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</si>
  <si>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</si>
  <si>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</si>
  <si>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</si>
  <si>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</si>
  <si>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</si>
  <si>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</si>
  <si>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</si>
  <si>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</si>
  <si>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</si>
  <si>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</si>
  <si>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</si>
  <si>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</si>
  <si>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</si>
  <si>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</si>
  <si>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</si>
  <si>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</si>
  <si>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</si>
  <si>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</si>
  <si>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</si>
  <si>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</si>
  <si>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</si>
  <si>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</si>
  <si>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</si>
  <si>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</si>
  <si>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</si>
  <si>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</si>
  <si>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</si>
  <si>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</si>
  <si>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</si>
  <si>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</si>
  <si>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</si>
  <si>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</si>
  <si>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</si>
  <si>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</si>
  <si>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</si>
  <si>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</si>
  <si>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</si>
  <si>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</si>
  <si>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</si>
  <si>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</si>
  <si>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</si>
  <si>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</si>
  <si>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</si>
  <si>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</si>
  <si>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</si>
  <si>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</si>
  <si>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</si>
  <si>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</si>
  <si>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</si>
  <si>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</si>
  <si>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</si>
  <si>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</si>
  <si>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</si>
  <si>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</si>
  <si>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</si>
  <si>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</si>
  <si>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</si>
  <si>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</si>
  <si>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</si>
  <si>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</si>
  <si>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</si>
  <si>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</si>
  <si>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</si>
  <si>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</si>
  <si>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</si>
  <si>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</si>
  <si>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</si>
  <si>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</si>
  <si>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</si>
  <si>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</si>
  <si>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</si>
  <si>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</si>
  <si>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</si>
  <si>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</si>
  <si>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</si>
  <si>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</si>
  <si>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</si>
  <si>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</si>
  <si>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</si>
  <si>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</si>
  <si>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</si>
  <si>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</si>
  <si>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</si>
  <si>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</si>
  <si>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</si>
  <si>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</si>
  <si>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</si>
  <si>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</si>
  <si>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</si>
  <si>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</si>
  <si>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</si>
  <si>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</si>
  <si>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</si>
  <si>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</si>
  <si>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</si>
  <si>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</si>
  <si>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</si>
  <si>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</si>
  <si>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</si>
  <si>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</si>
  <si>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</si>
  <si>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</si>
  <si>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</si>
  <si>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</si>
  <si>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</si>
  <si>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</si>
  <si>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</si>
  <si>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</si>
  <si>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</si>
  <si>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</si>
  <si>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</si>
  <si>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</si>
  <si>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</si>
  <si>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</si>
  <si>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</si>
  <si>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</si>
  <si>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</si>
  <si>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</si>
  <si>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</si>
  <si>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</si>
  <si>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</si>
  <si>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</si>
  <si>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</si>
  <si>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</si>
  <si>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</si>
  <si>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</si>
  <si>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</si>
  <si>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</si>
  <si>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</si>
  <si>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</si>
  <si>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</si>
  <si>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</si>
  <si>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</si>
  <si>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</si>
  <si>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</si>
  <si>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</si>
  <si>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</si>
  <si>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</si>
  <si>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</si>
  <si>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</si>
  <si>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</si>
  <si>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</si>
  <si>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</si>
  <si>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</si>
  <si>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</si>
  <si>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</si>
  <si>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</si>
  <si>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</si>
  <si>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</si>
  <si>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</si>
  <si>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</si>
  <si>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</si>
  <si>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</si>
  <si>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</si>
  <si>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</si>
  <si>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</si>
  <si>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</si>
  <si>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</si>
  <si>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</si>
  <si>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</si>
  <si>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</si>
  <si>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</si>
  <si>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</si>
  <si>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</si>
  <si>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</si>
  <si>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</si>
  <si>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</si>
  <si>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</si>
  <si>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</si>
  <si>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</si>
  <si>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</si>
  <si>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</si>
  <si>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</si>
  <si>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</si>
  <si>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</si>
  <si>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</si>
  <si>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</si>
  <si>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</si>
  <si>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</si>
  <si>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</si>
  <si>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</si>
  <si>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</si>
  <si>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</si>
  <si>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</si>
  <si>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</si>
  <si>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</si>
  <si>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</si>
  <si>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</si>
  <si>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</si>
  <si>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</si>
  <si>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</si>
  <si>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</si>
  <si>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</si>
  <si>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</si>
  <si>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</si>
  <si>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</si>
  <si>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</si>
  <si>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</si>
  <si>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</si>
  <si>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</si>
  <si>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</si>
  <si>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</si>
  <si>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</si>
  <si>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</si>
  <si>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</si>
  <si>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</si>
  <si>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</si>
  <si>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</si>
  <si>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</si>
  <si>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</si>
  <si>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</si>
  <si>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</si>
  <si>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</si>
  <si>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</si>
  <si>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</si>
  <si>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</si>
  <si>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</si>
  <si>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</si>
  <si>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</si>
  <si>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</si>
  <si>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</si>
  <si>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</si>
  <si>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</si>
  <si>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</si>
  <si>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</si>
  <si>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</si>
  <si>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</si>
  <si>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</si>
  <si>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</si>
  <si>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</si>
  <si>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</si>
  <si>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</si>
  <si>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</si>
  <si>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</si>
  <si>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</si>
  <si>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</si>
  <si>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</si>
  <si>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</si>
  <si>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</si>
  <si>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</si>
  <si>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</si>
  <si>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</si>
  <si>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</si>
  <si>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</si>
  <si>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</si>
  <si>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</si>
  <si>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</si>
  <si>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</si>
  <si>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</si>
  <si>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</si>
  <si>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</si>
  <si>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</si>
  <si>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</si>
  <si>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</si>
  <si>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</si>
  <si>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</si>
  <si>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</si>
  <si>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</si>
  <si>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</si>
  <si>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</si>
  <si>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</si>
  <si>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</si>
  <si>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</si>
  <si>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</si>
  <si>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</si>
  <si>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</si>
  <si>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</si>
  <si>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</si>
  <si>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</si>
  <si>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</si>
  <si>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</si>
  <si>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</si>
  <si>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</si>
  <si>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</si>
  <si>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</si>
  <si>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</si>
  <si>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</si>
  <si>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</si>
  <si>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</si>
  <si>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</si>
  <si>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</si>
  <si>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</si>
  <si>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</si>
  <si>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</si>
  <si>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</si>
  <si>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</si>
  <si>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</si>
  <si>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</si>
  <si>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</si>
  <si>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</si>
  <si>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</si>
  <si>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</si>
  <si>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</si>
  <si>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</si>
  <si>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</si>
  <si>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</si>
  <si>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</si>
  <si>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</si>
  <si>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</si>
  <si>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</si>
  <si>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</si>
  <si>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</si>
  <si>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</si>
  <si>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</si>
  <si>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</si>
  <si>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</si>
  <si>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</si>
  <si>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</si>
  <si>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</si>
  <si>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</si>
  <si>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</si>
  <si>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</si>
  <si>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</si>
  <si>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</si>
  <si>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</si>
  <si>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</si>
  <si>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</si>
  <si>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</si>
  <si>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</si>
  <si>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</si>
  <si>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</si>
  <si>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</si>
  <si>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</si>
  <si>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</si>
  <si>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</si>
  <si>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</si>
  <si>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</si>
  <si>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</si>
  <si>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</si>
  <si>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</si>
  <si>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</si>
  <si>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</si>
  <si>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</si>
  <si>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</si>
  <si>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</si>
  <si>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</si>
  <si>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</si>
  <si>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</si>
  <si>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</si>
  <si>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</si>
  <si>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</si>
  <si>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</si>
  <si>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</si>
  <si>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</si>
  <si>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</si>
  <si>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</si>
  <si>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</si>
  <si>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</si>
  <si>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</si>
  <si>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</si>
  <si>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</si>
  <si>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</si>
  <si>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</si>
  <si>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</si>
  <si>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</si>
  <si>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</si>
  <si>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</si>
  <si>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</si>
  <si>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</si>
  <si>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</si>
  <si>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</si>
  <si>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</si>
  <si>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</si>
  <si>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</si>
  <si>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</si>
  <si>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</si>
  <si>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</si>
  <si>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</si>
  <si>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</si>
  <si>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</si>
  <si>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</si>
  <si>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</si>
  <si>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</si>
  <si>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</si>
  <si>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</si>
  <si>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</si>
  <si>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</si>
  <si>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</si>
  <si>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</si>
  <si>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</si>
  <si>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</si>
  <si>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</si>
  <si>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</si>
  <si>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</si>
  <si>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</si>
  <si>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</si>
  <si>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</si>
  <si>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</si>
  <si>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</si>
  <si>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</si>
  <si>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</si>
  <si>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</si>
  <si>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</si>
  <si>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</si>
  <si>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</si>
  <si>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</si>
  <si>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</si>
  <si>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</si>
  <si>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</si>
  <si>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</si>
  <si>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</si>
  <si>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</si>
  <si>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</si>
  <si>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</si>
  <si>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</si>
  <si>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</si>
  <si>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</si>
  <si>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</si>
  <si>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</si>
  <si>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</si>
  <si>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</si>
  <si>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</si>
  <si>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</si>
  <si>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</si>
  <si>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</si>
  <si>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</si>
  <si>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</si>
  <si>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</si>
  <si>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</si>
  <si>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</si>
  <si>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</si>
  <si>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</si>
  <si>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</si>
  <si>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</si>
  <si>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</si>
  <si>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</si>
  <si>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</si>
  <si>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</si>
  <si>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</si>
  <si>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</si>
  <si>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</si>
  <si>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</si>
  <si>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</si>
  <si>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</si>
  <si>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</si>
  <si>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</si>
  <si>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</si>
  <si>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</si>
  <si>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</si>
  <si>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</si>
  <si>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</si>
  <si>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</si>
  <si>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</si>
  <si>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</si>
  <si>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</si>
  <si>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</si>
  <si>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</si>
  <si>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</si>
  <si>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</si>
  <si>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</si>
  <si>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</si>
  <si>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</si>
  <si>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</si>
  <si>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</si>
  <si>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</si>
  <si>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</si>
  <si>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</si>
  <si>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</si>
  <si>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</si>
  <si>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</si>
  <si>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</si>
  <si>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</si>
  <si>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</si>
  <si>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</si>
  <si>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</si>
  <si>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</si>
  <si>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</si>
  <si>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</si>
  <si>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</si>
  <si>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</si>
  <si>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</si>
  <si>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</si>
  <si>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</si>
  <si>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</si>
  <si>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</si>
  <si>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</si>
  <si>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</si>
  <si>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</si>
  <si>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</si>
  <si>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</si>
  <si>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</si>
  <si>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</si>
  <si>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</si>
  <si>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</si>
  <si>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</si>
  <si>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</si>
  <si>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</si>
  <si>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</si>
  <si>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</si>
  <si>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</si>
  <si>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</si>
  <si>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</si>
  <si>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</si>
  <si>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</si>
  <si>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</si>
  <si>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</si>
  <si>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</si>
  <si>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</si>
  <si>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</si>
  <si>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</si>
  <si>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</si>
  <si>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</si>
  <si>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</si>
  <si>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</si>
  <si>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</si>
  <si>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</si>
  <si>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</si>
  <si>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</si>
  <si>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</si>
  <si>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</si>
  <si>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</si>
  <si>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</si>
  <si>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</si>
  <si>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</si>
  <si>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</si>
  <si>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</si>
  <si>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</si>
  <si>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</si>
  <si>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</si>
  <si>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</si>
  <si>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</si>
  <si>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</si>
  <si>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</si>
  <si>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</si>
  <si>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</si>
  <si>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</si>
  <si>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</si>
  <si>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</si>
  <si>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</si>
  <si>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</si>
  <si>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</si>
  <si>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</si>
  <si>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</si>
  <si>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</si>
  <si>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</si>
  <si>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</si>
  <si>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</si>
  <si>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</si>
  <si>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</si>
  <si>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</si>
  <si>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</si>
  <si>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</si>
  <si>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</si>
  <si>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</si>
  <si>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</si>
  <si>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</si>
  <si>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</si>
  <si>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</si>
  <si>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</si>
  <si>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</si>
  <si>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</si>
  <si>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</si>
  <si>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</si>
  <si>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</si>
  <si>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</si>
  <si>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</si>
  <si>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</si>
  <si>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</si>
  <si>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</si>
  <si>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</si>
  <si>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</si>
  <si>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</si>
  <si>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</si>
  <si>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</si>
  <si>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</si>
  <si>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</si>
  <si>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</si>
  <si>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</si>
  <si>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</si>
  <si>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</si>
  <si>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</si>
  <si>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</si>
  <si>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</si>
  <si>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</si>
  <si>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</si>
  <si>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</si>
  <si>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</si>
  <si>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</si>
  <si>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</si>
  <si>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</si>
  <si>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</si>
  <si>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</si>
  <si>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</si>
  <si>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</si>
  <si>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</si>
  <si>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</si>
  <si>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</si>
  <si>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</si>
  <si>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</si>
  <si>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</si>
  <si>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</si>
  <si>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</si>
  <si>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</si>
  <si>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</si>
  <si>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</si>
  <si>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</si>
  <si>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</si>
  <si>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</si>
  <si>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</si>
  <si>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</si>
  <si>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</si>
  <si>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</si>
  <si>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</si>
  <si>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</si>
  <si>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</si>
  <si>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</si>
  <si>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</si>
  <si>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</si>
  <si>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</si>
  <si>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</si>
  <si>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</si>
  <si>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</si>
  <si>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</si>
  <si>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</si>
  <si>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</si>
  <si>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</si>
  <si>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</si>
  <si>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</si>
  <si>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</si>
  <si>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</si>
  <si>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</si>
  <si>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</si>
  <si>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</si>
  <si>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</si>
  <si>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</si>
  <si>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</si>
  <si>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</si>
  <si>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</si>
  <si>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</si>
  <si>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</si>
  <si>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</si>
  <si>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</si>
  <si>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</si>
  <si>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</si>
  <si>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</si>
  <si>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</si>
  <si>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</si>
  <si>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</si>
  <si>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</si>
  <si>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</si>
  <si>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</si>
  <si>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</si>
  <si>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</si>
  <si>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</si>
  <si>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</si>
  <si>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</si>
  <si>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</si>
  <si>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</si>
  <si>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</si>
  <si>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</si>
  <si>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</si>
  <si>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</si>
  <si>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</si>
  <si>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</si>
  <si>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</si>
  <si>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</si>
  <si>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</si>
  <si>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</si>
  <si>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</si>
  <si>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</si>
  <si>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</si>
  <si>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</si>
  <si>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</si>
  <si>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</si>
  <si>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</si>
  <si>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</si>
  <si>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</si>
  <si>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</si>
  <si>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</si>
  <si>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</si>
  <si>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</si>
  <si>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</si>
  <si>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</si>
  <si>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</si>
  <si>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</si>
  <si>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</si>
  <si>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</si>
  <si>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</si>
  <si>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</si>
  <si>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</si>
  <si>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</si>
  <si>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</si>
  <si>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</si>
  <si>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</si>
  <si>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</si>
  <si>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</si>
  <si>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</si>
  <si>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</si>
  <si>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</si>
  <si>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</si>
  <si>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</si>
  <si>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</si>
  <si>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</si>
  <si>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</si>
  <si>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</si>
  <si>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</si>
  <si>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</si>
  <si>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</si>
  <si>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</si>
  <si>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</si>
  <si>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</si>
  <si>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</si>
  <si>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</si>
  <si>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</si>
  <si>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</si>
  <si>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</si>
  <si>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</si>
  <si>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</si>
  <si>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</si>
  <si>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</si>
  <si>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</si>
  <si>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</si>
  <si>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</si>
  <si>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</si>
  <si>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</si>
  <si>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</si>
  <si>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</si>
  <si>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</si>
  <si>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</si>
  <si>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</si>
  <si>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</si>
  <si>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</si>
  <si>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</si>
  <si>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</si>
  <si>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</si>
  <si>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</si>
  <si>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</si>
  <si>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</si>
  <si>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</si>
  <si>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</si>
  <si>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</si>
  <si>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</si>
  <si>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</si>
  <si>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</si>
  <si>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</si>
  <si>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</si>
  <si>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</si>
  <si>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</si>
  <si>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</si>
  <si>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</si>
  <si>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</si>
  <si>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</si>
  <si>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</si>
  <si>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</si>
  <si>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</si>
  <si>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</si>
  <si>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</si>
  <si>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</si>
  <si>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</si>
  <si>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</si>
  <si>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</si>
  <si>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</si>
  <si>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</si>
  <si>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</si>
  <si>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</si>
  <si>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</si>
  <si>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</si>
  <si>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</si>
  <si>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</si>
  <si>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</si>
  <si>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</si>
  <si>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</si>
  <si>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</si>
  <si>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</si>
  <si>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</si>
  <si>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</si>
  <si>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</si>
  <si>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</si>
  <si>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</si>
  <si>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</si>
  <si>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</si>
  <si>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</si>
  <si>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</si>
  <si>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</si>
  <si>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</si>
  <si>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</si>
  <si>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</si>
  <si>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</si>
  <si>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</si>
  <si>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</si>
  <si>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</si>
  <si>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</si>
  <si>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</si>
  <si>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</si>
  <si>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</si>
  <si>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</si>
  <si>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</si>
  <si>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</si>
  <si>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</si>
  <si>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</si>
  <si>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</si>
  <si>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</si>
  <si>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</si>
  <si>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</si>
  <si>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</si>
  <si>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</si>
  <si>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</si>
  <si>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</si>
  <si>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</si>
  <si>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</si>
  <si>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</si>
  <si>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</si>
  <si>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</si>
  <si>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</si>
  <si>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</si>
  <si>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</si>
  <si>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</si>
  <si>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</si>
  <si>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</si>
  <si>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</si>
  <si>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</si>
  <si>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</si>
  <si>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</si>
  <si>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</si>
  <si>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</si>
  <si>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</si>
  <si>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</si>
  <si>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</si>
  <si>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</si>
  <si>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</si>
  <si>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</si>
  <si>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</si>
  <si>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</si>
  <si>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</si>
  <si>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</si>
  <si>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</si>
  <si>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</si>
  <si>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</si>
  <si>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</si>
  <si>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</si>
  <si>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</si>
  <si>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</si>
  <si>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</si>
  <si>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</si>
  <si>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</si>
  <si>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</si>
  <si>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</si>
  <si>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</si>
  <si>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</si>
  <si>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</si>
  <si>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</si>
  <si>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</si>
  <si>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</si>
  <si>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</si>
  <si>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</si>
  <si>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</si>
  <si>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</si>
  <si>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</si>
  <si>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</si>
  <si>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</si>
  <si>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</si>
  <si>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</si>
  <si>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</si>
  <si>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</si>
  <si>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</si>
  <si>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</si>
  <si>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</si>
  <si>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</si>
  <si>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</si>
  <si>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</si>
  <si>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</si>
  <si>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</si>
  <si>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</si>
  <si>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</si>
  <si>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</si>
  <si>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</si>
  <si>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</si>
  <si>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</si>
  <si>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</si>
  <si>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</si>
  <si>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</si>
  <si>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</si>
  <si>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</si>
  <si>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</si>
  <si>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</si>
  <si>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</si>
  <si>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</si>
  <si>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</si>
  <si>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</si>
  <si>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</si>
  <si>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</si>
  <si>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</si>
  <si>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</si>
  <si>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</si>
  <si>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</si>
  <si>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</si>
  <si>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</si>
  <si>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</si>
  <si>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</si>
  <si>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</si>
  <si>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</si>
  <si>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</si>
  <si>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</si>
  <si>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</si>
  <si>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</si>
  <si>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</si>
  <si>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</si>
  <si>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</si>
  <si>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</si>
  <si>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</si>
  <si>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</si>
  <si>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</si>
  <si>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</si>
  <si>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</si>
  <si>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</si>
  <si>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</si>
  <si>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</si>
  <si>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</si>
  <si>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</si>
  <si>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</si>
  <si>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</si>
  <si>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</si>
  <si>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</si>
  <si>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</si>
  <si>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</si>
  <si>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</si>
  <si>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</si>
  <si>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</si>
  <si>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</si>
  <si>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</si>
  <si>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</si>
  <si>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</si>
  <si>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</si>
  <si>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</si>
  <si>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</si>
  <si>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</si>
  <si>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</si>
  <si>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</si>
  <si>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</si>
  <si>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</si>
  <si>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</si>
  <si>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</si>
  <si>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</si>
  <si>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</si>
  <si>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</si>
  <si>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</si>
  <si>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</si>
  <si>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</si>
  <si>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</si>
  <si>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</si>
  <si>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</si>
  <si>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</si>
  <si>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</si>
  <si>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</si>
  <si>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</si>
  <si>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</si>
  <si>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</si>
  <si>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</si>
  <si>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</si>
  <si>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</si>
  <si>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</si>
  <si>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</si>
  <si>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</si>
  <si>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</si>
  <si>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</si>
  <si>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</si>
  <si>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</si>
  <si>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</si>
  <si>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</si>
  <si>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</si>
  <si>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</si>
  <si>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</si>
  <si>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</si>
  <si>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</si>
  <si>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</si>
  <si>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</si>
  <si>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</si>
  <si>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</si>
  <si>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</si>
  <si>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</si>
  <si>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</si>
  <si>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</si>
  <si>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</si>
  <si>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</si>
  <si>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</si>
  <si>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</si>
  <si>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</si>
  <si>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</si>
  <si>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</si>
  <si>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</si>
  <si>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</si>
  <si>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</si>
  <si>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</si>
  <si>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</si>
  <si>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</si>
  <si>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</si>
  <si>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</si>
  <si>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</si>
  <si>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</si>
  <si>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</si>
  <si>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</si>
  <si>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</si>
  <si>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</si>
  <si>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</si>
  <si>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</si>
  <si>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</si>
  <si>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</si>
  <si>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</si>
  <si>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</si>
  <si>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</si>
  <si>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</si>
  <si>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</si>
  <si>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</si>
  <si>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</si>
  <si>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</si>
  <si>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</si>
  <si>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</si>
  <si>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</si>
  <si>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</si>
  <si>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</si>
  <si>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</si>
  <si>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</si>
  <si>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</si>
  <si>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</si>
  <si>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</si>
  <si>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</si>
  <si>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</si>
  <si>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</si>
  <si>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</si>
  <si>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</si>
  <si>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</si>
  <si>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</si>
  <si>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</si>
  <si>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</si>
  <si>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</si>
  <si>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</si>
  <si>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</si>
  <si>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</si>
  <si>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</si>
  <si>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</si>
  <si>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</si>
  <si>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</si>
  <si>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</si>
  <si>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</si>
  <si>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</si>
  <si>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</si>
  <si>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</si>
  <si>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</si>
  <si>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</si>
  <si>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</si>
  <si>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</si>
  <si>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</si>
  <si>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</si>
  <si>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</si>
  <si>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</si>
  <si>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</si>
  <si>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</si>
  <si>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</si>
  <si>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</si>
  <si>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</si>
  <si>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</si>
  <si>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</si>
  <si>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</si>
  <si>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</si>
  <si>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</si>
  <si>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</si>
  <si>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</si>
  <si>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</si>
  <si>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</si>
  <si>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</si>
  <si>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</si>
  <si>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</si>
  <si>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</si>
  <si>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</si>
  <si>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</si>
  <si>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</si>
  <si>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</si>
  <si>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</si>
  <si>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</si>
  <si>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</si>
  <si>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</si>
  <si>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</si>
  <si>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</si>
  <si>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</si>
  <si>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</si>
  <si>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</si>
  <si>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</si>
  <si>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</si>
  <si>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</si>
  <si>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</si>
  <si>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</si>
  <si>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</si>
  <si>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</si>
  <si>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</si>
  <si>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</si>
  <si>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</si>
  <si>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</si>
  <si>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</si>
  <si>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</si>
  <si>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</si>
  <si>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</si>
  <si>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</si>
  <si>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</si>
  <si>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</si>
  <si>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</si>
  <si>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</si>
  <si>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</si>
  <si>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</si>
  <si>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</si>
  <si>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</si>
  <si>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</si>
  <si>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</si>
  <si>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</si>
  <si>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</si>
  <si>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</si>
  <si>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</si>
  <si>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</si>
  <si>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</si>
  <si>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</si>
  <si>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</si>
  <si>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</si>
  <si>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</si>
  <si>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</si>
  <si>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</si>
  <si>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</si>
  <si>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</si>
  <si>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</si>
  <si>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</si>
  <si>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</si>
  <si>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</si>
  <si>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</si>
  <si>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</si>
  <si>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</si>
  <si>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</si>
  <si>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</si>
  <si>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</si>
  <si>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</si>
  <si>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</si>
  <si>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</si>
  <si>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</si>
  <si>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</si>
  <si>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</si>
  <si>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</si>
  <si>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</si>
  <si>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</si>
  <si>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</si>
  <si>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</si>
  <si>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</si>
  <si>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</si>
  <si>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</si>
  <si>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</si>
  <si>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</si>
  <si>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</si>
  <si>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</si>
  <si>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</si>
  <si>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</si>
  <si>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</si>
  <si>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</si>
  <si>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</si>
  <si>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</si>
  <si>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</si>
  <si>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</si>
  <si>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</si>
  <si>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</si>
  <si>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</si>
  <si>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</si>
  <si>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</si>
  <si>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</si>
  <si>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</si>
  <si>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</si>
  <si>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</si>
  <si>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</si>
  <si>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</si>
  <si>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</si>
  <si>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</si>
  <si>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</si>
  <si>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</si>
  <si>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</si>
  <si>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</si>
  <si>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</si>
  <si>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</si>
  <si>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</si>
  <si>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</si>
  <si>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</si>
  <si>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</si>
  <si>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</si>
  <si>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</si>
  <si>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</si>
  <si>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</si>
  <si>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</si>
  <si>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</si>
  <si>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</si>
  <si>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</si>
  <si>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</si>
  <si>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</si>
  <si>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</si>
  <si>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</si>
  <si>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</si>
  <si>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</si>
  <si>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</si>
  <si>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</si>
  <si>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</si>
  <si>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</si>
  <si>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</si>
  <si>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</si>
  <si>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</si>
  <si>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</si>
  <si>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</si>
  <si>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</si>
  <si>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</si>
  <si>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</si>
  <si>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</si>
  <si>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</si>
  <si>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</si>
  <si>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</si>
  <si>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</si>
  <si>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</si>
  <si>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</si>
  <si>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</si>
  <si>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</si>
  <si>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</si>
  <si>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</si>
  <si>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</si>
  <si>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</si>
  <si>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</si>
  <si>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</si>
  <si>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</si>
  <si>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</si>
  <si>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</si>
  <si>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</si>
  <si>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</si>
  <si>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</si>
  <si>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</si>
  <si>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</si>
  <si>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</si>
  <si>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</si>
  <si>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</si>
  <si>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</si>
  <si>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</si>
  <si>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</si>
  <si>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</si>
  <si>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</si>
  <si>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</si>
  <si>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</si>
  <si>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</si>
  <si>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</si>
  <si>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</si>
  <si>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</si>
  <si>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</si>
  <si>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</si>
  <si>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</si>
  <si>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</si>
  <si>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</si>
  <si>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</si>
  <si>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</si>
  <si>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</si>
  <si>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</si>
  <si>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</si>
  <si>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</si>
  <si>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</si>
  <si>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</si>
  <si>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</si>
  <si>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</si>
  <si>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</si>
  <si>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</si>
  <si>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</si>
  <si>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</si>
  <si>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</si>
  <si>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</si>
  <si>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</si>
  <si>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</si>
  <si>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</si>
  <si>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</si>
  <si>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</si>
  <si>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</si>
  <si>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</si>
  <si>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</si>
  <si>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</si>
  <si>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</si>
  <si>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</si>
  <si>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</si>
  <si>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</si>
  <si>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</si>
  <si>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</si>
  <si>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</si>
  <si>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</si>
  <si>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</si>
  <si>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</si>
  <si>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</si>
  <si>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</si>
  <si>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</si>
  <si>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</si>
  <si>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</si>
  <si>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</si>
  <si>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</si>
  <si>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</si>
  <si>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</si>
  <si>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</si>
  <si>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</si>
  <si>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</si>
  <si>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</si>
  <si>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</si>
  <si>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</si>
  <si>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</si>
  <si>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</si>
  <si>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</si>
  <si>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</si>
  <si>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</si>
  <si>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</si>
  <si>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</si>
  <si>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</si>
  <si>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</si>
  <si>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</si>
  <si>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</si>
  <si>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</si>
  <si>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</si>
  <si>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</si>
  <si>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</si>
  <si>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</si>
  <si>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</si>
  <si>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</si>
  <si>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</si>
  <si>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</si>
  <si>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</si>
  <si>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</si>
  <si>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</si>
  <si>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</si>
  <si>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</si>
  <si>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</si>
  <si>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</si>
  <si>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</si>
  <si>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</si>
  <si>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</si>
  <si>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</si>
  <si>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</si>
  <si>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</si>
  <si>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</si>
  <si>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</si>
  <si>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</si>
  <si>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</si>
  <si>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</si>
  <si>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</si>
  <si>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</si>
  <si>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</si>
  <si>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</si>
  <si>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</si>
  <si>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</si>
  <si>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</si>
  <si>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</si>
  <si>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</si>
  <si>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</si>
  <si>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</si>
  <si>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</si>
  <si>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</si>
  <si>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</si>
  <si>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</si>
  <si>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</si>
  <si>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</si>
  <si>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</si>
  <si>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</si>
  <si>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</si>
  <si>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</si>
  <si>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</si>
  <si>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</si>
  <si>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</si>
  <si>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</si>
  <si>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</si>
  <si>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</si>
  <si>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</si>
  <si>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</si>
  <si>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</si>
  <si>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</si>
  <si>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</si>
  <si>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</si>
  <si>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</si>
  <si>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</si>
  <si>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</si>
  <si>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</si>
  <si>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</si>
  <si>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</si>
  <si>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</si>
  <si>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</si>
  <si>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</si>
  <si>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</si>
  <si>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</si>
  <si>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</si>
  <si>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</si>
  <si>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</si>
  <si>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</si>
  <si>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</si>
  <si>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</si>
  <si>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</si>
  <si>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</si>
  <si>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</si>
  <si>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</si>
  <si>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</si>
  <si>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</si>
  <si>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</si>
  <si>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</si>
  <si>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</si>
  <si>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</si>
  <si>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</si>
  <si>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</si>
  <si>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</si>
  <si>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</si>
  <si>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</si>
  <si>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</si>
  <si>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</si>
  <si>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</si>
  <si>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</si>
  <si>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</si>
  <si>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</si>
  <si>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</si>
  <si>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</si>
  <si>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</si>
  <si>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</si>
  <si>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</si>
  <si>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</si>
  <si>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</si>
  <si>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</si>
  <si>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</si>
  <si>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</si>
  <si>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</si>
  <si>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</si>
  <si>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</si>
  <si>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</si>
  <si>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</si>
  <si>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</si>
  <si>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</si>
  <si>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</si>
  <si>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</si>
  <si>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</si>
  <si>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</si>
  <si>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</si>
  <si>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</si>
  <si>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</si>
  <si>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</si>
  <si>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</si>
  <si>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</si>
  <si>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</si>
  <si>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</si>
  <si>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</si>
  <si>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</si>
  <si>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</si>
  <si>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</si>
  <si>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</si>
  <si>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</si>
  <si>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</si>
  <si>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</si>
  <si>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</si>
  <si>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</si>
  <si>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</si>
  <si>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</si>
  <si>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</si>
  <si>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</si>
  <si>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</si>
  <si>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</si>
  <si>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</si>
  <si>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</si>
  <si>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</si>
  <si>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</si>
  <si>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</si>
  <si>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</si>
  <si>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</si>
  <si>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</si>
  <si>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</si>
  <si>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</si>
  <si>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</si>
  <si>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</si>
  <si>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</si>
  <si>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</si>
  <si>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</si>
  <si>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</si>
  <si>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</si>
  <si>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</si>
  <si>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</si>
  <si>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</si>
  <si>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</si>
  <si>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</si>
  <si>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</si>
  <si>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</si>
  <si>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</si>
  <si>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</si>
  <si>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</si>
  <si>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</si>
  <si>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</si>
  <si>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</si>
  <si>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</si>
  <si>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</si>
  <si>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</si>
  <si>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</si>
  <si>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</si>
  <si>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</si>
  <si>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</si>
  <si>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</si>
  <si>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</si>
  <si>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</si>
  <si>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</si>
  <si>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</si>
  <si>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</si>
  <si>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</si>
  <si>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</si>
  <si>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</si>
  <si>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</si>
  <si>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</si>
  <si>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</si>
  <si>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</si>
  <si>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</si>
  <si>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</si>
  <si>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</si>
  <si>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</si>
  <si>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</si>
  <si>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</si>
  <si>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</si>
  <si>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</si>
  <si>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</si>
  <si>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</si>
  <si>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</si>
  <si>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</si>
  <si>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</si>
  <si>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</si>
  <si>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</si>
  <si>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</si>
  <si>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</si>
  <si>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</si>
  <si>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</si>
  <si>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</si>
  <si>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</si>
  <si>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</si>
  <si>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</si>
  <si>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</si>
  <si>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</si>
  <si>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</si>
  <si>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</si>
  <si>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</si>
  <si>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</si>
  <si>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</si>
  <si>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</si>
  <si>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</si>
  <si>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</si>
  <si>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</si>
  <si>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</si>
  <si>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</si>
  <si>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</si>
  <si>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</si>
  <si>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</si>
  <si>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</si>
  <si>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</si>
  <si>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</si>
  <si>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</si>
  <si>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</si>
  <si>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</si>
  <si>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</si>
  <si>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</si>
  <si>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</si>
  <si>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</si>
  <si>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</si>
  <si>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</si>
  <si>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</si>
  <si>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</si>
  <si>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</si>
  <si>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</si>
  <si>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</si>
  <si>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</si>
  <si>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</si>
  <si>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</si>
  <si>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</si>
  <si>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</si>
  <si>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</si>
  <si>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</si>
  <si>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</si>
  <si>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</si>
  <si>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</si>
  <si>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</si>
  <si>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</si>
  <si>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</si>
  <si>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</si>
  <si>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</si>
  <si>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</si>
  <si>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</si>
  <si>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</si>
  <si>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</si>
  <si>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</si>
  <si>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</si>
  <si>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</si>
  <si>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</si>
  <si>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</si>
  <si>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</si>
  <si>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</si>
  <si>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</si>
  <si>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</si>
  <si>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</si>
  <si>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</si>
  <si>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</si>
  <si>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</si>
  <si>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</si>
  <si>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</si>
  <si>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</si>
  <si>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</si>
  <si>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</si>
  <si>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</si>
  <si>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</si>
  <si>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</si>
  <si>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</si>
  <si>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</si>
  <si>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</si>
  <si>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</si>
  <si>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</si>
  <si>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</si>
  <si>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</si>
  <si>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</si>
  <si>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</si>
  <si>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</si>
  <si>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</si>
  <si>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</si>
  <si>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</si>
  <si>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</si>
  <si>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</si>
  <si>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</si>
  <si>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</si>
  <si>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</si>
  <si>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</si>
  <si>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</si>
  <si>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</si>
  <si>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</si>
  <si>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</si>
  <si>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</si>
  <si>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</si>
  <si>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</si>
  <si>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</si>
  <si>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</si>
  <si>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</si>
  <si>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</si>
  <si>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</si>
  <si>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</si>
  <si>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</si>
  <si>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</si>
  <si>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</si>
  <si>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</si>
  <si>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</si>
  <si>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</si>
  <si>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</si>
  <si>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</si>
  <si>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</si>
  <si>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</si>
  <si>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</si>
  <si>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</si>
  <si>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</si>
  <si>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</si>
  <si>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</si>
  <si>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</si>
  <si>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</si>
  <si>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</si>
  <si>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</si>
  <si>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</si>
  <si>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</si>
  <si>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</si>
  <si>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</si>
  <si>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</si>
  <si>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</si>
  <si>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</si>
  <si>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</si>
  <si>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</si>
  <si>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</si>
  <si>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</si>
  <si>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</si>
  <si>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</si>
  <si>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</si>
  <si>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</si>
  <si>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</si>
  <si>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</si>
  <si>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</si>
  <si>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</si>
  <si>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</si>
  <si>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</si>
  <si>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</si>
  <si>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</si>
  <si>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</si>
  <si>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</si>
  <si>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</si>
  <si>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</si>
  <si>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</si>
  <si>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</si>
  <si>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</si>
  <si>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</si>
  <si>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</si>
  <si>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</si>
  <si>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</si>
  <si>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</si>
  <si>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</si>
  <si>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</si>
  <si>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</si>
  <si>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</si>
  <si>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</si>
  <si>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</si>
  <si>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</si>
  <si>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</si>
  <si>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</si>
  <si>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</si>
  <si>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</si>
  <si>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</si>
  <si>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</si>
  <si>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</si>
  <si>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</si>
  <si>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</si>
  <si>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</si>
  <si>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</si>
  <si>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</si>
  <si>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</si>
  <si>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</si>
  <si>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</si>
  <si>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</si>
  <si>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</si>
  <si>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</si>
  <si>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</si>
  <si>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</si>
  <si>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</si>
  <si>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</si>
  <si>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</si>
  <si>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</si>
  <si>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</si>
  <si>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</si>
  <si>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</si>
  <si>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</si>
  <si>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</si>
  <si>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</si>
  <si>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</si>
  <si>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</si>
  <si>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</si>
  <si>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</si>
  <si>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</si>
  <si>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</si>
  <si>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</si>
  <si>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</si>
  <si>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</si>
  <si>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</si>
  <si>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</si>
  <si>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</si>
  <si>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</si>
  <si>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</si>
  <si>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</si>
  <si>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</si>
  <si>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</si>
  <si>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</si>
  <si>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</si>
  <si>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</si>
  <si>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</si>
  <si>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</si>
  <si>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</si>
  <si>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</si>
  <si>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</si>
  <si>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</si>
  <si>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</si>
  <si>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</si>
  <si>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</si>
  <si>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</si>
  <si>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</si>
  <si>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</si>
  <si>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</si>
  <si>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</si>
  <si>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</si>
  <si>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</si>
  <si>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</si>
  <si>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</si>
  <si>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</si>
  <si>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</si>
  <si>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</si>
  <si>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</si>
  <si>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</si>
  <si>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</si>
  <si>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</si>
  <si>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</si>
  <si>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</si>
  <si>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</si>
  <si>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</si>
  <si>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</si>
  <si>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</si>
  <si>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</si>
  <si>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</si>
  <si>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</si>
  <si>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</si>
  <si>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</si>
  <si>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</si>
  <si>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</si>
  <si>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</si>
  <si>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</si>
  <si>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</si>
  <si>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</si>
  <si>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</si>
  <si>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</si>
  <si>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</si>
  <si>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</si>
  <si>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</si>
  <si>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</si>
  <si>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</si>
  <si>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</si>
  <si>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</si>
  <si>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</si>
  <si>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</si>
  <si>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</si>
  <si>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</si>
  <si>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</si>
  <si>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</si>
  <si>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</si>
  <si>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</si>
  <si>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</si>
  <si>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</si>
  <si>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</si>
  <si>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</si>
  <si>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</si>
  <si>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</si>
  <si>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</si>
  <si>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</si>
  <si>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</si>
  <si>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</si>
  <si>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</si>
  <si>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</si>
  <si>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</si>
  <si>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</si>
  <si>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</si>
  <si>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</si>
  <si>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</si>
  <si>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</si>
  <si>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</si>
  <si>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</si>
  <si>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</si>
  <si>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</si>
  <si>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</si>
  <si>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</si>
  <si>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</si>
  <si>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</si>
  <si>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</si>
  <si>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</si>
  <si>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</si>
  <si>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</si>
  <si>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</si>
  <si>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</si>
  <si>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</si>
  <si>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</si>
  <si>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</si>
  <si>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</si>
  <si>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</si>
  <si>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</si>
  <si>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</si>
  <si>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</si>
  <si>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</si>
  <si>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</si>
  <si>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</si>
  <si>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</si>
  <si>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</si>
  <si>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</si>
  <si>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</si>
  <si>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</si>
  <si>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</si>
  <si>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</si>
  <si>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</si>
  <si>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</si>
  <si>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</si>
  <si>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</si>
  <si>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</si>
  <si>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</si>
  <si>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</si>
  <si>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</si>
  <si>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</si>
  <si>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</si>
  <si>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</si>
  <si>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</si>
  <si>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</si>
  <si>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</si>
  <si>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</si>
  <si>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</si>
  <si>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</si>
  <si>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</si>
  <si>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</si>
  <si>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</si>
  <si>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</si>
  <si>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</si>
  <si>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</si>
  <si>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</si>
  <si>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</si>
  <si>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</si>
  <si>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</si>
  <si>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</si>
  <si>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</si>
  <si>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</si>
  <si>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</si>
  <si>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</si>
  <si>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</si>
  <si>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</si>
  <si>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</si>
  <si>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</si>
  <si>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</si>
  <si>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</si>
  <si>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</si>
  <si>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</si>
  <si>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</si>
  <si>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</si>
  <si>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</si>
  <si>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</si>
  <si>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</si>
  <si>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</si>
  <si>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</si>
  <si>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</si>
  <si>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</si>
  <si>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</si>
  <si>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</si>
  <si>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</si>
  <si>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</si>
  <si>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</si>
  <si>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</si>
  <si>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</si>
  <si>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</si>
  <si>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</si>
  <si>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</si>
  <si>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</si>
  <si>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</si>
  <si>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</si>
  <si>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</si>
  <si>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</si>
  <si>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</si>
  <si>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</si>
  <si>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</si>
  <si>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</si>
  <si>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</si>
  <si>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</si>
  <si>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</si>
  <si>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</si>
  <si>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</si>
  <si>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</si>
  <si>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</si>
  <si>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</si>
  <si>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</si>
  <si>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</si>
  <si>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</si>
  <si>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</si>
  <si>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</si>
  <si>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</si>
  <si>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</si>
  <si>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</si>
  <si>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</si>
  <si>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</si>
  <si>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</si>
  <si>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</si>
  <si>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</si>
  <si>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</si>
  <si>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</si>
  <si>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</si>
  <si>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</si>
  <si>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</si>
  <si>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</si>
  <si>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</si>
  <si>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</si>
  <si>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</si>
  <si>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</si>
  <si>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</si>
  <si>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</si>
  <si>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</si>
  <si>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</si>
  <si>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</si>
  <si>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</si>
  <si>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</si>
  <si>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</si>
  <si>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</si>
  <si>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</si>
  <si>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</si>
  <si>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</si>
  <si>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</si>
  <si>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</si>
  <si>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</si>
  <si>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</si>
  <si>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</si>
  <si>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</si>
  <si>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</si>
  <si>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</si>
  <si>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</si>
  <si>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</si>
  <si>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</si>
  <si>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</si>
  <si>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</si>
  <si>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</si>
  <si>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</si>
  <si>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</si>
  <si>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</si>
  <si>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</si>
  <si>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</si>
  <si>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</si>
  <si>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</si>
  <si>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</si>
  <si>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</si>
  <si>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</si>
  <si>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</si>
  <si>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</si>
  <si>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</si>
  <si>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</si>
  <si>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</si>
  <si>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</si>
  <si>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</si>
  <si>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</si>
  <si>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</si>
  <si>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</si>
  <si>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</si>
  <si>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</si>
  <si>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</si>
  <si>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</si>
  <si>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</si>
  <si>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</si>
  <si>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</si>
  <si>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</si>
  <si>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</si>
  <si>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</si>
  <si>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</si>
  <si>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</si>
  <si>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</si>
  <si>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</si>
  <si>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</si>
  <si>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</si>
  <si>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</si>
  <si>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</si>
  <si>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</si>
  <si>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</si>
  <si>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</si>
  <si>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</si>
  <si>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</si>
  <si>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</si>
  <si>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</si>
  <si>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</si>
  <si>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</si>
  <si>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</si>
  <si>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</si>
  <si>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</si>
  <si>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</si>
  <si>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</si>
  <si>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</si>
  <si>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</si>
  <si>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</si>
  <si>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</si>
  <si>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</si>
  <si>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</si>
  <si>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</si>
  <si>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</si>
  <si>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</si>
  <si>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</si>
  <si>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</si>
  <si>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</si>
  <si>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</si>
  <si>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</si>
  <si>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</si>
  <si>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</si>
  <si>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</si>
  <si>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</si>
  <si>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</si>
  <si>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</si>
  <si>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</si>
  <si>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</si>
  <si>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</si>
  <si>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</si>
  <si>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</si>
  <si>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</si>
  <si>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</si>
  <si>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</si>
  <si>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</si>
  <si>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</si>
  <si>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</si>
  <si>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</si>
  <si>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</si>
  <si>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</si>
  <si>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</si>
  <si>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</si>
  <si>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</si>
  <si>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</si>
  <si>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</si>
  <si>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</si>
  <si>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</si>
  <si>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</si>
  <si>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</si>
  <si>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</si>
  <si>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</si>
  <si>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</si>
  <si>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</si>
  <si>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</si>
  <si>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</si>
  <si>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</si>
  <si>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</si>
  <si>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</si>
  <si>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</si>
  <si>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</si>
  <si>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</si>
  <si>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</si>
  <si>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</si>
  <si>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</si>
  <si>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</si>
  <si>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</si>
  <si>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</si>
  <si>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</si>
  <si>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</si>
  <si>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</si>
  <si>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</si>
  <si>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</si>
  <si>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</si>
  <si>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</si>
  <si>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</si>
  <si>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</si>
  <si>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</si>
  <si>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</si>
  <si>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</si>
  <si>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</si>
  <si>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</si>
  <si>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</si>
  <si>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</si>
  <si>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</si>
  <si>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</si>
  <si>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</si>
  <si>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</si>
  <si>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</si>
  <si>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</si>
  <si>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</si>
  <si>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</si>
  <si>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</si>
  <si>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</si>
  <si>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</si>
  <si>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</si>
  <si>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</si>
  <si>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</si>
  <si>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</si>
  <si>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</si>
  <si>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</si>
  <si>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</si>
  <si>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</si>
  <si>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</si>
  <si>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</si>
  <si>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</si>
  <si>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</si>
  <si>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</si>
  <si>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</si>
  <si>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</si>
  <si>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</si>
  <si>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</si>
  <si>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</si>
  <si>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</si>
  <si>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</si>
  <si>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</si>
  <si>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</si>
  <si>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</si>
  <si>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</si>
  <si>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</si>
  <si>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</si>
  <si>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</si>
  <si>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</si>
  <si>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</si>
  <si>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</si>
  <si>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</si>
  <si>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</si>
  <si>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</si>
  <si>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</si>
  <si>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</si>
  <si>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</si>
  <si>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</si>
  <si>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</si>
  <si>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</si>
  <si>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</si>
  <si>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</si>
  <si>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</si>
  <si>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</si>
  <si>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</si>
  <si>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</si>
  <si>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</si>
  <si>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</si>
  <si>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</si>
  <si>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</si>
  <si>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</si>
  <si>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</si>
  <si>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</si>
  <si>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</si>
  <si>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</si>
  <si>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</si>
  <si>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</si>
  <si>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</si>
  <si>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</si>
  <si>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</si>
  <si>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</si>
  <si>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</si>
  <si>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</si>
  <si>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</si>
  <si>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</si>
  <si>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</si>
  <si>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</si>
  <si>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</si>
  <si>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</si>
  <si>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</si>
  <si>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</si>
  <si>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</si>
  <si>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</si>
  <si>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</si>
  <si>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</si>
  <si>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</si>
  <si>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</si>
  <si>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</si>
  <si>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</si>
  <si>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</si>
  <si>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</si>
  <si>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</si>
  <si>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</si>
  <si>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</si>
  <si>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</si>
  <si>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</si>
  <si>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</si>
  <si>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</si>
  <si>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</si>
  <si>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</si>
  <si>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</si>
  <si>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</si>
  <si>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</si>
  <si>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</si>
  <si>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</si>
  <si>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</si>
  <si>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</si>
  <si>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</si>
  <si>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</si>
  <si>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</si>
  <si>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</si>
  <si>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</si>
  <si>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</si>
  <si>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</si>
  <si>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</si>
  <si>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</si>
  <si>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</si>
  <si>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</si>
  <si>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</si>
  <si>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</si>
  <si>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</si>
  <si>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</si>
  <si>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</si>
  <si>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</si>
  <si>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</si>
  <si>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</si>
  <si>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</si>
  <si>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</si>
  <si>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</si>
  <si>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</si>
  <si>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</si>
  <si>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</si>
  <si>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</si>
  <si>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</si>
  <si>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</si>
  <si>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</si>
  <si>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</si>
  <si>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</si>
  <si>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</si>
  <si>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</si>
  <si>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</si>
  <si>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</si>
  <si>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</si>
  <si>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</si>
  <si>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</si>
  <si>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</si>
  <si>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</si>
  <si>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</si>
  <si>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</si>
  <si>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</si>
  <si>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</si>
  <si>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</si>
  <si>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</si>
  <si>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</si>
  <si>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</si>
  <si>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</si>
  <si>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</si>
  <si>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</si>
  <si>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</si>
  <si>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</si>
  <si>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</si>
  <si>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</si>
  <si>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</si>
  <si>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</si>
  <si>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</si>
  <si>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</si>
  <si>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</si>
  <si>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</si>
  <si>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</si>
  <si>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</si>
  <si>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</si>
  <si>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</si>
  <si>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</si>
  <si>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</si>
  <si>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</si>
  <si>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</si>
  <si>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</si>
  <si>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</si>
  <si>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</si>
  <si>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</si>
  <si>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</si>
  <si>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</si>
  <si>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</si>
  <si>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</si>
  <si>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</si>
  <si>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</si>
  <si>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</si>
  <si>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</si>
  <si>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</si>
  <si>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</si>
  <si>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</si>
  <si>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</si>
  <si>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</si>
  <si>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</si>
  <si>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</si>
  <si>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</si>
  <si>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</si>
  <si>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</si>
  <si>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</si>
  <si>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</si>
  <si>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</si>
  <si>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</si>
  <si>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</si>
  <si>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</si>
  <si>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</si>
  <si>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</si>
  <si>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</si>
  <si>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</si>
  <si>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</si>
  <si>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</si>
  <si>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</si>
  <si>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</si>
  <si>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</si>
  <si>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</si>
  <si>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</si>
  <si>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</si>
  <si>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</si>
  <si>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</si>
  <si>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</si>
  <si>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</si>
  <si>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</si>
  <si>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</si>
  <si>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</si>
  <si>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</si>
  <si>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</si>
  <si>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</si>
  <si>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</si>
  <si>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</si>
  <si>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</si>
  <si>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</si>
  <si>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</si>
  <si>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</si>
  <si>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</si>
  <si>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</si>
  <si>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</si>
  <si>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</si>
  <si>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</si>
  <si>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</si>
  <si>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</si>
  <si>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</si>
  <si>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</si>
  <si>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</si>
  <si>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</si>
  <si>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</si>
  <si>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</si>
  <si>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</si>
  <si>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</si>
  <si>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</si>
  <si>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</si>
  <si>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</si>
  <si>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</si>
  <si>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</si>
  <si>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</si>
  <si>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</si>
  <si>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</si>
  <si>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</si>
  <si>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</si>
  <si>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</si>
  <si>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</si>
  <si>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</si>
  <si>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</si>
  <si>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</si>
  <si>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</si>
  <si>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</si>
  <si>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</si>
  <si>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</si>
  <si>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</si>
  <si>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</si>
  <si>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</si>
  <si>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</si>
  <si>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</si>
  <si>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</si>
  <si>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</si>
  <si>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</si>
  <si>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</si>
  <si>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</si>
  <si>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</si>
  <si>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</si>
  <si>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</si>
  <si>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</si>
  <si>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</si>
  <si>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</si>
  <si>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</si>
  <si>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</si>
  <si>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</si>
  <si>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</si>
  <si>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</si>
  <si>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</si>
  <si>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</si>
  <si>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</si>
  <si>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</si>
  <si>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</si>
  <si>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</si>
  <si>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</si>
  <si>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</si>
  <si>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</si>
  <si>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</si>
  <si>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</si>
  <si>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</si>
  <si>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</si>
  <si>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</si>
  <si>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</si>
  <si>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</si>
  <si>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</si>
  <si>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</si>
  <si>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</si>
  <si>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</si>
  <si>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</si>
  <si>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</si>
  <si>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</si>
  <si>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</si>
  <si>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</si>
  <si>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</si>
  <si>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</si>
  <si>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</si>
  <si>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</si>
  <si>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</si>
  <si>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</si>
  <si>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</si>
  <si>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</si>
  <si>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</si>
  <si>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</si>
  <si>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</si>
  <si>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</si>
  <si>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</si>
  <si>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</si>
  <si>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</si>
  <si>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</si>
  <si>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</si>
  <si>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</si>
  <si>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</si>
  <si>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</si>
  <si>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</si>
  <si>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</si>
  <si>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</si>
  <si>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</si>
  <si>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</si>
  <si>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</si>
  <si>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</si>
  <si>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</si>
  <si>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</si>
  <si>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</si>
  <si>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</si>
  <si>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</si>
  <si>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</si>
  <si>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</si>
  <si>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</si>
  <si>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</si>
  <si>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</si>
  <si>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</si>
  <si>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</si>
  <si>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</si>
  <si>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</si>
  <si>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</si>
  <si>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</si>
  <si>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</si>
  <si>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</si>
  <si>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</si>
  <si>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</si>
  <si>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</si>
  <si>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</si>
  <si>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</si>
  <si>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</si>
  <si>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</si>
  <si>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</si>
  <si>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</si>
  <si>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</si>
  <si>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</si>
  <si>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</si>
  <si>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</si>
  <si>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</si>
  <si>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</si>
  <si>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</si>
  <si>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</si>
  <si>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</si>
  <si>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</si>
  <si>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</si>
  <si>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</si>
  <si>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</si>
  <si>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</si>
  <si>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</si>
  <si>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</si>
  <si>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</si>
  <si>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</si>
  <si>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</si>
  <si>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</si>
  <si>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</si>
  <si>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</si>
  <si>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</si>
  <si>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</si>
  <si>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</si>
  <si>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</si>
  <si>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</si>
  <si>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</si>
  <si>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</si>
  <si>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</si>
  <si>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</si>
  <si>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</si>
  <si>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</si>
  <si>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</si>
  <si>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</si>
  <si>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</si>
  <si>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</si>
  <si>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</si>
  <si>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</si>
  <si>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</si>
  <si>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</si>
  <si>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</si>
  <si>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</si>
  <si>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</si>
  <si>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</si>
  <si>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</si>
  <si>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</si>
  <si>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</si>
  <si>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</si>
  <si>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</si>
  <si>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</si>
  <si>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</si>
  <si>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</si>
  <si>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</si>
  <si>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</si>
  <si>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</si>
  <si>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</si>
  <si>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</si>
  <si>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</si>
  <si>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</si>
  <si>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</si>
  <si>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</si>
  <si>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</si>
  <si>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</si>
  <si>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</si>
  <si>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</si>
  <si>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</si>
  <si>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</si>
  <si>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</si>
  <si>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</si>
  <si>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</si>
  <si>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</si>
  <si>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</si>
  <si>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</si>
  <si>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</si>
  <si>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</si>
  <si>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</si>
  <si>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</si>
  <si>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</si>
  <si>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</si>
  <si>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</si>
  <si>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</si>
  <si>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</si>
  <si>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</si>
  <si>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</si>
  <si>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</si>
  <si>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</si>
  <si>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</si>
  <si>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</si>
  <si>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</si>
  <si>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</si>
  <si>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</si>
  <si>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</si>
  <si>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</si>
  <si>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</si>
  <si>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</si>
  <si>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</si>
  <si>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</si>
  <si>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</si>
  <si>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</si>
  <si>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</si>
  <si>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</si>
  <si>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</si>
  <si>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</si>
  <si>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</si>
  <si>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</si>
  <si>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</si>
  <si>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</si>
  <si>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</si>
  <si>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</si>
  <si>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</si>
  <si>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</si>
  <si>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</si>
  <si>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</si>
  <si>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</si>
  <si>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</si>
  <si>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</si>
  <si>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</si>
  <si>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</si>
  <si>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</si>
  <si>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</si>
  <si>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</si>
  <si>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</si>
  <si>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</si>
  <si>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</si>
  <si>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</si>
  <si>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</si>
  <si>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</si>
  <si>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</si>
  <si>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</si>
  <si>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</si>
  <si>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</si>
  <si>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</si>
  <si>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</si>
  <si>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</si>
  <si>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</si>
  <si>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</si>
  <si>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</si>
  <si>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</si>
  <si>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</si>
  <si>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</si>
  <si>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</si>
  <si>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</si>
  <si>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</si>
  <si>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</si>
  <si>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</si>
  <si>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</si>
  <si>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</si>
  <si>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</si>
  <si>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</si>
  <si>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</si>
  <si>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</si>
  <si>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</si>
  <si>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</si>
  <si>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</si>
  <si>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</si>
  <si>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</si>
  <si>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</si>
  <si>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</si>
  <si>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</si>
  <si>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</si>
  <si>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</si>
  <si>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</si>
  <si>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</si>
  <si>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</si>
  <si>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</si>
  <si>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</si>
  <si>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</si>
  <si>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</si>
  <si>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</si>
  <si>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</si>
  <si>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</si>
  <si>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</si>
  <si>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</si>
  <si>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</si>
  <si>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</si>
  <si>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</si>
  <si>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</si>
  <si>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</si>
  <si>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</si>
  <si>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</si>
  <si>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</si>
  <si>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</si>
  <si>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</si>
  <si>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</si>
  <si>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</si>
  <si>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</si>
  <si>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</si>
  <si>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</si>
  <si>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</si>
  <si>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</si>
  <si>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</si>
  <si>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</si>
  <si>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</si>
  <si>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</si>
  <si>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</si>
  <si>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</si>
  <si>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</si>
  <si>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</si>
  <si>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</si>
  <si>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</si>
  <si>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</si>
  <si>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</si>
  <si>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</si>
  <si>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</si>
  <si>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</si>
  <si>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</si>
  <si>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</si>
  <si>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</si>
  <si>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</si>
  <si>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</si>
  <si>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</si>
  <si>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</si>
  <si>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</si>
  <si>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</si>
  <si>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</si>
  <si>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</si>
  <si>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</si>
  <si>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</si>
  <si>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</si>
  <si>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</si>
  <si>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</si>
  <si>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</si>
  <si>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</si>
  <si>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</si>
  <si>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</si>
  <si>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</si>
  <si>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</si>
  <si>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</si>
  <si>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</si>
  <si>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</si>
  <si>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</si>
  <si>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</si>
  <si>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</si>
  <si>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</si>
  <si>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</si>
  <si>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</si>
  <si>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</si>
  <si>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</si>
  <si>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</si>
  <si>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</si>
  <si>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</si>
  <si>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</si>
  <si>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</si>
  <si>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</si>
  <si>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</si>
  <si>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</si>
  <si>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</si>
  <si>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</si>
  <si>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</si>
  <si>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</si>
  <si>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</si>
  <si>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</si>
  <si>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</si>
  <si>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</si>
  <si>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</si>
  <si>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</si>
  <si>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</si>
  <si>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</si>
  <si>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</si>
  <si>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</si>
  <si>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</si>
  <si>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</si>
  <si>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</si>
  <si>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</si>
  <si>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</si>
  <si>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</si>
  <si>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</si>
  <si>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</si>
  <si>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</si>
  <si>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</si>
  <si>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</si>
  <si>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</si>
  <si>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</si>
  <si>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</si>
  <si>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</si>
  <si>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</si>
  <si>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</si>
  <si>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</si>
  <si>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</si>
  <si>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</si>
  <si>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</si>
  <si>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</si>
  <si>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</si>
  <si>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</si>
  <si>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</si>
  <si>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</si>
  <si>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</si>
  <si>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</si>
  <si>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</si>
  <si>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</si>
  <si>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</si>
  <si>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</si>
  <si>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</si>
  <si>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</si>
  <si>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</si>
  <si>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</si>
  <si>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</si>
  <si>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</si>
  <si>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</si>
  <si>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</si>
  <si>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</si>
  <si>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</si>
  <si>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</si>
  <si>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</si>
  <si>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</si>
  <si>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</si>
  <si>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</si>
  <si>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</si>
  <si>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</si>
  <si>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</si>
  <si>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</si>
  <si>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</si>
  <si>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</si>
  <si>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</si>
  <si>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</si>
  <si>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</si>
  <si>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</si>
  <si>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</si>
  <si>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</si>
  <si>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</si>
  <si>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</si>
  <si>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</si>
  <si>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</si>
  <si>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</si>
  <si>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</si>
  <si>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</si>
  <si>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</si>
  <si>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</si>
  <si>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</si>
  <si>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</si>
  <si>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</si>
  <si>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</si>
  <si>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</si>
  <si>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</si>
  <si>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</si>
  <si>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</si>
  <si>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</si>
  <si>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</si>
  <si>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</si>
  <si>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</si>
  <si>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</si>
  <si>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</si>
  <si>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</si>
  <si>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</si>
  <si>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</si>
  <si>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</si>
  <si>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</si>
  <si>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</si>
  <si>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</si>
  <si>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</si>
  <si>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</si>
  <si>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</si>
  <si>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</si>
  <si>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</si>
  <si>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</si>
  <si>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</si>
  <si>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</si>
  <si>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</si>
  <si>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</si>
  <si>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</si>
  <si>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</si>
  <si>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</si>
  <si>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</si>
  <si>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</si>
  <si>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</si>
  <si>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</si>
  <si>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</si>
  <si>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</si>
  <si>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</si>
  <si>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</si>
  <si>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</si>
  <si>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</si>
  <si>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</si>
  <si>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</si>
  <si>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</si>
  <si>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</si>
  <si>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</si>
  <si>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</si>
  <si>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</si>
  <si>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</si>
  <si>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</si>
  <si>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</si>
  <si>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</si>
  <si>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</si>
  <si>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</si>
  <si>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</si>
  <si>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</si>
  <si>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</si>
  <si>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</si>
  <si>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</si>
  <si>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</si>
  <si>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</si>
  <si>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</si>
  <si>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</si>
  <si>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</si>
  <si>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</si>
  <si>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</si>
  <si>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</si>
  <si>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</si>
  <si>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</si>
  <si>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</si>
  <si>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</si>
  <si>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</si>
  <si>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</si>
  <si>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</si>
  <si>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</si>
  <si>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</si>
  <si>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</si>
  <si>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</si>
  <si>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</si>
  <si>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</si>
  <si>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</si>
  <si>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</si>
  <si>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</si>
  <si>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</si>
  <si>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</si>
  <si>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</si>
  <si>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</si>
  <si>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</si>
  <si>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</si>
  <si>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</si>
  <si>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</si>
  <si>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</si>
  <si>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</si>
  <si>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</si>
  <si>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</si>
  <si>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</si>
  <si>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</si>
  <si>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</si>
  <si>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</si>
  <si>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</si>
  <si>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</si>
  <si>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</si>
  <si>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</si>
  <si>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</si>
  <si>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</si>
  <si>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</si>
  <si>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</si>
  <si>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</si>
  <si>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</si>
  <si>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</si>
  <si>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</si>
  <si>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</si>
  <si>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</si>
  <si>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</si>
  <si>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</si>
  <si>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</si>
  <si>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</si>
  <si>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</si>
  <si>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</si>
  <si>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</si>
  <si>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</si>
  <si>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</si>
  <si>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</si>
  <si>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</si>
  <si>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</si>
  <si>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</si>
  <si>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</si>
  <si>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</si>
  <si>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</si>
  <si>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</si>
  <si>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</si>
  <si>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</si>
  <si>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</si>
  <si>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</si>
  <si>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</si>
  <si>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</si>
  <si>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</si>
  <si>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</si>
  <si>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</si>
  <si>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</si>
  <si>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</si>
  <si>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</si>
  <si>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</si>
  <si>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</si>
  <si>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</si>
  <si>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</si>
  <si>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</si>
  <si>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</si>
  <si>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</si>
  <si>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</si>
  <si>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</si>
  <si>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</si>
  <si>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</si>
  <si>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</si>
  <si>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</si>
  <si>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</si>
  <si>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</si>
  <si>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</si>
  <si>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</si>
  <si>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</si>
  <si>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</si>
  <si>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</si>
  <si>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</si>
  <si>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</si>
  <si>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</si>
  <si>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</si>
  <si>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</si>
  <si>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</si>
  <si>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</si>
  <si>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</si>
  <si>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</si>
  <si>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</si>
  <si>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</si>
  <si>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</si>
  <si>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</si>
  <si>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</si>
  <si>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</si>
  <si>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</si>
  <si>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</si>
  <si>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</si>
  <si>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</si>
  <si>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</si>
  <si>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</si>
  <si>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</si>
  <si>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</si>
  <si>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</si>
  <si>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</si>
  <si>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</si>
  <si>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</si>
  <si>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</si>
  <si>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</si>
  <si>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</si>
  <si>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</si>
  <si>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</si>
  <si>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</si>
  <si>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</si>
  <si>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</si>
  <si>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</si>
  <si>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</si>
  <si>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</si>
  <si>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</si>
  <si>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</si>
  <si>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</si>
  <si>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</si>
  <si>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</si>
  <si>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</si>
  <si>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</si>
  <si>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</si>
  <si>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</si>
  <si>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</si>
  <si>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</si>
  <si>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</si>
  <si>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</si>
  <si>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</si>
  <si>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</si>
  <si>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</si>
  <si>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</si>
  <si>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</si>
  <si>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</si>
  <si>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</si>
  <si>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</si>
  <si>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</si>
  <si>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</si>
  <si>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</si>
  <si>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</si>
  <si>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</si>
  <si>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</si>
  <si>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</si>
  <si>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</si>
  <si>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</si>
  <si>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</si>
  <si>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</si>
  <si>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</si>
  <si>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</si>
  <si>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</si>
  <si>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</si>
  <si>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</si>
  <si>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</si>
  <si>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</si>
  <si>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</si>
  <si>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</si>
  <si>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</si>
  <si>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</si>
  <si>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</si>
  <si>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</si>
  <si>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</si>
  <si>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</si>
  <si>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</si>
  <si>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</si>
  <si>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</si>
  <si>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</si>
  <si>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</si>
  <si>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</si>
  <si>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</si>
  <si>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</si>
  <si>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</si>
  <si>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</si>
  <si>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</si>
  <si>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</si>
  <si>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</si>
  <si>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</si>
  <si>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</si>
  <si>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</si>
  <si>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</si>
  <si>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</si>
  <si>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</si>
  <si>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</si>
  <si>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</si>
  <si>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</si>
  <si>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</si>
  <si>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</si>
  <si>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</si>
  <si>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</si>
  <si>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</si>
  <si>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</si>
  <si>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</si>
  <si>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</si>
  <si>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</si>
  <si>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</si>
  <si>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</si>
  <si>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</si>
  <si>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</si>
  <si>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</si>
  <si>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</si>
  <si>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</si>
  <si>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</si>
  <si>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</si>
  <si>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</si>
  <si>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</si>
  <si>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</si>
  <si>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</si>
  <si>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</si>
  <si>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</si>
  <si>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</si>
  <si>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</si>
  <si>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</si>
  <si>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</si>
  <si>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</si>
  <si>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</si>
  <si>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</si>
  <si>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</si>
  <si>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</si>
  <si>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</si>
  <si>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</si>
  <si>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</si>
  <si>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</si>
  <si>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</si>
  <si>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</si>
  <si>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</si>
  <si>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</si>
  <si>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</si>
  <si>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</si>
  <si>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</si>
  <si>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</si>
  <si>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</si>
  <si>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</si>
  <si>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</si>
  <si>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</si>
  <si>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</si>
  <si>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</si>
  <si>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</si>
  <si>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</si>
  <si>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</si>
  <si>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</si>
  <si>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</si>
  <si>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</si>
  <si>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</si>
  <si>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</si>
  <si>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</si>
  <si>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</si>
  <si>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</si>
  <si>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</si>
  <si>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</si>
  <si>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</si>
  <si>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</si>
  <si>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</si>
  <si>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</si>
  <si>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</si>
  <si>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</si>
  <si>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</si>
  <si>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</si>
  <si>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</si>
  <si>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</si>
  <si>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</si>
  <si>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</si>
  <si>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</si>
  <si>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</si>
  <si>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</si>
  <si>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</si>
  <si>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</si>
  <si>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</si>
  <si>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</si>
  <si>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</si>
  <si>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</si>
  <si>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</si>
  <si>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</si>
  <si>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</si>
  <si>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</si>
  <si>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</si>
  <si>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</si>
  <si>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</si>
  <si>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</si>
  <si>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</si>
  <si>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</si>
  <si>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</si>
  <si>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</si>
  <si>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</si>
  <si>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</si>
  <si>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</si>
  <si>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</si>
  <si>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</si>
  <si>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</si>
  <si>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</si>
  <si>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</si>
  <si>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</si>
  <si>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</si>
  <si>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</si>
  <si>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</si>
  <si>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</si>
  <si>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</si>
  <si>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</si>
  <si>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</si>
  <si>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</si>
  <si>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</si>
  <si>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</si>
  <si>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</si>
  <si>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</si>
  <si>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</si>
  <si>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</si>
  <si>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</si>
  <si>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</si>
  <si>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</si>
  <si>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</si>
  <si>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</si>
  <si>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</si>
  <si>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</si>
  <si>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</si>
  <si>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</si>
  <si>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</si>
  <si>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</si>
  <si>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</si>
  <si>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</si>
  <si>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</si>
  <si>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</si>
  <si>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</si>
  <si>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</si>
  <si>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</si>
  <si>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</si>
  <si>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</si>
  <si>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</si>
  <si>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</si>
  <si>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</si>
  <si>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</si>
  <si>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</si>
  <si>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</si>
  <si>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</si>
  <si>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</si>
  <si>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</si>
  <si>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</si>
  <si>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</si>
  <si>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</si>
  <si>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</si>
  <si>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</si>
  <si>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</si>
  <si>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</si>
  <si>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</si>
  <si>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</si>
  <si>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</si>
  <si>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</si>
  <si>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</si>
  <si>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</si>
  <si>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</si>
  <si>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</si>
  <si>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</si>
  <si>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</si>
  <si>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</si>
  <si>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</si>
  <si>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</si>
  <si>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</si>
  <si>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</si>
  <si>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</si>
  <si>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</si>
  <si>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</si>
  <si>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</si>
  <si>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</si>
  <si>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</si>
  <si>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</si>
  <si>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</si>
  <si>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</si>
  <si>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</si>
  <si>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</si>
  <si>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</si>
  <si>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</si>
  <si>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</si>
  <si>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</si>
  <si>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</si>
  <si>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</si>
  <si>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</si>
  <si>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</si>
  <si>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</si>
  <si>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</si>
  <si>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</si>
  <si>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</si>
  <si>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</si>
  <si>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</si>
  <si>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</si>
  <si>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</si>
  <si>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</si>
  <si>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</si>
  <si>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</si>
  <si>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</si>
  <si>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</si>
  <si>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</si>
  <si>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</si>
  <si>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</si>
  <si>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</si>
  <si>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</si>
  <si>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</si>
  <si>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</si>
  <si>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</si>
  <si>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</si>
  <si>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</si>
  <si>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</si>
  <si>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</si>
  <si>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</si>
  <si>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</si>
  <si>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</si>
  <si>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</si>
  <si>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</si>
  <si>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</si>
  <si>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</si>
  <si>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</si>
  <si>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</si>
  <si>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</si>
  <si>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</si>
  <si>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</si>
  <si>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</si>
  <si>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</si>
  <si>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</si>
  <si>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</si>
  <si>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</si>
  <si>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</si>
  <si>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</si>
  <si>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</si>
  <si>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</si>
  <si>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</si>
  <si>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</si>
  <si>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</si>
  <si>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</si>
  <si>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</si>
  <si>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</si>
  <si>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</si>
  <si>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</si>
  <si>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</si>
  <si>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</si>
  <si>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</si>
  <si>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</si>
  <si>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</si>
  <si>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</si>
  <si>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</si>
  <si>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</si>
  <si>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</si>
  <si>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</si>
  <si>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</si>
  <si>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</si>
  <si>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</si>
  <si>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</si>
  <si>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</si>
  <si>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</si>
  <si>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</si>
  <si>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</si>
  <si>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</si>
  <si>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</si>
  <si>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</si>
  <si>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</si>
  <si>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</si>
  <si>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</si>
  <si>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</si>
  <si>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</si>
  <si>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</si>
  <si>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</si>
  <si>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</si>
  <si>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</si>
  <si>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</si>
  <si>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</si>
  <si>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</si>
  <si>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</si>
  <si>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</si>
  <si>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</si>
  <si>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</si>
  <si>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</si>
  <si>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</si>
  <si>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</si>
  <si>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</si>
  <si>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</si>
  <si>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</si>
  <si>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</si>
  <si>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</si>
  <si>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</si>
  <si>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</si>
  <si>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</si>
  <si>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</si>
  <si>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</si>
  <si>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</si>
  <si>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</si>
  <si>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</si>
  <si>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</si>
  <si>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</si>
  <si>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</si>
  <si>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</si>
  <si>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</si>
  <si>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</si>
  <si>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</si>
  <si>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</si>
  <si>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</si>
  <si>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</si>
  <si>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</si>
  <si>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</si>
  <si>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</si>
  <si>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</si>
  <si>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</si>
  <si>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</si>
  <si>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</si>
  <si>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</si>
  <si>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</si>
  <si>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</si>
  <si>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</si>
  <si>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</si>
  <si>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</si>
  <si>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</si>
  <si>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</si>
  <si>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</si>
  <si>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</si>
  <si>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</si>
  <si>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</si>
  <si>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</si>
  <si>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</si>
  <si>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</si>
  <si>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</si>
  <si>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</si>
  <si>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</si>
  <si>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</si>
  <si>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</si>
  <si>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</si>
  <si>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</si>
  <si>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</si>
  <si>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</si>
  <si>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</si>
  <si>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</si>
  <si>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</si>
  <si>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</si>
  <si>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</si>
  <si>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</si>
  <si>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</si>
  <si>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</si>
  <si>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</si>
  <si>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</si>
  <si>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</si>
  <si>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</si>
  <si>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</si>
  <si>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</si>
  <si>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</si>
  <si>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</si>
  <si>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</si>
  <si>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</si>
  <si>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</si>
  <si>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</si>
  <si>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</si>
  <si>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</si>
  <si>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</si>
  <si>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</si>
  <si>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</si>
  <si>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</si>
  <si>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</si>
  <si>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</si>
  <si>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</si>
  <si>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</si>
  <si>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</si>
  <si>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</si>
  <si>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</si>
  <si>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</si>
  <si>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</si>
  <si>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</si>
  <si>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</si>
  <si>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</si>
  <si>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</si>
  <si>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</si>
  <si>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</si>
  <si>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</si>
  <si>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</si>
  <si>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</si>
  <si>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</si>
  <si>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</si>
  <si>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</si>
  <si>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</si>
  <si>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</si>
  <si>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</si>
  <si>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</si>
  <si>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</si>
  <si>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</si>
  <si>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</si>
  <si>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</si>
  <si>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</si>
  <si>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</si>
  <si>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</si>
  <si>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</si>
  <si>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</si>
  <si>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</si>
  <si>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</si>
  <si>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</si>
  <si>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</si>
  <si>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</si>
  <si>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</si>
  <si>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</si>
  <si>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</si>
  <si>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</si>
  <si>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</si>
  <si>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</si>
  <si>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</si>
  <si>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</si>
  <si>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</si>
  <si>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</si>
  <si>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</si>
  <si>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</si>
  <si>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</si>
  <si>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</si>
  <si>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</si>
  <si>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</si>
  <si>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</si>
  <si>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</si>
  <si>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</si>
  <si>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</si>
  <si>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</si>
  <si>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</si>
  <si>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</si>
  <si>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</si>
  <si>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</si>
  <si>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</si>
  <si>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</si>
  <si>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</si>
  <si>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</si>
  <si>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</si>
  <si>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</si>
  <si>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</si>
  <si>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</si>
  <si>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</si>
  <si>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</si>
  <si>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</si>
  <si>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</si>
  <si>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</si>
  <si>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</si>
  <si>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</si>
  <si>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</si>
  <si>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</si>
  <si>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</si>
  <si>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</si>
  <si>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</si>
  <si>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</si>
  <si>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</si>
  <si>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</si>
  <si>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</si>
  <si>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</si>
  <si>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</si>
  <si>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</si>
  <si>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</si>
  <si>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</si>
  <si>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</si>
  <si>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</si>
  <si>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</si>
  <si>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</si>
  <si>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</si>
  <si>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</si>
  <si>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</si>
  <si>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</si>
  <si>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</si>
  <si>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</si>
  <si>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</si>
  <si>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</si>
  <si>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</si>
  <si>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</si>
  <si>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</si>
  <si>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</si>
  <si>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</si>
  <si>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</si>
  <si>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</si>
  <si>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</si>
  <si>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</si>
  <si>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</si>
  <si>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</si>
  <si>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</si>
  <si>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</si>
  <si>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</si>
  <si>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</si>
  <si>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</si>
  <si>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</si>
  <si>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</si>
  <si>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</si>
  <si>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</si>
  <si>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</si>
  <si>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</si>
  <si>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</si>
  <si>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</si>
  <si>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</si>
  <si>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</si>
  <si>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</si>
  <si>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</si>
  <si>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</si>
  <si>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</si>
  <si>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</si>
  <si>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</si>
  <si>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</si>
  <si>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</si>
  <si>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</si>
  <si>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</si>
  <si>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</si>
  <si>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</si>
  <si>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</si>
  <si>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</si>
  <si>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</si>
  <si>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</si>
  <si>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</si>
  <si>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</si>
  <si>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</si>
  <si>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</si>
  <si>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</si>
  <si>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</si>
  <si>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</si>
  <si>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</si>
  <si>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</si>
  <si>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</si>
  <si>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</si>
  <si>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</si>
  <si>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</si>
  <si>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</si>
  <si>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</si>
  <si>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</si>
  <si>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</si>
  <si>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</si>
  <si>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</si>
  <si>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</si>
  <si>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</si>
  <si>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</si>
  <si>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</si>
  <si>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</si>
  <si>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</si>
  <si>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</si>
  <si>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</si>
  <si>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</si>
  <si>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</si>
  <si>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</si>
  <si>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</si>
  <si>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</si>
  <si>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</si>
  <si>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</si>
  <si>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</si>
  <si>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</si>
  <si>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</si>
  <si>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</si>
  <si>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</si>
  <si>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</si>
  <si>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</si>
  <si>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</si>
  <si>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</si>
  <si>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</si>
  <si>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</si>
  <si>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</si>
  <si>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</si>
  <si>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</si>
  <si>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</si>
  <si>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</si>
  <si>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</si>
  <si>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</si>
  <si>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</si>
  <si>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</si>
  <si>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</si>
  <si>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</si>
  <si>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</si>
  <si>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</si>
  <si>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</si>
  <si>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</si>
  <si>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</si>
  <si>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</si>
  <si>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</si>
  <si>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</si>
  <si>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</si>
  <si>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</si>
  <si>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</si>
  <si>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</si>
  <si>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</si>
  <si>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</si>
  <si>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</si>
  <si>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</si>
  <si>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</si>
  <si>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</si>
  <si>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</si>
  <si>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</si>
  <si>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</si>
  <si>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</si>
  <si>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</si>
  <si>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</si>
  <si>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</si>
  <si>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</si>
  <si>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</si>
  <si>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</si>
  <si>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</si>
  <si>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</si>
  <si>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</si>
  <si>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</si>
  <si>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</si>
  <si>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</si>
  <si>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</si>
  <si>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</si>
  <si>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</si>
  <si>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</si>
  <si>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</si>
  <si>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</si>
  <si>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</si>
  <si>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</si>
  <si>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</si>
  <si>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</si>
  <si>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</si>
  <si>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</si>
  <si>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</si>
  <si>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</si>
  <si>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</si>
  <si>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</si>
  <si>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</si>
  <si>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</si>
  <si>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</si>
  <si>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</si>
  <si>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</si>
  <si>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</si>
  <si>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</si>
  <si>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</si>
  <si>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</si>
  <si>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</si>
  <si>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</si>
  <si>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</si>
  <si>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</si>
  <si>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</si>
  <si>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</si>
  <si>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</si>
  <si>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</si>
  <si>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</si>
  <si>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</si>
  <si>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</si>
  <si>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</si>
  <si>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</si>
  <si>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</si>
  <si>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</si>
  <si>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</si>
  <si>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</si>
  <si>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</si>
  <si>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</si>
  <si>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</si>
  <si>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</si>
  <si>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</si>
  <si>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</si>
  <si>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</si>
  <si>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</si>
  <si>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</si>
  <si>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</si>
  <si>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</si>
  <si>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</si>
  <si>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</si>
  <si>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</si>
  <si>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</si>
  <si>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</si>
  <si>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</si>
  <si>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</si>
  <si>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</si>
  <si>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</si>
  <si>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</si>
  <si>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</si>
  <si>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</si>
  <si>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</si>
  <si>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</si>
  <si>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</si>
  <si>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</si>
  <si>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</si>
  <si>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</si>
  <si>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</si>
  <si>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</si>
  <si>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</si>
  <si>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</si>
  <si>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</si>
  <si>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</si>
  <si>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</si>
  <si>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</si>
  <si>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</si>
  <si>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</si>
  <si>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</si>
  <si>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</si>
  <si>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</si>
  <si>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</si>
  <si>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</si>
  <si>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</si>
  <si>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</si>
  <si>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</si>
  <si>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</si>
  <si>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</si>
  <si>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</si>
  <si>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</si>
  <si>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</si>
  <si>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</si>
  <si>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</si>
  <si>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</si>
  <si>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</si>
  <si>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</si>
  <si>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</si>
  <si>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</si>
  <si>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</si>
  <si>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</si>
  <si>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</si>
  <si>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</si>
  <si>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</si>
  <si>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</si>
  <si>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</si>
  <si>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</si>
  <si>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</si>
  <si>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</si>
  <si>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</si>
  <si>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</si>
  <si>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</si>
  <si>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</si>
  <si>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</si>
  <si>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</si>
  <si>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</si>
  <si>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</si>
  <si>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</si>
  <si>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</si>
  <si>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</si>
  <si>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</si>
  <si>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</si>
  <si>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</si>
  <si>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</si>
  <si>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</si>
  <si>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</si>
  <si>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</si>
  <si>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</si>
  <si>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</si>
  <si>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</si>
  <si>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</si>
  <si>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</si>
  <si>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</si>
  <si>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</si>
  <si>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</si>
  <si>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</si>
  <si>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</si>
  <si>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</si>
  <si>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</si>
  <si>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</si>
  <si>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</si>
  <si>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</si>
  <si>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</si>
  <si>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</si>
  <si>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</si>
  <si>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</si>
  <si>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</si>
  <si>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</si>
  <si>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</si>
  <si>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</si>
  <si>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</si>
  <si>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</si>
  <si>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</si>
  <si>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</si>
  <si>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</si>
  <si>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</si>
  <si>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</si>
  <si>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</si>
  <si>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</si>
  <si>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</si>
  <si>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</si>
  <si>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</si>
  <si>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</si>
  <si>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</si>
  <si>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</si>
  <si>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</si>
  <si>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</si>
  <si>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</si>
  <si>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</si>
  <si>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</si>
  <si>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</si>
  <si>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</si>
  <si>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</si>
  <si>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</si>
  <si>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</si>
  <si>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</si>
  <si>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</si>
  <si>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</si>
  <si>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</si>
  <si>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</si>
  <si>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</si>
  <si>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</si>
  <si>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</si>
  <si>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</si>
  <si>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</si>
  <si>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</si>
  <si>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</si>
  <si>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</si>
  <si>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</si>
  <si>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</si>
  <si>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</si>
  <si>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</si>
  <si>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</si>
  <si>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</si>
  <si>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</si>
  <si>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</si>
  <si>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</si>
  <si>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</si>
  <si>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</si>
  <si>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</si>
  <si>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</si>
  <si>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</si>
  <si>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</si>
  <si>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</si>
  <si>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</si>
  <si>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</si>
  <si>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</si>
  <si>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</si>
  <si>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</si>
  <si>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</si>
  <si>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</si>
  <si>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</si>
  <si>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</si>
  <si>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</si>
  <si>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</si>
  <si>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</si>
  <si>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</si>
  <si>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</si>
  <si>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</si>
  <si>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</si>
  <si>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</si>
  <si>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</si>
  <si>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</si>
  <si>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</si>
  <si>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</si>
  <si>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</si>
  <si>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</si>
  <si>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</si>
  <si>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</si>
  <si>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</si>
  <si>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</si>
  <si>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</si>
  <si>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</si>
  <si>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</si>
  <si>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</si>
  <si>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</si>
  <si>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</si>
  <si>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</si>
  <si>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</si>
  <si>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</si>
  <si>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</si>
  <si>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</si>
  <si>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</si>
  <si>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</si>
  <si>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</si>
  <si>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</si>
  <si>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</si>
  <si>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</si>
  <si>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</si>
  <si>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</si>
  <si>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</si>
  <si>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</si>
  <si>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</si>
  <si>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</si>
  <si>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</si>
  <si>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</si>
  <si>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</si>
  <si>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</si>
  <si>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</si>
  <si>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</si>
  <si>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</si>
  <si>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</si>
  <si>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</si>
  <si>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</si>
  <si>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</si>
  <si>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</si>
  <si>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</si>
  <si>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</si>
  <si>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</si>
  <si>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</si>
  <si>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</si>
  <si>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</si>
  <si>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</si>
  <si>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</si>
  <si>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</si>
  <si>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</si>
  <si>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</si>
  <si>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</si>
  <si>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</si>
  <si>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</si>
  <si>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</si>
  <si>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</si>
  <si>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</si>
  <si>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</si>
  <si>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</si>
  <si>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</si>
  <si>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</si>
  <si>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</si>
  <si>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</si>
  <si>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</si>
  <si>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</si>
  <si>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</si>
  <si>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</si>
  <si>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</si>
  <si>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</si>
  <si>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</si>
  <si>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</si>
  <si>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</si>
  <si>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</si>
  <si>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</si>
  <si>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</si>
  <si>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</si>
  <si>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</si>
  <si>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</si>
  <si>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</si>
  <si>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</si>
  <si>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</si>
  <si>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</si>
  <si>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</si>
  <si>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</si>
  <si>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</si>
  <si>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</si>
  <si>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</si>
  <si>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</si>
  <si>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</si>
  <si>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</si>
  <si>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</si>
  <si>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</si>
  <si>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</si>
  <si>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</si>
  <si>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</si>
  <si>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</si>
  <si>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</si>
  <si>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</si>
  <si>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</si>
  <si>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</si>
  <si>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</si>
  <si>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</si>
  <si>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</si>
  <si>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</si>
  <si>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</si>
  <si>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</si>
  <si>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</si>
  <si>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</si>
  <si>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</si>
  <si>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</si>
  <si>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</si>
  <si>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</si>
  <si>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</si>
  <si>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</si>
  <si>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</si>
  <si>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</si>
  <si>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</si>
  <si>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</si>
  <si>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</si>
  <si>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</si>
  <si>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</si>
  <si>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</si>
  <si>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</si>
  <si>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</si>
  <si>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</si>
  <si>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</si>
  <si>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</si>
  <si>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</si>
  <si>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</si>
  <si>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</si>
  <si>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</si>
  <si>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</si>
  <si>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</si>
  <si>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</si>
  <si>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</si>
  <si>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</si>
  <si>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</si>
  <si>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</si>
  <si>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</si>
  <si>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</si>
  <si>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</si>
  <si>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</si>
  <si>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</si>
  <si>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</si>
  <si>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</si>
  <si>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</si>
  <si>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</si>
  <si>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</si>
  <si>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</si>
  <si>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</si>
  <si>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</si>
  <si>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</si>
  <si>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</si>
  <si>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</si>
  <si>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</si>
  <si>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</si>
  <si>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</si>
  <si>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</si>
  <si>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</si>
  <si>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</si>
  <si>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</si>
  <si>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</si>
  <si>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</si>
  <si>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</si>
  <si>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</si>
  <si>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</si>
  <si>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</si>
  <si>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</si>
  <si>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</si>
  <si>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</si>
  <si>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</si>
  <si>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</si>
  <si>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</si>
  <si>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</si>
  <si>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</si>
  <si>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</si>
  <si>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</si>
  <si>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</si>
  <si>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</si>
  <si>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</si>
  <si>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</si>
  <si>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</si>
  <si>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</si>
  <si>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</si>
  <si>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</si>
  <si>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</si>
  <si>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</si>
  <si>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</si>
  <si>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</si>
  <si>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</si>
  <si>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</si>
  <si>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</si>
  <si>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</si>
  <si>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</si>
  <si>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</si>
  <si>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</si>
  <si>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</si>
  <si>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</si>
  <si>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</si>
  <si>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</si>
  <si>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</si>
  <si>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</si>
  <si>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</si>
  <si>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</si>
  <si>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</si>
  <si>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</si>
  <si>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</si>
  <si>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</si>
  <si>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</si>
  <si>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</si>
  <si>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</si>
  <si>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</si>
  <si>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</si>
  <si>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</si>
  <si>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</si>
  <si>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</si>
  <si>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</si>
  <si>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</si>
  <si>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</si>
  <si>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</si>
  <si>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</si>
  <si>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</si>
  <si>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</si>
  <si>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</si>
  <si>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</si>
  <si>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</si>
  <si>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</si>
  <si>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</si>
  <si>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</si>
  <si>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</si>
  <si>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</si>
  <si>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</si>
  <si>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</si>
  <si>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</si>
  <si>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</si>
  <si>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</si>
  <si>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</si>
  <si>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</si>
  <si>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</si>
  <si>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</si>
  <si>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</si>
  <si>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</si>
  <si>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</si>
  <si>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</si>
  <si>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</si>
  <si>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</si>
  <si>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</si>
  <si>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</si>
  <si>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</si>
  <si>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</si>
  <si>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</si>
  <si>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</si>
  <si>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</si>
  <si>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</si>
  <si>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</si>
  <si>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</si>
  <si>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</si>
  <si>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</si>
  <si>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</si>
  <si>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</si>
  <si>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</si>
  <si>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</si>
  <si>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</si>
  <si>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</si>
  <si>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</si>
  <si>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</si>
  <si>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</si>
  <si>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</si>
  <si>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</si>
  <si>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</si>
  <si>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</si>
  <si>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</si>
  <si>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</si>
  <si>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</si>
  <si>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</si>
  <si>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</si>
  <si>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</si>
  <si>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</si>
  <si>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</si>
  <si>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</si>
  <si>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</si>
  <si>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</si>
  <si>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</si>
  <si>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</si>
  <si>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</si>
  <si>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</si>
  <si>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</si>
  <si>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</si>
  <si>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</si>
  <si>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</si>
  <si>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</si>
  <si>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</si>
  <si>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</si>
  <si>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</si>
  <si>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</si>
  <si>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</si>
  <si>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</si>
  <si>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</si>
  <si>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</si>
  <si>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</si>
  <si>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</si>
  <si>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</si>
  <si>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</si>
  <si>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</si>
  <si>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</si>
  <si>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</si>
  <si>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</si>
  <si>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</si>
  <si>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</si>
  <si>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</si>
  <si>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</si>
  <si>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</si>
  <si>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</si>
  <si>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</si>
  <si>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</si>
  <si>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</si>
  <si>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</si>
  <si>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</si>
  <si>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</si>
  <si>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</si>
  <si>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</si>
  <si>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</si>
  <si>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</si>
  <si>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</si>
  <si>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</si>
  <si>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</si>
  <si>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</si>
  <si>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</si>
  <si>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</si>
  <si>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</si>
  <si>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</si>
  <si>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</si>
  <si>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</si>
  <si>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</si>
  <si>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</si>
  <si>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</si>
  <si>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</si>
  <si>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</si>
  <si>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</si>
  <si>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</si>
  <si>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</si>
  <si>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</si>
  <si>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</si>
  <si>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</si>
  <si>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</si>
  <si>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</si>
  <si>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</si>
  <si>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</si>
  <si>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</si>
  <si>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</si>
  <si>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</si>
  <si>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</si>
  <si>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</si>
  <si>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</si>
  <si>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</si>
  <si>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</si>
  <si>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</si>
  <si>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</si>
  <si>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</si>
  <si>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</si>
  <si>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</si>
  <si>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</si>
  <si>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</si>
  <si>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</si>
  <si>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</si>
  <si>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</si>
  <si>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</si>
  <si>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</si>
  <si>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</si>
  <si>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</si>
  <si>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</si>
  <si>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</si>
  <si>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</si>
  <si>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</si>
  <si>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</si>
  <si>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</si>
  <si>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</si>
  <si>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</si>
  <si>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</si>
  <si>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</si>
  <si>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</si>
  <si>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</si>
  <si>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</si>
  <si>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</si>
  <si>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</si>
  <si>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</si>
  <si>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</si>
  <si>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</si>
  <si>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</si>
  <si>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</si>
  <si>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</si>
  <si>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</si>
  <si>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</si>
  <si>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</si>
  <si>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</si>
  <si>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</si>
  <si>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</si>
  <si>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</si>
  <si>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</si>
  <si>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</si>
  <si>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</si>
  <si>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</si>
  <si>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</si>
  <si>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</si>
  <si>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</si>
  <si>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</si>
  <si>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</si>
  <si>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</si>
  <si>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</si>
  <si>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</si>
  <si>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</si>
  <si>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</si>
  <si>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</si>
  <si>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</si>
  <si>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</si>
  <si>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</si>
  <si>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</si>
  <si>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</si>
  <si>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</si>
  <si>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</si>
  <si>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</si>
  <si>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</si>
  <si>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</si>
  <si>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</si>
  <si>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</si>
  <si>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</si>
  <si>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</si>
  <si>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</si>
  <si>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</si>
  <si>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</si>
  <si>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</si>
  <si>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</si>
  <si>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</si>
  <si>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</si>
  <si>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</si>
  <si>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</si>
  <si>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</si>
  <si>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</si>
  <si>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</si>
  <si>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</si>
  <si>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</si>
  <si>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</si>
  <si>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</si>
  <si>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</si>
  <si>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</si>
  <si>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</si>
  <si>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</si>
  <si>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</si>
  <si>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</si>
  <si>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</si>
  <si>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</si>
  <si>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</si>
  <si>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</si>
  <si>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</si>
  <si>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</si>
  <si>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</si>
  <si>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</si>
  <si>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</si>
  <si>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</si>
  <si>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</si>
  <si>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</si>
  <si>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</si>
  <si>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</si>
  <si>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</si>
  <si>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</si>
  <si>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</si>
  <si>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</si>
  <si>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</si>
  <si>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</si>
  <si>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</si>
  <si>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</si>
  <si>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</si>
  <si>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</si>
  <si>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</si>
  <si>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</si>
  <si>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</si>
  <si>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</si>
  <si>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</si>
  <si>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</si>
  <si>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</si>
  <si>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</si>
  <si>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</si>
  <si>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</si>
  <si>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</si>
  <si>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</si>
  <si>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</si>
  <si>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</si>
  <si>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</si>
  <si>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</si>
  <si>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</si>
  <si>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</si>
  <si>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</si>
  <si>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</si>
  <si>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</si>
  <si>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</si>
  <si>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</si>
  <si>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</si>
  <si>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</si>
  <si>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</si>
  <si>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</si>
  <si>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</si>
  <si>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</si>
  <si>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</si>
  <si>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</si>
  <si>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</si>
  <si>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</si>
  <si>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</si>
  <si>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</si>
  <si>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</si>
  <si>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</si>
  <si>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</si>
  <si>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</si>
  <si>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</si>
  <si>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</si>
  <si>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</si>
  <si>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</si>
  <si>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</si>
  <si>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</si>
  <si>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</si>
  <si>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</si>
  <si>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</si>
  <si>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</si>
  <si>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</si>
  <si>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</si>
  <si>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</si>
  <si>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</si>
  <si>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</si>
  <si>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</si>
  <si>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</si>
  <si>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</si>
  <si>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</si>
  <si>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</si>
  <si>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</si>
  <si>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</si>
  <si>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</si>
  <si>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</si>
  <si>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</si>
  <si>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</si>
  <si>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</si>
  <si>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</si>
  <si>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</si>
  <si>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</si>
  <si>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</si>
  <si>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</si>
  <si>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</si>
  <si>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</si>
  <si>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</si>
  <si>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</si>
  <si>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</si>
  <si>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</si>
  <si>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</si>
  <si>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</si>
  <si>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</si>
  <si>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</si>
  <si>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</si>
  <si>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</si>
  <si>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</si>
  <si>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</si>
  <si>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</si>
  <si>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</si>
  <si>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</si>
  <si>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</si>
  <si>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</si>
  <si>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</si>
  <si>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</si>
  <si>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</si>
  <si>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</si>
  <si>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</si>
  <si>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</si>
  <si>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</si>
  <si>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</si>
  <si>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</si>
  <si>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</si>
  <si>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</si>
  <si>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</si>
  <si>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</si>
  <si>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</si>
  <si>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</si>
  <si>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</si>
  <si>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</si>
  <si>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</si>
  <si>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</si>
  <si>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</si>
  <si>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</si>
  <si>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</si>
  <si>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</si>
  <si>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</si>
  <si>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</si>
  <si>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</si>
  <si>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</si>
  <si>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</si>
  <si>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</si>
  <si>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</si>
  <si>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</si>
  <si>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</si>
  <si>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</si>
  <si>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</si>
  <si>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</si>
  <si>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</si>
  <si>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</si>
  <si>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</si>
  <si>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</si>
  <si>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</si>
  <si>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</si>
  <si>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</si>
  <si>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</si>
  <si>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</si>
  <si>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</si>
  <si>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</si>
  <si>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</si>
  <si>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</si>
  <si>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</si>
  <si>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</si>
  <si>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</si>
  <si>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</si>
  <si>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</si>
  <si>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</si>
  <si>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</si>
  <si>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</si>
  <si>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</si>
  <si>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</si>
  <si>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</si>
  <si>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</si>
  <si>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</si>
  <si>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</si>
  <si>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</si>
  <si>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</si>
  <si>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</si>
  <si>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</si>
  <si>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</si>
  <si>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</si>
  <si>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</si>
  <si>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</si>
  <si>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</si>
  <si>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</si>
  <si>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</si>
  <si>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</si>
  <si>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</si>
  <si>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</si>
  <si>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</si>
  <si>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</si>
  <si>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</si>
  <si>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</si>
  <si>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</si>
  <si>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</si>
  <si>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</si>
  <si>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</si>
  <si>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</si>
  <si>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</si>
  <si>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</si>
  <si>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</si>
  <si>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</si>
  <si>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</si>
  <si>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</si>
  <si>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</si>
  <si>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</si>
  <si>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</si>
  <si>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</si>
  <si>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</si>
  <si>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</si>
  <si>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</si>
  <si>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</si>
  <si>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</si>
  <si>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</si>
  <si>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</si>
  <si>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</si>
  <si>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</si>
  <si>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</si>
  <si>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</si>
  <si>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</si>
  <si>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</si>
  <si>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</si>
  <si>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</si>
  <si>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</si>
  <si>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</si>
  <si>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</si>
  <si>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</si>
  <si>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</si>
  <si>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</si>
  <si>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</si>
  <si>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</si>
  <si>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</si>
  <si>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</si>
  <si>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</si>
  <si>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</si>
  <si>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</si>
  <si>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</si>
  <si>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</si>
  <si>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</si>
  <si>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</si>
  <si>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</si>
  <si>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</si>
  <si>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</si>
  <si>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</si>
  <si>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</si>
  <si>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</si>
  <si>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</si>
  <si>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</si>
  <si>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</si>
  <si>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</si>
  <si>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</si>
  <si>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</si>
  <si>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</si>
  <si>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</si>
  <si>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</si>
  <si>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</si>
  <si>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</si>
  <si>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</si>
  <si>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</si>
  <si>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</si>
  <si>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</si>
  <si>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</si>
  <si>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</si>
  <si>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</si>
  <si>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</si>
  <si>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</si>
  <si>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</si>
  <si>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</si>
  <si>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</si>
  <si>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</si>
  <si>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</si>
  <si>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</si>
  <si>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</si>
  <si>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</si>
  <si>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</si>
  <si>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</si>
  <si>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</si>
  <si>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</si>
  <si>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</si>
  <si>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</si>
  <si>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</si>
  <si>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</si>
  <si>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</si>
  <si>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</si>
  <si>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</si>
  <si>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</si>
  <si>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</si>
  <si>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</si>
  <si>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</si>
  <si>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</si>
  <si>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</si>
  <si>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</si>
  <si>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</si>
  <si>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</si>
  <si>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</si>
  <si>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</si>
  <si>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</si>
  <si>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</si>
  <si>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</si>
  <si>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</si>
  <si>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</si>
  <si>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</si>
  <si>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</si>
  <si>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</si>
  <si>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</si>
  <si>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</si>
  <si>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</si>
  <si>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</si>
  <si>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</si>
  <si>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</si>
  <si>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</si>
  <si>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</si>
  <si>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</si>
  <si>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</si>
  <si>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</si>
  <si>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</si>
  <si>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</si>
  <si>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</si>
  <si>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</si>
  <si>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</si>
  <si>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</si>
  <si>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</si>
  <si>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</si>
  <si>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</si>
  <si>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</si>
  <si>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</si>
  <si>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</si>
  <si>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</si>
  <si>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</si>
  <si>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</si>
  <si>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</si>
  <si>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</si>
  <si>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</si>
  <si>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</si>
  <si>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</si>
  <si>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</si>
  <si>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</si>
  <si>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</si>
  <si>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</si>
  <si>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</si>
  <si>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</si>
  <si>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</si>
  <si>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</si>
  <si>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</si>
  <si>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</si>
  <si>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</si>
  <si>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</si>
  <si>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</si>
  <si>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</si>
  <si>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</si>
  <si>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</si>
  <si>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</si>
  <si>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</si>
  <si>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</si>
  <si>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</si>
  <si>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</si>
  <si>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</si>
  <si>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</si>
  <si>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</si>
  <si>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</si>
  <si>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</si>
  <si>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</si>
  <si>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</si>
  <si>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</si>
  <si>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</si>
  <si>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</si>
  <si>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</si>
  <si>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</si>
  <si>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</si>
  <si>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</si>
  <si>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</si>
  <si>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</si>
  <si>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</si>
  <si>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</si>
  <si>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</si>
  <si>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</si>
  <si>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</si>
  <si>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</si>
  <si>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</si>
  <si>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</si>
  <si>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</si>
  <si>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</si>
  <si>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</si>
  <si>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</si>
  <si>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</si>
  <si>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</si>
  <si>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</si>
  <si>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</si>
  <si>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</si>
  <si>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</si>
  <si>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</si>
  <si>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</si>
  <si>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</si>
  <si>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</si>
  <si>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</si>
  <si>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</si>
  <si>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</si>
  <si>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</si>
  <si>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</si>
  <si>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</si>
  <si>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</si>
  <si>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</si>
  <si>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</si>
  <si>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</si>
  <si>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</si>
  <si>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</si>
  <si>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</si>
  <si>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</si>
  <si>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</si>
  <si>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</si>
  <si>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</si>
  <si>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</si>
  <si>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</si>
  <si>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</si>
  <si>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</si>
  <si>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</si>
  <si>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</si>
  <si>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</si>
  <si>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</si>
  <si>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</si>
  <si>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</si>
  <si>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</si>
  <si>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</si>
  <si>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</si>
  <si>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</si>
  <si>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</si>
  <si>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</si>
  <si>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</si>
  <si>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</si>
  <si>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</si>
  <si>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</si>
  <si>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</si>
  <si>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</si>
  <si>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</si>
  <si>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</si>
  <si>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</si>
  <si>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</si>
  <si>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</si>
  <si>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</si>
  <si>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</si>
  <si>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</si>
  <si>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</si>
  <si>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</si>
  <si>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</si>
  <si>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</si>
  <si>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</si>
  <si>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</si>
  <si>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</si>
  <si>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</si>
  <si>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</si>
  <si>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</si>
  <si>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</si>
  <si>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</si>
  <si>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</si>
  <si>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</si>
  <si>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</si>
  <si>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</si>
  <si>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</si>
  <si>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</si>
  <si>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</si>
  <si>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</si>
  <si>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</si>
  <si>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</si>
  <si>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</si>
  <si>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</si>
  <si>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</si>
  <si>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</si>
  <si>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</si>
  <si>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</si>
  <si>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</si>
  <si>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</si>
  <si>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</si>
  <si>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</si>
  <si>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</si>
  <si>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</si>
  <si>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</si>
  <si>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</si>
  <si>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</si>
  <si>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</si>
  <si>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</si>
  <si>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</si>
  <si>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</si>
  <si>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</si>
  <si>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</si>
  <si>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</si>
  <si>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</si>
  <si>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</si>
  <si>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</si>
  <si>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</si>
  <si>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</si>
  <si>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</si>
  <si>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</si>
  <si>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</si>
  <si>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</si>
  <si>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</si>
  <si>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</si>
  <si>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</si>
  <si>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</si>
  <si>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</si>
  <si>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</si>
  <si>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</si>
  <si>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</si>
  <si>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</si>
  <si>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</si>
  <si>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</si>
  <si>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</si>
  <si>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</si>
  <si>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</si>
  <si>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</si>
  <si>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</si>
  <si>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</si>
  <si>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</si>
  <si>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</si>
  <si>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</si>
  <si>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</si>
  <si>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</si>
  <si>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</si>
  <si>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</si>
  <si>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</si>
  <si>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</si>
  <si>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</si>
  <si>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</si>
  <si>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</si>
  <si>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</si>
  <si>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</si>
  <si>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</si>
  <si>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</si>
  <si>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</si>
  <si>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</si>
  <si>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</si>
  <si>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</si>
  <si>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</si>
  <si>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</si>
  <si>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</si>
  <si>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</si>
  <si>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</si>
  <si>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</si>
  <si>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</si>
  <si>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</si>
  <si>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</si>
  <si>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</si>
  <si>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</si>
  <si>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</si>
  <si>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</si>
  <si>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</si>
  <si>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</si>
  <si>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</si>
  <si>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</si>
  <si>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</si>
  <si>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</si>
  <si>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</si>
  <si>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</si>
  <si>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</si>
  <si>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</si>
  <si>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</si>
  <si>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</si>
  <si>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</si>
  <si>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</si>
  <si>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</si>
  <si>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</si>
  <si>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</si>
  <si>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</si>
  <si>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</si>
  <si>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</si>
  <si>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</si>
  <si>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</si>
  <si>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</si>
  <si>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</si>
  <si>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</si>
  <si>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</si>
  <si>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</si>
  <si>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</si>
  <si>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</si>
  <si>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</si>
  <si>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</si>
  <si>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</si>
  <si>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</si>
  <si>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</si>
  <si>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</si>
  <si>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</si>
  <si>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</si>
  <si>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</si>
  <si>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</si>
  <si>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</si>
  <si>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</si>
  <si>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</si>
  <si>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</si>
  <si>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</si>
  <si>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</si>
  <si>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</si>
  <si>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</si>
  <si>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</si>
  <si>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</si>
  <si>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</si>
  <si>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</si>
  <si>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</si>
  <si>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</si>
  <si>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</si>
  <si>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</si>
  <si>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</si>
  <si>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</si>
  <si>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</si>
  <si>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</si>
  <si>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</si>
  <si>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</si>
  <si>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</si>
  <si>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</si>
  <si>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</si>
  <si>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</si>
  <si>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</si>
  <si>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</si>
  <si>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</si>
  <si>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</si>
  <si>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</si>
  <si>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</si>
  <si>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</si>
  <si>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</si>
  <si>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</si>
  <si>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</si>
  <si>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</si>
  <si>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</si>
  <si>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</si>
  <si>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</si>
  <si>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</si>
  <si>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</si>
  <si>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</si>
  <si>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</si>
  <si>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</si>
  <si>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</si>
  <si>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</si>
  <si>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</si>
  <si>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</si>
  <si>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</si>
  <si>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</si>
  <si>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</si>
  <si>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</si>
  <si>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</si>
  <si>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</si>
  <si>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</si>
  <si>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</si>
  <si>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</si>
  <si>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</si>
  <si>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</si>
  <si>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</si>
  <si>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</si>
  <si>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</si>
  <si>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</si>
  <si>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</si>
  <si>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</si>
  <si>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</si>
  <si>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</si>
  <si>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</si>
  <si>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</si>
  <si>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</si>
  <si>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</si>
  <si>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</si>
  <si>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</si>
  <si>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</si>
  <si>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</si>
  <si>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</si>
  <si>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</si>
  <si>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</si>
  <si>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</si>
  <si>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</si>
  <si>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</si>
  <si>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</si>
  <si>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</si>
  <si>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</si>
  <si>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</si>
  <si>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</si>
  <si>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</si>
  <si>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</si>
  <si>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</si>
  <si>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</si>
  <si>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</si>
  <si>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</si>
  <si>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</si>
  <si>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</si>
  <si>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</si>
  <si>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</si>
  <si>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</si>
  <si>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</si>
  <si>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</si>
  <si>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</si>
  <si>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</si>
  <si>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</si>
  <si>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</si>
  <si>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</si>
  <si>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</si>
  <si>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</si>
  <si>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</si>
  <si>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</si>
  <si>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</si>
  <si>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</si>
  <si>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</si>
  <si>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</si>
  <si>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</si>
  <si>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</si>
  <si>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</si>
  <si>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</si>
  <si>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</si>
  <si>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</si>
  <si>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</si>
  <si>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</si>
  <si>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</si>
  <si>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</si>
  <si>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</si>
  <si>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</si>
  <si>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</si>
  <si>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</si>
  <si>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</si>
  <si>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</si>
  <si>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</si>
  <si>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</si>
  <si>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</si>
  <si>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</si>
  <si>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</si>
  <si>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</si>
  <si>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</si>
  <si>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</si>
  <si>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</si>
  <si>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</si>
  <si>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</si>
  <si>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</si>
  <si>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</si>
  <si>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</si>
  <si>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</si>
  <si>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</si>
  <si>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</si>
  <si>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</si>
  <si>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</si>
  <si>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</si>
  <si>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</si>
  <si>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</si>
  <si>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</si>
  <si>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</si>
  <si>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</si>
  <si>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</si>
  <si>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</si>
  <si>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</si>
  <si>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</si>
  <si>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</si>
  <si>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</si>
  <si>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</si>
  <si>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</si>
  <si>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</si>
  <si>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</si>
  <si>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</si>
  <si>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</si>
  <si>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</si>
  <si>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</si>
  <si>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</si>
  <si>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</si>
  <si>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</si>
  <si>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</si>
  <si>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</si>
  <si>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</si>
  <si>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</si>
  <si>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</si>
  <si>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</si>
  <si>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</si>
  <si>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</si>
  <si>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</si>
  <si>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</si>
  <si>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</si>
  <si>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</si>
  <si>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</si>
  <si>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</si>
  <si>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</si>
  <si>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</si>
  <si>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</si>
  <si>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</si>
  <si>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</si>
  <si>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</si>
  <si>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</si>
  <si>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</si>
  <si>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</si>
  <si>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</si>
  <si>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</si>
  <si>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</si>
  <si>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</si>
  <si>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</si>
  <si>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</si>
  <si>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</si>
  <si>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</si>
  <si>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</si>
  <si>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</si>
  <si>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</si>
  <si>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</si>
  <si>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</si>
  <si>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</si>
  <si>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</si>
  <si>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</si>
  <si>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</si>
  <si>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</si>
  <si>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</si>
  <si>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</si>
  <si>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</si>
  <si>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</si>
  <si>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</si>
  <si>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</si>
  <si>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</si>
  <si>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</si>
  <si>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</si>
  <si>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</si>
  <si>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</si>
  <si>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</si>
  <si>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</si>
  <si>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</si>
  <si>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</si>
  <si>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</si>
  <si>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</si>
  <si>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</si>
  <si>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</si>
  <si>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</si>
  <si>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</si>
  <si>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</si>
  <si>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</si>
  <si>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</si>
  <si>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</si>
  <si>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</si>
  <si>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</si>
  <si>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</si>
  <si>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</si>
  <si>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</si>
  <si>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</si>
  <si>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</si>
  <si>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</si>
  <si>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</si>
  <si>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</si>
  <si>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</si>
  <si>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</si>
  <si>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</si>
  <si>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</si>
  <si>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</si>
  <si>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</si>
  <si>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</si>
  <si>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</si>
  <si>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</si>
  <si>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</si>
  <si>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</si>
  <si>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</si>
  <si>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</si>
  <si>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</si>
  <si>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</si>
  <si>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</si>
  <si>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</si>
  <si>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</si>
  <si>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</si>
  <si>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</si>
  <si>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</si>
  <si>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</si>
  <si>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</si>
  <si>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</si>
  <si>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</si>
  <si>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</si>
  <si>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</si>
  <si>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</si>
  <si>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</si>
  <si>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</si>
  <si>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</si>
  <si>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</si>
  <si>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</si>
  <si>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</si>
  <si>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</si>
  <si>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</si>
  <si>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</si>
  <si>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</si>
  <si>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</si>
  <si>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</si>
  <si>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</si>
  <si>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</si>
  <si>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</si>
  <si>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</si>
  <si>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</si>
  <si>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</si>
  <si>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</si>
  <si>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</si>
  <si>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</si>
  <si>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</si>
  <si>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</si>
  <si>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</si>
  <si>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</si>
  <si>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</si>
  <si>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</si>
  <si>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</si>
  <si>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</si>
  <si>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</si>
  <si>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</si>
  <si>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</si>
  <si>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</si>
  <si>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</si>
  <si>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</si>
  <si>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</si>
  <si>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</si>
  <si>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</si>
  <si>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</si>
  <si>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</si>
  <si>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</si>
  <si>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</si>
  <si>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</si>
  <si>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</si>
  <si>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</si>
  <si>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</si>
  <si>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</si>
  <si>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</si>
  <si>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</si>
  <si>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</si>
  <si>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</si>
  <si>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</si>
  <si>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</si>
  <si>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</si>
  <si>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</si>
  <si>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</si>
  <si>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</si>
  <si>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</si>
  <si>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</si>
  <si>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</si>
  <si>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</si>
  <si>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</si>
  <si>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</si>
  <si>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</si>
  <si>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</si>
  <si>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</si>
  <si>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</si>
  <si>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</si>
  <si>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</si>
  <si>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</si>
  <si>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</si>
  <si>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</si>
  <si>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</si>
  <si>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</si>
  <si>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</si>
  <si>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</si>
  <si>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</si>
  <si>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</si>
  <si>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</si>
  <si>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</si>
  <si>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</si>
  <si>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</si>
  <si>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</si>
  <si>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</si>
  <si>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</si>
  <si>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</si>
  <si>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</si>
  <si>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</si>
  <si>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</si>
  <si>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</si>
  <si>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</si>
  <si>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</si>
  <si>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</si>
  <si>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</si>
  <si>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</si>
  <si>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</si>
  <si>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</si>
  <si>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</si>
  <si>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</si>
  <si>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</si>
  <si>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</si>
  <si>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</si>
  <si>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</si>
  <si>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</si>
  <si>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</si>
  <si>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</si>
  <si>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</si>
  <si>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</si>
  <si>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</si>
  <si>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</si>
  <si>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</si>
  <si>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</si>
  <si>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</si>
  <si>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</si>
  <si>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</si>
  <si>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</si>
  <si>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</si>
  <si>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</si>
  <si>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</si>
  <si>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</si>
  <si>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</si>
  <si>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</si>
  <si>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</si>
  <si>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</si>
  <si>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</si>
  <si>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</si>
  <si>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</si>
  <si>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</si>
  <si>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</si>
  <si>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</si>
  <si>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</si>
  <si>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</si>
  <si>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</si>
  <si>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</si>
  <si>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</si>
  <si>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</si>
  <si>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</si>
  <si>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</si>
  <si>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</si>
  <si>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</si>
  <si>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</si>
  <si>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</si>
  <si>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</si>
  <si>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</si>
  <si>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</si>
  <si>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</si>
  <si>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</si>
  <si>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</si>
  <si>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</si>
  <si>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</si>
  <si>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</si>
  <si>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</si>
  <si>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</si>
  <si>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</si>
  <si>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</si>
  <si>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</si>
  <si>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</si>
  <si>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</si>
  <si>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</si>
  <si>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</si>
  <si>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</si>
  <si>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</si>
  <si>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</si>
  <si>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</si>
  <si>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</si>
  <si>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</si>
  <si>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</si>
  <si>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</si>
  <si>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</si>
  <si>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</si>
  <si>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</si>
  <si>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</si>
  <si>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</si>
  <si>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</si>
  <si>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</si>
  <si>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</si>
  <si>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</si>
  <si>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</si>
  <si>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</si>
  <si>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</si>
  <si>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</si>
  <si>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</si>
  <si>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</si>
  <si>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</si>
  <si>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</si>
  <si>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</si>
  <si>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</si>
  <si>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</si>
  <si>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</si>
  <si>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</si>
  <si>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</si>
  <si>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</si>
  <si>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</si>
  <si>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</si>
  <si>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</si>
  <si>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</si>
  <si>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</si>
  <si>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</si>
  <si>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</si>
  <si>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</si>
  <si>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</si>
  <si>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</si>
  <si>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</si>
  <si>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</si>
  <si>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</si>
  <si>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</si>
  <si>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</si>
  <si>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</si>
  <si>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</si>
  <si>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</si>
  <si>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</si>
  <si>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</si>
  <si>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</si>
  <si>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</si>
  <si>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</si>
  <si>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</si>
  <si>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</si>
  <si>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</si>
  <si>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</si>
  <si>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</si>
  <si>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</si>
  <si>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</si>
  <si>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</si>
  <si>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</si>
  <si>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</si>
  <si>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</si>
  <si>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</si>
  <si>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</si>
  <si>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</si>
  <si>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</si>
  <si>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</si>
  <si>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</si>
  <si>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</si>
  <si>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</si>
  <si>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</si>
  <si>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</si>
  <si>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</si>
  <si>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</si>
  <si>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</si>
  <si>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</si>
  <si>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</si>
  <si>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</si>
  <si>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</si>
  <si>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</si>
  <si>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</si>
  <si>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</si>
  <si>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</si>
  <si>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</si>
  <si>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</si>
  <si>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</si>
  <si>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</si>
  <si>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</si>
  <si>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</si>
  <si>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</si>
  <si>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</si>
  <si>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</si>
  <si>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</si>
  <si>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</si>
  <si>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</si>
  <si>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</si>
  <si>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</si>
  <si>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</si>
  <si>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</si>
  <si>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</si>
  <si>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</si>
  <si>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</si>
  <si>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</si>
  <si>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</si>
  <si>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</si>
  <si>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</si>
  <si>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</si>
  <si>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</si>
  <si>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</si>
  <si>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</si>
  <si>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</si>
  <si>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</si>
  <si>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</si>
  <si>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</si>
  <si>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</si>
  <si>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</si>
  <si>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</si>
  <si>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</si>
  <si>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</si>
  <si>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</si>
  <si>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</si>
  <si>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</si>
  <si>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</si>
  <si>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</si>
  <si>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</si>
  <si>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</si>
  <si>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</si>
  <si>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</si>
  <si>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</si>
  <si>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</si>
  <si>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</si>
  <si>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</si>
  <si>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</si>
  <si>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</si>
  <si>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</si>
  <si>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</si>
  <si>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</si>
  <si>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</si>
  <si>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</si>
  <si>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</si>
  <si>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</si>
  <si>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</si>
  <si>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</si>
  <si>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</si>
  <si>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</si>
  <si>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</si>
  <si>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</si>
  <si>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</si>
  <si>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</si>
  <si>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</si>
  <si>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</si>
  <si>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</si>
  <si>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</si>
  <si>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</si>
  <si>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</si>
  <si>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</si>
  <si>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</si>
  <si>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</si>
  <si>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</si>
  <si>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</si>
  <si>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</si>
  <si>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</si>
  <si>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</si>
  <si>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</si>
  <si>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</si>
  <si>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</si>
  <si>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</si>
  <si>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</si>
  <si>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</si>
  <si>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</si>
  <si>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</si>
  <si>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</si>
  <si>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</si>
  <si>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</si>
  <si>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</si>
  <si>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</si>
  <si>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</si>
  <si>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</si>
  <si>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</si>
  <si>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</si>
  <si>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</si>
  <si>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</si>
  <si>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</si>
  <si>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</si>
  <si>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</si>
  <si>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</si>
  <si>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</si>
  <si>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</si>
  <si>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</si>
  <si>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</si>
  <si>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</si>
  <si>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</si>
  <si>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</si>
  <si>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</si>
  <si>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</si>
  <si>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</si>
  <si>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</si>
  <si>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</si>
  <si>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</si>
  <si>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</si>
  <si>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</si>
  <si>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</si>
  <si>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</si>
  <si>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</si>
  <si>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</si>
  <si>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</si>
  <si>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</si>
  <si>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</si>
  <si>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</si>
  <si>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</si>
  <si>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</si>
  <si>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</si>
  <si>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</si>
  <si>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</si>
  <si>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</si>
  <si>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</si>
  <si>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</si>
  <si>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</si>
  <si>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</si>
  <si>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</si>
  <si>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</si>
  <si>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</si>
  <si>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</si>
  <si>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</si>
  <si>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</si>
  <si>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</si>
  <si>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</si>
  <si>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</si>
  <si>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</si>
  <si>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</si>
  <si>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</si>
  <si>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</si>
  <si>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</si>
  <si>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</si>
  <si>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</si>
  <si>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</si>
  <si>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</si>
  <si>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</si>
  <si>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</si>
  <si>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</si>
  <si>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</si>
  <si>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</si>
  <si>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</si>
  <si>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</si>
  <si>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</si>
  <si>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</si>
  <si>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</si>
  <si>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</si>
  <si>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</si>
  <si>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</si>
  <si>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</si>
  <si>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</si>
  <si>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</si>
  <si>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</si>
  <si>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</si>
  <si>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</si>
  <si>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</si>
  <si>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</si>
  <si>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</si>
  <si>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</si>
  <si>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</si>
  <si>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</si>
  <si>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</si>
  <si>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</si>
  <si>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</si>
  <si>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</si>
  <si>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</si>
  <si>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</si>
  <si>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</si>
  <si>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</si>
  <si>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</si>
  <si>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</si>
  <si>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</si>
  <si>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</si>
  <si>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</si>
  <si>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</si>
  <si>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</si>
  <si>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</si>
  <si>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</si>
  <si>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</si>
  <si>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</si>
  <si>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</si>
  <si>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</si>
  <si>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</si>
  <si>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</si>
  <si>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</si>
  <si>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</si>
  <si>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</si>
  <si>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</si>
  <si>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</si>
  <si>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</si>
  <si>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</si>
  <si>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</si>
  <si>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</si>
  <si>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</si>
  <si>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</si>
  <si>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</si>
  <si>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</si>
  <si>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</si>
  <si>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</si>
  <si>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</si>
  <si>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</si>
  <si>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</si>
  <si>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</si>
  <si>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</si>
  <si>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</si>
  <si>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</si>
  <si>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</si>
  <si>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</si>
  <si>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</si>
  <si>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</si>
  <si>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</si>
  <si>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</si>
  <si>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</si>
  <si>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</si>
  <si>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</si>
  <si>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</si>
  <si>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</si>
  <si>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</si>
  <si>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</si>
  <si>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</si>
  <si>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</si>
  <si>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</si>
  <si>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</si>
  <si>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</si>
  <si>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</si>
  <si>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</si>
  <si>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</si>
  <si>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</si>
  <si>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</si>
  <si>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</si>
  <si>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</si>
  <si>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</si>
  <si>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</si>
  <si>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</si>
  <si>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</si>
  <si>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</si>
  <si>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</si>
  <si>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</si>
  <si>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</si>
  <si>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</si>
  <si>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</si>
  <si>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</si>
  <si>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</si>
  <si>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</si>
  <si>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</si>
  <si>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</si>
  <si>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</si>
  <si>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</si>
  <si>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</si>
  <si>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</si>
  <si>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</si>
  <si>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</si>
  <si>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</si>
  <si>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</si>
  <si>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</si>
  <si>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</si>
  <si>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</si>
  <si>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</si>
  <si>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</si>
  <si>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</si>
  <si>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</si>
  <si>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</si>
  <si>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</si>
  <si>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</si>
  <si>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</si>
  <si>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</si>
  <si>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</si>
  <si>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</si>
  <si>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</si>
  <si>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</si>
  <si>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</si>
  <si>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</si>
  <si>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</si>
  <si>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</si>
  <si>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</si>
  <si>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</si>
  <si>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</si>
  <si>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</si>
  <si>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</si>
  <si>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</si>
  <si>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</si>
  <si>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</si>
  <si>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</si>
  <si>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</si>
  <si>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</si>
  <si>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</si>
  <si>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</si>
  <si>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</si>
  <si>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</si>
  <si>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</si>
  <si>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</si>
  <si>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</si>
  <si>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</si>
  <si>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</si>
  <si>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</si>
  <si>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</si>
  <si>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</si>
  <si>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</si>
  <si>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</si>
  <si>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</si>
  <si>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</si>
  <si>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</si>
  <si>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</si>
  <si>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</si>
  <si>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</si>
  <si>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</si>
  <si>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</si>
  <si>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</si>
  <si>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</si>
  <si>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</si>
  <si>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</si>
  <si>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</si>
  <si>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</si>
  <si>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</si>
  <si>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</si>
  <si>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</si>
  <si>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</si>
  <si>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</si>
  <si>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</si>
  <si>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</si>
  <si>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</si>
  <si>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</si>
  <si>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</si>
  <si>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</si>
  <si>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</si>
  <si>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</si>
  <si>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</si>
  <si>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</si>
  <si>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</si>
  <si>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</si>
  <si>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</si>
  <si>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</si>
  <si>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</si>
  <si>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</si>
  <si>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</si>
  <si>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</si>
  <si>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</si>
  <si>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</si>
  <si>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</si>
  <si>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</si>
  <si>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</si>
  <si>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</si>
  <si>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</si>
  <si>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</si>
  <si>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</si>
  <si>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</si>
  <si>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</si>
  <si>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</si>
  <si>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</si>
  <si>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</si>
  <si>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</si>
  <si>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</si>
  <si>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</si>
  <si>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</si>
  <si>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</si>
  <si>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</si>
  <si>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</si>
  <si>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</si>
  <si>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</si>
  <si>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</si>
  <si>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</si>
  <si>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</si>
  <si>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</si>
  <si>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</si>
  <si>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</si>
  <si>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</si>
  <si>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</si>
  <si>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</si>
  <si>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</si>
  <si>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</si>
  <si>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</si>
  <si>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</si>
  <si>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</si>
  <si>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</si>
  <si>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</si>
  <si>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</si>
  <si>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</si>
  <si>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</si>
  <si>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</si>
  <si>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</si>
  <si>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</si>
  <si>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</si>
  <si>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</si>
  <si>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</si>
  <si>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</si>
  <si>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</si>
  <si>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</si>
  <si>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</si>
  <si>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</si>
  <si>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</si>
  <si>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</si>
  <si>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</si>
  <si>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</si>
  <si>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</si>
  <si>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</si>
  <si>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</si>
  <si>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</si>
  <si>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</si>
  <si>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</si>
  <si>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</si>
  <si>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</si>
  <si>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</si>
  <si>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</si>
  <si>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</si>
  <si>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</si>
  <si>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</si>
  <si>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</si>
  <si>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</si>
  <si>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</si>
  <si>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</si>
  <si>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</si>
  <si>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</si>
  <si>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</si>
  <si>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</si>
  <si>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</si>
  <si>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</si>
  <si>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</si>
  <si>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</si>
  <si>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</si>
  <si>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</si>
  <si>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</si>
  <si>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</si>
  <si>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</si>
  <si>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</si>
  <si>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</si>
  <si>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</si>
  <si>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</si>
  <si>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</si>
  <si>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</si>
  <si>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</si>
  <si>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</si>
  <si>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</si>
  <si>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</si>
  <si>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</si>
  <si>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</si>
  <si>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</si>
  <si>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</si>
  <si>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</si>
  <si>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</si>
  <si>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</si>
  <si>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</si>
  <si>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</si>
  <si>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</si>
  <si>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</si>
  <si>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</si>
  <si>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</si>
  <si>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</si>
  <si>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</si>
  <si>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</si>
  <si>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</si>
  <si>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</si>
  <si>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</si>
  <si>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</si>
  <si>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</si>
  <si>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</si>
  <si>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</si>
  <si>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</si>
  <si>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</si>
  <si>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</si>
  <si>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</si>
  <si>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</si>
  <si>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</si>
  <si>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</si>
  <si>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</si>
  <si>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</si>
  <si>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</si>
  <si>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</si>
  <si>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</si>
  <si>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</si>
  <si>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</si>
  <si>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</si>
  <si>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</si>
  <si>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</si>
  <si>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</si>
  <si>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</si>
  <si>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</si>
  <si>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</si>
  <si>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</si>
  <si>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</si>
  <si>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</si>
  <si>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</si>
  <si>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</si>
  <si>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</si>
  <si>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</si>
  <si>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</si>
  <si>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</si>
  <si>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</si>
  <si>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</si>
  <si>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</si>
  <si>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</si>
  <si>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</si>
  <si>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</si>
  <si>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</si>
  <si>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</si>
  <si>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</si>
  <si>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</si>
  <si>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</si>
  <si>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</si>
  <si>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</si>
  <si>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</si>
  <si>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</si>
  <si>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</si>
  <si>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</si>
  <si>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</si>
  <si>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</si>
  <si>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</si>
  <si>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</si>
  <si>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</si>
  <si>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</si>
  <si>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</si>
  <si>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</si>
  <si>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</si>
  <si>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</si>
  <si>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</si>
  <si>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</si>
  <si>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</si>
  <si>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</si>
  <si>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</si>
  <si>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</si>
  <si>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</si>
  <si>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</si>
  <si>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</si>
  <si>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</si>
  <si>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</si>
  <si>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</si>
  <si>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</si>
  <si>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</si>
  <si>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</si>
  <si>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</si>
  <si>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</si>
  <si>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</si>
  <si>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</si>
  <si>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</si>
  <si>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</si>
  <si>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</si>
  <si>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</si>
  <si>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</si>
  <si>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</si>
  <si>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</si>
  <si>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</si>
  <si>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</si>
  <si>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</si>
  <si>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</si>
  <si>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</si>
  <si>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</si>
  <si>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</si>
  <si>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</si>
  <si>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</si>
  <si>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</si>
  <si>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</si>
  <si>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</si>
  <si>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</si>
  <si>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</si>
  <si>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</si>
  <si>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</si>
  <si>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</si>
  <si>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</si>
  <si>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</si>
  <si>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</si>
  <si>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</si>
  <si>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</si>
  <si>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</si>
  <si>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</si>
  <si>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</si>
  <si>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</si>
  <si>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</si>
  <si>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</si>
  <si>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</si>
  <si>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</si>
  <si>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</si>
  <si>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</si>
  <si>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</si>
  <si>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</si>
  <si>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</si>
  <si>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</si>
  <si>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</si>
  <si>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</si>
  <si>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</si>
  <si>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</si>
  <si>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</si>
  <si>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</si>
  <si>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</si>
  <si>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</si>
  <si>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</si>
  <si>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</si>
  <si>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</si>
  <si>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</si>
  <si>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</si>
  <si>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</si>
  <si>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</si>
  <si>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</si>
  <si>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</si>
  <si>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</si>
  <si>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</si>
  <si>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</si>
  <si>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</si>
  <si>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</si>
  <si>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</si>
  <si>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</si>
  <si>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</si>
  <si>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</si>
  <si>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</si>
  <si>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</si>
  <si>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</si>
  <si>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</si>
  <si>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</si>
  <si>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</si>
  <si>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</si>
  <si>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</si>
  <si>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</si>
  <si>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</si>
  <si>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</si>
  <si>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</si>
  <si>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</si>
  <si>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</si>
  <si>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</si>
  <si>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</si>
  <si>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</si>
  <si>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</si>
  <si>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</si>
  <si>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</si>
  <si>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</si>
  <si>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</si>
  <si>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</si>
  <si>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</si>
  <si>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</si>
  <si>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</si>
  <si>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</si>
  <si>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</si>
  <si>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</si>
  <si>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</si>
  <si>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</si>
  <si>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</si>
  <si>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</si>
  <si>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</si>
  <si>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</si>
  <si>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</si>
  <si>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</si>
  <si>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</si>
  <si>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</si>
  <si>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</si>
  <si>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</si>
  <si>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</si>
  <si>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</si>
  <si>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</si>
  <si>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</si>
  <si>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</si>
  <si>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</si>
  <si>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</si>
  <si>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</si>
  <si>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</si>
  <si>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</si>
  <si>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</si>
  <si>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</si>
  <si>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</si>
  <si>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</si>
  <si>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</si>
  <si>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</si>
  <si>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</si>
  <si>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</si>
  <si>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</si>
  <si>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</si>
  <si>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</si>
  <si>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</si>
  <si>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</si>
  <si>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</si>
  <si>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</si>
  <si>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</si>
  <si>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</si>
  <si>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</si>
  <si>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</si>
  <si>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</si>
  <si>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</si>
  <si>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</si>
  <si>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</si>
  <si>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</si>
  <si>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</si>
  <si>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</si>
  <si>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</si>
  <si>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</si>
  <si>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</si>
  <si>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</si>
  <si>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</si>
  <si>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</si>
  <si>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</si>
  <si>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</si>
  <si>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</si>
  <si>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</si>
  <si>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</si>
  <si>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</si>
  <si>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</si>
  <si>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</si>
  <si>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</si>
  <si>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</si>
  <si>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</si>
  <si>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</si>
  <si>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</si>
  <si>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</si>
  <si>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</si>
  <si>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</si>
  <si>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</si>
  <si>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</si>
  <si>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</si>
  <si>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</si>
  <si>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</si>
  <si>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</si>
  <si>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</si>
  <si>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</si>
  <si>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</si>
  <si>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</si>
  <si>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</si>
  <si>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</si>
  <si>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</si>
  <si>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</si>
  <si>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</si>
  <si>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</si>
  <si>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</si>
  <si>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</si>
  <si>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</si>
  <si>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</si>
  <si>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</si>
  <si>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</si>
  <si>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</si>
  <si>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</si>
  <si>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</si>
  <si>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</si>
  <si>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</si>
  <si>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</si>
  <si>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</si>
  <si>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</si>
  <si>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</si>
  <si>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</si>
  <si>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</si>
  <si>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</si>
  <si>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</si>
  <si>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</si>
  <si>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</si>
  <si>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</si>
  <si>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</si>
  <si>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</si>
  <si>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</si>
  <si>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</si>
  <si>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</si>
  <si>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</si>
  <si>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</si>
  <si>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</si>
  <si>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</si>
  <si>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</si>
  <si>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</si>
  <si>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</si>
  <si>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</si>
  <si>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</si>
  <si>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</si>
  <si>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</si>
  <si>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</si>
  <si>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</si>
  <si>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</si>
  <si>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</si>
  <si>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</si>
  <si>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</si>
  <si>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</si>
  <si>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</si>
  <si>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</si>
  <si>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</si>
  <si>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</si>
  <si>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</si>
  <si>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</si>
  <si>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</si>
  <si>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</si>
  <si>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</si>
  <si>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</si>
  <si>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</si>
  <si>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</si>
  <si>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</si>
  <si>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</si>
  <si>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</si>
  <si>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</si>
  <si>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</si>
  <si>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</si>
  <si>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</si>
  <si>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</si>
  <si>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</si>
  <si>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</si>
  <si>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</si>
  <si>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</si>
  <si>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</si>
  <si>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</si>
  <si>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</si>
  <si>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</si>
  <si>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</si>
  <si>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</si>
  <si>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</si>
  <si>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</si>
  <si>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</si>
  <si>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</si>
  <si>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</si>
  <si>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</si>
  <si>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</si>
  <si>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</si>
  <si>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</si>
  <si>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</si>
  <si>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</si>
  <si>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</si>
  <si>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</si>
  <si>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</si>
  <si>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</si>
  <si>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</si>
  <si>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</si>
  <si>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</si>
  <si>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</si>
  <si>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</si>
  <si>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</si>
  <si>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</si>
  <si>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</si>
  <si>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</si>
  <si>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</si>
  <si>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</si>
  <si>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</si>
  <si>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</si>
  <si>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</si>
  <si>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</si>
  <si>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</si>
  <si>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</si>
  <si>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</si>
  <si>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</si>
  <si>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</si>
  <si>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</si>
  <si>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</si>
  <si>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</si>
  <si>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</si>
  <si>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</si>
  <si>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</si>
  <si>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</si>
  <si>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</si>
  <si>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</si>
  <si>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</si>
  <si>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</si>
  <si>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</si>
  <si>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</si>
  <si>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</si>
  <si>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</si>
  <si>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</si>
  <si>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</si>
  <si>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</si>
  <si>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</si>
  <si>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</si>
  <si>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</si>
  <si>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</si>
  <si>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</si>
  <si>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</si>
  <si>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</si>
  <si>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</si>
  <si>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</si>
  <si>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</si>
  <si>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</si>
  <si>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</si>
  <si>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</si>
  <si>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</si>
  <si>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</si>
  <si>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</si>
  <si>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</si>
  <si>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</si>
  <si>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</si>
  <si>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</si>
  <si>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</si>
  <si>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</si>
  <si>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</si>
  <si>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</si>
  <si>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</si>
  <si>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</si>
  <si>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</si>
  <si>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</si>
  <si>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</si>
  <si>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</si>
  <si>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</si>
  <si>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</si>
  <si>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</si>
  <si>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</si>
  <si>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</si>
  <si>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</si>
  <si>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</si>
  <si>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</si>
  <si>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</si>
  <si>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</si>
  <si>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</si>
  <si>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</si>
  <si>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</si>
  <si>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</si>
  <si>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</si>
  <si>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</si>
  <si>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</si>
  <si>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</si>
  <si>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</si>
  <si>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</si>
  <si>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</si>
  <si>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</si>
  <si>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</si>
  <si>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</si>
  <si>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</si>
  <si>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</si>
  <si>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</si>
  <si>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</si>
  <si>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</si>
  <si>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</si>
  <si>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</si>
  <si>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</si>
  <si>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</si>
  <si>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</si>
  <si>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</si>
  <si>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</si>
  <si>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</si>
  <si>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</si>
  <si>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</si>
  <si>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</si>
  <si>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</si>
  <si>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</si>
  <si>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</si>
  <si>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</si>
  <si>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</si>
  <si>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</si>
  <si>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</si>
  <si>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</si>
  <si>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</si>
  <si>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</si>
  <si>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</si>
  <si>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</si>
  <si>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</si>
  <si>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</si>
  <si>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</si>
  <si>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</si>
  <si>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</si>
  <si>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</si>
  <si>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</si>
  <si>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</si>
  <si>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</si>
  <si>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</si>
  <si>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</si>
  <si>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</si>
  <si>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</si>
  <si>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</si>
  <si>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</si>
  <si>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</si>
  <si>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</si>
  <si>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</si>
  <si>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</si>
  <si>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</si>
  <si>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</si>
  <si>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</si>
  <si>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</si>
  <si>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</si>
  <si>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</si>
  <si>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</si>
  <si>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</si>
  <si>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</si>
  <si>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</si>
  <si>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</si>
  <si>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</si>
  <si>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</si>
  <si>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</si>
  <si>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</si>
  <si>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</si>
  <si>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</si>
  <si>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</si>
  <si>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</si>
  <si>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</si>
  <si>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</si>
  <si>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</si>
  <si>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</si>
  <si>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</si>
  <si>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</si>
  <si>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</si>
  <si>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</si>
  <si>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</si>
  <si>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</si>
  <si>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</si>
  <si>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</si>
  <si>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</si>
  <si>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</si>
  <si>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</si>
  <si>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</si>
  <si>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</si>
  <si>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</si>
  <si>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</si>
  <si>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</si>
  <si>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</si>
  <si>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</si>
  <si>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</si>
  <si>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</si>
  <si>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</si>
  <si>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</si>
  <si>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</si>
  <si>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</si>
  <si>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</si>
  <si>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</si>
  <si>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</si>
  <si>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</si>
  <si>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</si>
  <si>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</si>
  <si>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</si>
  <si>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</si>
  <si>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</si>
  <si>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</si>
  <si>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</si>
  <si>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</si>
  <si>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</si>
  <si>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</si>
  <si>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</si>
  <si>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</si>
  <si>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</si>
  <si>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</si>
  <si>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</si>
  <si>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</si>
  <si>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</si>
  <si>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</si>
  <si>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</si>
  <si>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</si>
  <si>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</si>
  <si>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</si>
  <si>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</si>
  <si>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</si>
  <si>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</si>
  <si>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</si>
  <si>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</si>
  <si>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</si>
  <si>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</si>
  <si>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</si>
  <si>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</si>
  <si>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</si>
  <si>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</si>
  <si>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</si>
  <si>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</si>
  <si>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</si>
  <si>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</si>
  <si>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</si>
  <si>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</si>
  <si>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</si>
  <si>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</si>
  <si>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</si>
  <si>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</si>
  <si>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</si>
  <si>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</si>
  <si>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</si>
  <si>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</si>
  <si>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</si>
  <si>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</si>
  <si>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</si>
  <si>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</si>
  <si>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</si>
  <si>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</si>
  <si>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</si>
  <si>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</si>
  <si>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</si>
  <si>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</si>
  <si>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</si>
  <si>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</si>
  <si>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</si>
  <si>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</si>
  <si>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</si>
  <si>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</si>
  <si>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</si>
  <si>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</si>
  <si>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</si>
  <si>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</si>
  <si>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</si>
  <si>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</si>
  <si>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</si>
  <si>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</si>
  <si>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</si>
  <si>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</si>
  <si>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</si>
  <si>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</si>
  <si>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</si>
  <si>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</si>
  <si>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</si>
  <si>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</si>
  <si>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</si>
  <si>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</si>
  <si>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</si>
  <si>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</si>
  <si>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</si>
  <si>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</si>
  <si>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</si>
  <si>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</si>
  <si>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</si>
  <si>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</si>
  <si>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</si>
  <si>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</si>
  <si>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</si>
  <si>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</si>
  <si>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</si>
  <si>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</si>
  <si>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</si>
  <si>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</si>
  <si>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</si>
  <si>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</si>
  <si>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</si>
  <si>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</si>
  <si>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</si>
  <si>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</si>
  <si>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</si>
  <si>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</si>
  <si>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</si>
  <si>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</si>
  <si>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</si>
  <si>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</si>
  <si>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</si>
  <si>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</si>
  <si>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</si>
  <si>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</si>
  <si>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</si>
  <si>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</si>
  <si>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</si>
  <si>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</si>
  <si>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</si>
  <si>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</si>
  <si>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</si>
  <si>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</si>
  <si>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</si>
  <si>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</si>
  <si>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</si>
  <si>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</si>
  <si>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</si>
  <si>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</si>
  <si>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</si>
  <si>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</si>
  <si>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</si>
  <si>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</si>
  <si>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</si>
  <si>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</si>
  <si>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</si>
  <si>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</si>
  <si>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</si>
  <si>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</si>
  <si>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</si>
  <si>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</si>
  <si>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</si>
  <si>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</si>
  <si>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</si>
  <si>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</si>
  <si>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</si>
  <si>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</si>
  <si>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</si>
  <si>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</si>
  <si>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</si>
  <si>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</si>
  <si>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</si>
  <si>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</si>
  <si>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</si>
  <si>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</si>
  <si>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</si>
  <si>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</si>
  <si>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</si>
  <si>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</si>
  <si>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</si>
  <si>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</si>
  <si>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</si>
  <si>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</si>
  <si>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</si>
  <si>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</si>
  <si>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</si>
  <si>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</si>
  <si>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</si>
  <si>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</si>
  <si>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</si>
  <si>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</si>
  <si>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</si>
  <si>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</si>
  <si>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</si>
  <si>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</si>
  <si>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</si>
  <si>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</si>
  <si>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</si>
  <si>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</si>
  <si>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</si>
  <si>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</si>
  <si>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</si>
  <si>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</si>
  <si>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</si>
  <si>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</si>
  <si>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</si>
  <si>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</si>
  <si>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</si>
  <si>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</si>
  <si>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</si>
  <si>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</si>
  <si>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</si>
  <si>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</si>
  <si>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</si>
  <si>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</si>
  <si>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</si>
  <si>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</si>
  <si>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</si>
  <si>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</si>
  <si>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</si>
  <si>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</si>
  <si>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</si>
  <si>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</si>
  <si>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</si>
  <si>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</si>
  <si>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</si>
  <si>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</si>
  <si>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</si>
  <si>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</si>
  <si>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</si>
  <si>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</si>
  <si>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</si>
  <si>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</si>
  <si>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</si>
  <si>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</si>
  <si>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</si>
  <si>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</si>
  <si>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</si>
  <si>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</si>
  <si>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</si>
  <si>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</si>
  <si>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</si>
  <si>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</si>
  <si>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</si>
  <si>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</si>
  <si>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</si>
  <si>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</si>
  <si>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</si>
  <si>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</si>
  <si>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</si>
  <si>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</si>
  <si>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</si>
  <si>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</si>
  <si>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</si>
  <si>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</si>
  <si>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</si>
  <si>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</si>
  <si>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</si>
  <si>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</si>
  <si>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</si>
  <si>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</si>
  <si>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</si>
  <si>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</si>
  <si>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</si>
  <si>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</si>
  <si>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</si>
  <si>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</si>
  <si>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</si>
  <si>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</si>
  <si>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</si>
  <si>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</si>
  <si>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</si>
  <si>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</si>
  <si>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</si>
  <si>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</si>
  <si>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</si>
  <si>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</si>
  <si>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</si>
  <si>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</si>
  <si>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</si>
  <si>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</si>
  <si>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</si>
  <si>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</si>
  <si>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</si>
  <si>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</si>
  <si>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</si>
  <si>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</si>
  <si>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</si>
  <si>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</si>
  <si>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</si>
  <si>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</si>
  <si>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</si>
  <si>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</si>
  <si>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</si>
  <si>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</si>
  <si>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</si>
  <si>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</si>
  <si>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</si>
  <si>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</si>
  <si>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</si>
  <si>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</si>
  <si>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</si>
  <si>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</si>
  <si>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</si>
  <si>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</si>
  <si>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</si>
  <si>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</si>
  <si>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</si>
  <si>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</si>
  <si>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</si>
  <si>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</si>
  <si>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</si>
  <si>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</si>
  <si>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</si>
  <si>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</si>
  <si>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</si>
  <si>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</si>
  <si>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</si>
  <si>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</si>
  <si>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</si>
  <si>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</si>
  <si>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</si>
  <si>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</si>
  <si>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</si>
  <si>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</si>
  <si>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</si>
  <si>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</si>
  <si>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</si>
  <si>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</si>
  <si>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</si>
  <si>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</si>
  <si>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</si>
  <si>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</si>
  <si>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</si>
  <si>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</si>
  <si>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</si>
  <si>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</si>
  <si>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</si>
  <si>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</si>
  <si>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</si>
  <si>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</si>
  <si>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</si>
  <si>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</si>
  <si>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</si>
  <si>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</si>
  <si>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</si>
  <si>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</si>
  <si>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</si>
  <si>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</si>
  <si>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</si>
  <si>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</si>
  <si>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</si>
  <si>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</si>
  <si>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</si>
  <si>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</si>
  <si>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</si>
  <si>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</si>
  <si>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</si>
  <si>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</si>
  <si>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</si>
  <si>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</si>
  <si>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</si>
  <si>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</si>
  <si>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</si>
  <si>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</si>
  <si>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</si>
  <si>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</si>
  <si>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</si>
  <si>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</si>
  <si>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</si>
  <si>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</si>
  <si>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</si>
  <si>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</si>
  <si>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</si>
  <si>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</si>
  <si>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</si>
  <si>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</si>
  <si>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</si>
  <si>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</si>
  <si>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</si>
  <si>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</si>
  <si>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</si>
  <si>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</si>
  <si>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</si>
  <si>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</si>
  <si>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</si>
  <si>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</si>
  <si>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</si>
  <si>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</si>
  <si>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</si>
  <si>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</si>
  <si>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</si>
  <si>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</si>
  <si>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</si>
  <si>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</si>
  <si>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</si>
  <si>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</si>
  <si>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</si>
  <si>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</si>
  <si>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</si>
  <si>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</si>
  <si>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</si>
  <si>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</si>
  <si>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</si>
  <si>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</si>
  <si>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</si>
  <si>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</si>
  <si>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</si>
  <si>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</si>
  <si>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</si>
  <si>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</si>
  <si>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</si>
  <si>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</si>
  <si>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</si>
  <si>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</si>
  <si>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</si>
  <si>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</si>
  <si>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</si>
  <si>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</si>
  <si>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</si>
  <si>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</si>
  <si>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</si>
  <si>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</si>
  <si>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</si>
  <si>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</si>
  <si>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</si>
  <si>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</si>
  <si>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</si>
  <si>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</si>
  <si>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</si>
  <si>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</si>
  <si>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</si>
  <si>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</si>
  <si>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</si>
  <si>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</si>
  <si>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</si>
  <si>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</si>
  <si>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</si>
  <si>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</si>
  <si>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</si>
  <si>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</si>
  <si>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</si>
  <si>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</si>
  <si>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</si>
  <si>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</si>
  <si>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</si>
  <si>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</si>
  <si>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</si>
  <si>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</si>
  <si>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</si>
  <si>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</si>
  <si>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</si>
  <si>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</si>
  <si>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</si>
  <si>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</si>
  <si>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</si>
  <si>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</si>
  <si>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</si>
  <si>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</si>
  <si>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</si>
  <si>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</si>
  <si>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</si>
  <si>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</si>
  <si>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</si>
  <si>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</si>
  <si>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</si>
  <si>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</si>
  <si>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</si>
  <si>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</si>
  <si>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</si>
  <si>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</si>
  <si>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</si>
  <si>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</si>
  <si>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</si>
  <si>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</si>
  <si>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</si>
  <si>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</si>
  <si>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</si>
  <si>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</si>
  <si>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</si>
  <si>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</si>
  <si>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</si>
  <si>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</si>
  <si>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</si>
  <si>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</si>
  <si>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</si>
  <si>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</si>
  <si>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</si>
  <si>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</si>
  <si>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</si>
  <si>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</si>
  <si>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</si>
  <si>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</si>
  <si>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</si>
  <si>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</si>
  <si>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</si>
  <si>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</si>
  <si>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</si>
  <si>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</si>
  <si>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</si>
  <si>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</si>
  <si>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</si>
  <si>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</si>
  <si>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</si>
  <si>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</si>
  <si>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</si>
  <si>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</si>
  <si>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</si>
  <si>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</si>
  <si>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</si>
  <si>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</si>
  <si>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</si>
  <si>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</si>
  <si>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</si>
  <si>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</si>
  <si>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</si>
  <si>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</si>
  <si>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</si>
  <si>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</si>
  <si>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</si>
  <si>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</si>
  <si>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</si>
  <si>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</si>
  <si>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</si>
  <si>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</si>
  <si>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</si>
  <si>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</si>
  <si>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</si>
  <si>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</si>
  <si>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</si>
  <si>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</si>
  <si>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</si>
  <si>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</si>
  <si>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</si>
  <si>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</si>
  <si>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</si>
  <si>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</si>
  <si>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</si>
  <si>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</si>
  <si>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</si>
  <si>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</si>
  <si>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</si>
  <si>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</si>
  <si>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</si>
  <si>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</si>
  <si>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</si>
  <si>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</si>
  <si>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</si>
  <si>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</si>
  <si>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</si>
  <si>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</si>
  <si>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</si>
  <si>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</si>
  <si>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</si>
  <si>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</si>
  <si>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</si>
  <si>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</si>
  <si>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</si>
  <si>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</si>
  <si>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</si>
  <si>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</si>
  <si>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</si>
  <si>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</si>
  <si>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</si>
  <si>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</si>
  <si>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</si>
  <si>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</si>
  <si>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</si>
  <si>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</si>
  <si>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</si>
  <si>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</si>
  <si>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</si>
  <si>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</si>
  <si>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</si>
  <si>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</si>
  <si>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</si>
  <si>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</si>
  <si>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</si>
  <si>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</si>
  <si>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</si>
  <si>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</si>
  <si>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</si>
  <si>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</si>
  <si>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</si>
  <si>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</si>
  <si>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</si>
  <si>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</si>
  <si>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</si>
  <si>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</si>
  <si>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</si>
  <si>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</si>
  <si>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</si>
  <si>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</si>
  <si>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</si>
  <si>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</si>
  <si>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</si>
  <si>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</si>
  <si>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</si>
  <si>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</si>
  <si>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</si>
  <si>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</si>
  <si>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</si>
  <si>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</si>
  <si>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</si>
  <si>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</si>
  <si>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</si>
  <si>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</si>
  <si>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</si>
  <si>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</si>
  <si>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</si>
  <si>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</si>
  <si>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</si>
  <si>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</si>
  <si>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</si>
  <si>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</si>
  <si>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</si>
  <si>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</si>
  <si>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</si>
  <si>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</si>
  <si>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</si>
  <si>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</si>
  <si>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</si>
  <si>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</si>
  <si>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</si>
  <si>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</si>
  <si>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</si>
  <si>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</si>
  <si>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</si>
  <si>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</si>
  <si>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</si>
  <si>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</si>
  <si>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</si>
  <si>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</si>
  <si>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</si>
  <si>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</si>
  <si>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</si>
  <si>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</si>
  <si>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</si>
  <si>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</si>
  <si>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</si>
  <si>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</si>
  <si>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</si>
  <si>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</si>
  <si>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</si>
  <si>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</si>
  <si>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</si>
  <si>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</si>
  <si>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</si>
  <si>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</si>
  <si>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</si>
  <si>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</si>
  <si>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</si>
  <si>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</si>
  <si>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</si>
  <si>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</si>
  <si>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</si>
  <si>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</si>
  <si>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</si>
  <si>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</si>
  <si>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</si>
  <si>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</si>
  <si>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</si>
  <si>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</si>
  <si>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</si>
  <si>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</si>
  <si>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</si>
  <si>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</si>
  <si>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</si>
  <si>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</si>
  <si>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</si>
  <si>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</si>
  <si>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</si>
  <si>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</si>
  <si>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</si>
  <si>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</si>
  <si>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</si>
  <si>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</si>
  <si>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</si>
  <si>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</si>
  <si>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</si>
  <si>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</si>
  <si>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</si>
  <si>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</si>
  <si>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</si>
  <si>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</si>
  <si>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</si>
  <si>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</si>
  <si>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</si>
  <si>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</si>
  <si>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</si>
  <si>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</si>
  <si>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</si>
  <si>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</si>
  <si>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</si>
  <si>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</si>
  <si>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</si>
  <si>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</si>
  <si>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</si>
  <si>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</si>
  <si>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</si>
  <si>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</si>
  <si>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</si>
  <si>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</si>
  <si>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</si>
  <si>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</si>
  <si>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</si>
  <si>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</si>
  <si>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</si>
  <si>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</si>
  <si>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</si>
  <si>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</si>
  <si>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</si>
  <si>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</si>
  <si>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</si>
  <si>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</si>
  <si>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</si>
  <si>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</si>
  <si>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</si>
  <si>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</si>
  <si>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</si>
  <si>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</si>
  <si>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</si>
  <si>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</si>
  <si>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</si>
  <si>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</si>
  <si>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</si>
  <si>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</si>
  <si>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</si>
  <si>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</si>
  <si>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</si>
  <si>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</si>
  <si>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</si>
  <si>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</si>
  <si>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</si>
  <si>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</si>
  <si>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</si>
  <si>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</si>
  <si>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</si>
  <si>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</si>
  <si>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</si>
  <si>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</si>
  <si>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</si>
  <si>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</si>
  <si>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</si>
  <si>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</si>
  <si>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</si>
  <si>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</si>
  <si>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</si>
  <si>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</si>
  <si>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</si>
  <si>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</si>
  <si>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</si>
  <si>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</si>
  <si>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</si>
  <si>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</si>
  <si>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</si>
  <si>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</si>
  <si>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</si>
  <si>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</si>
  <si>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</si>
  <si>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</si>
  <si>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</si>
  <si>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</si>
  <si>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</si>
  <si>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</si>
  <si>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</si>
  <si>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</si>
  <si>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</si>
  <si>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</si>
  <si>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</si>
  <si>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</si>
  <si>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</si>
  <si>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</si>
  <si>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</si>
  <si>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</si>
  <si>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</si>
  <si>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</si>
  <si>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</si>
  <si>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</si>
  <si>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</si>
  <si>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</si>
  <si>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</si>
  <si>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</si>
  <si>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</si>
  <si>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</si>
  <si>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</si>
  <si>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</si>
  <si>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</si>
  <si>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</si>
  <si>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</si>
  <si>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</si>
  <si>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</si>
  <si>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</si>
  <si>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</si>
  <si>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</si>
  <si>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</si>
  <si>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</si>
  <si>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</si>
  <si>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</si>
  <si>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</si>
  <si>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</si>
  <si>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</si>
  <si>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</si>
  <si>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</si>
  <si>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</si>
  <si>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</si>
  <si>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</si>
  <si>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</si>
  <si>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</si>
  <si>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</si>
  <si>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</si>
  <si>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</si>
  <si>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</si>
  <si>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</si>
  <si>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</si>
  <si>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</si>
  <si>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</si>
  <si>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</si>
  <si>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</si>
  <si>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</si>
  <si>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</si>
  <si>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</si>
  <si>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</si>
  <si>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</si>
  <si>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</si>
  <si>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</si>
  <si>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</si>
  <si>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</si>
  <si>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</si>
  <si>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</si>
  <si>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</si>
  <si>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</si>
  <si>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</si>
  <si>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</si>
  <si>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</si>
  <si>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</si>
  <si>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</si>
  <si>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</si>
  <si>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</si>
  <si>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</si>
  <si>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</si>
  <si>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</si>
  <si>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</si>
  <si>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</si>
  <si>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</si>
  <si>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</si>
  <si>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</si>
  <si>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</si>
  <si>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</si>
  <si>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</si>
  <si>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</si>
  <si>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</si>
  <si>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</si>
  <si>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</si>
  <si>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</si>
  <si>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</si>
  <si>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</si>
  <si>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</si>
  <si>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</si>
  <si>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</si>
  <si>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</si>
  <si>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</si>
  <si>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</si>
  <si>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</si>
  <si>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</si>
  <si>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</si>
  <si>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</si>
  <si>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</si>
  <si>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</si>
  <si>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</si>
  <si>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</si>
  <si>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</si>
  <si>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</si>
  <si>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</si>
  <si>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</si>
  <si>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</si>
  <si>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</si>
  <si>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</si>
  <si>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</si>
  <si>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</si>
  <si>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</si>
  <si>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</si>
  <si>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</si>
  <si>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</si>
  <si>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</si>
  <si>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</si>
  <si>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</si>
  <si>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</si>
  <si>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</si>
  <si>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</si>
  <si>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</si>
  <si>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</si>
  <si>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</si>
  <si>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</si>
  <si>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</si>
  <si>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</si>
  <si>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</si>
  <si>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</si>
  <si>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</si>
  <si>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</si>
  <si>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</si>
  <si>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</si>
  <si>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</si>
  <si>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</si>
  <si>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</si>
  <si>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</si>
  <si>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</si>
  <si>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</si>
  <si>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</si>
  <si>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</si>
  <si>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</si>
  <si>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</si>
  <si>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</si>
  <si>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</si>
  <si>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</si>
  <si>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</si>
  <si>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</si>
  <si>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</si>
  <si>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</si>
  <si>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</si>
  <si>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</si>
  <si>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</si>
  <si>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</si>
  <si>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</si>
  <si>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</si>
  <si>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</si>
  <si>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</si>
  <si>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</si>
  <si>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</si>
  <si>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</si>
  <si>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</si>
  <si>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</si>
  <si>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</si>
  <si>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</si>
  <si>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</si>
  <si>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</si>
  <si>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</si>
  <si>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</si>
  <si>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</si>
  <si>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</si>
  <si>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</si>
  <si>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</si>
  <si>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</si>
  <si>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</si>
  <si>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</si>
  <si>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</si>
  <si>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</si>
  <si>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</si>
  <si>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</si>
  <si>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</si>
  <si>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</si>
  <si>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</si>
  <si>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</si>
  <si>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</si>
  <si>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</si>
  <si>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</si>
  <si>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</si>
  <si>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</si>
  <si>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</si>
  <si>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</si>
  <si>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</si>
  <si>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</si>
  <si>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</si>
  <si>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</si>
  <si>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</si>
  <si>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</si>
  <si>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</si>
  <si>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</si>
  <si>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</si>
  <si>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</si>
  <si>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</si>
  <si>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</si>
  <si>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</si>
  <si>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</si>
  <si>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</si>
  <si>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</si>
  <si>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</si>
  <si>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</si>
  <si>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</si>
  <si>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</si>
  <si>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</si>
  <si>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</si>
  <si>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</si>
  <si>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</si>
  <si>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</si>
  <si>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</si>
  <si>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</si>
  <si>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</si>
  <si>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</si>
  <si>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</si>
  <si>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</si>
  <si>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</si>
  <si>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</si>
  <si>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</si>
  <si>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</si>
  <si>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</si>
  <si>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</si>
  <si>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</si>
  <si>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</si>
  <si>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</si>
  <si>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</si>
  <si>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</si>
  <si>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</si>
  <si>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</si>
  <si>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</si>
  <si>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</si>
  <si>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</si>
  <si>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</si>
  <si>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</si>
  <si>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</si>
  <si>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</si>
  <si>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</si>
  <si>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</si>
  <si>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</si>
  <si>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</si>
  <si>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</si>
  <si>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</si>
  <si>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</si>
  <si>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</si>
  <si>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</si>
  <si>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</si>
  <si>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</si>
  <si>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</si>
  <si>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</si>
  <si>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</si>
  <si>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</si>
  <si>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</si>
  <si>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</si>
  <si>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</si>
  <si>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</si>
  <si>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</si>
  <si>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</si>
  <si>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</si>
  <si>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</si>
  <si>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</si>
  <si>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</si>
  <si>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</si>
  <si>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</si>
  <si>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</si>
  <si>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</si>
  <si>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</si>
  <si>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</si>
  <si>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</si>
  <si>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</si>
  <si>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</si>
  <si>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</si>
  <si>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</si>
  <si>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</si>
  <si>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</si>
  <si>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</si>
  <si>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</si>
  <si>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</si>
  <si>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</si>
  <si>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</si>
  <si>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</si>
  <si>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</si>
  <si>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</si>
  <si>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</si>
  <si>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</si>
  <si>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</si>
  <si>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</si>
  <si>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</si>
  <si>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</si>
  <si>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</si>
  <si>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</si>
  <si>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</si>
  <si>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</si>
  <si>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</si>
  <si>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</si>
  <si>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</si>
  <si>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</si>
  <si>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</si>
  <si>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</si>
  <si>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</si>
  <si>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</si>
  <si>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</si>
  <si>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</si>
  <si>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</si>
  <si>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</si>
  <si>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</si>
  <si>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</si>
  <si>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</si>
  <si>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</si>
  <si>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</si>
  <si>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</si>
  <si>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</si>
  <si>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</si>
  <si>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</si>
  <si>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</si>
  <si>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</si>
  <si>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</si>
  <si>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</si>
  <si>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</si>
  <si>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</si>
  <si>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</si>
  <si>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</si>
  <si>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</si>
  <si>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</si>
  <si>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</si>
  <si>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</si>
  <si>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</si>
  <si>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</si>
  <si>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</si>
  <si>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</si>
  <si>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</si>
  <si>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</si>
  <si>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</si>
  <si>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</si>
  <si>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</si>
  <si>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</si>
  <si>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</si>
  <si>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</si>
  <si>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</si>
  <si>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</si>
  <si>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</si>
  <si>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</si>
  <si>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</si>
  <si>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</si>
  <si>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</si>
  <si>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</si>
  <si>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</si>
  <si>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</si>
  <si>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</si>
  <si>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</si>
  <si>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</si>
  <si>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</si>
  <si>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</si>
  <si>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</si>
  <si>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</si>
  <si>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</si>
  <si>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</si>
  <si>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</si>
  <si>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</si>
  <si>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</si>
  <si>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</si>
  <si>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</si>
  <si>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</si>
  <si>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</si>
  <si>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</si>
  <si>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</si>
  <si>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</si>
  <si>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</si>
  <si>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</si>
  <si>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</si>
  <si>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</si>
  <si>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</si>
  <si>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</si>
  <si>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</si>
  <si>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</si>
  <si>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</si>
  <si>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</si>
  <si>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</si>
  <si>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</si>
  <si>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</si>
  <si>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</si>
  <si>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</si>
  <si>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</si>
  <si>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</si>
  <si>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</si>
  <si>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</si>
  <si>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</si>
  <si>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</si>
  <si>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</si>
  <si>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</si>
  <si>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</si>
  <si>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</si>
  <si>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</si>
  <si>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</si>
  <si>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</si>
  <si>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</si>
  <si>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</si>
  <si>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</si>
  <si>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</si>
  <si>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</si>
  <si>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</si>
  <si>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</si>
  <si>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</si>
  <si>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</si>
  <si>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</si>
  <si>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</si>
  <si>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</si>
  <si>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</si>
  <si>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</si>
  <si>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</si>
  <si>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</si>
  <si>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</si>
  <si>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</si>
  <si>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</si>
  <si>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</si>
  <si>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</si>
  <si>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</si>
  <si>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</si>
  <si>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</si>
  <si>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</si>
  <si>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</si>
  <si>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</si>
  <si>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</si>
  <si>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</si>
  <si>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</si>
  <si>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</si>
  <si>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</si>
  <si>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</si>
  <si>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</si>
  <si>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</si>
  <si>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</si>
  <si>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</si>
  <si>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</si>
  <si>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</si>
  <si>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</si>
  <si>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</si>
  <si>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</si>
  <si>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</si>
  <si>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</si>
  <si>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</si>
  <si>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</si>
  <si>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</si>
  <si>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</si>
  <si>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</si>
  <si>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</si>
  <si>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</si>
  <si>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</si>
  <si>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</si>
  <si>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</si>
  <si>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</si>
  <si>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</si>
  <si>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</si>
  <si>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</si>
  <si>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</si>
  <si>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This is essentially the same as the lecture.</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</si>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</sst>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0" xfId="4" applyFont="1" applyAlignment="1">
      <alignment horizontal="center"/>
    </xf>
    <xf numFmtId="16" fontId="3" fillId="0" borderId="6" xfId="5" applyNumberFormat="1" applyAlignment="1">
      <alignment horizontal="center"/>
    </xf>
    <xf numFmtId="0" fontId="3" fillId="0" borderId="6" xfId="5" applyAlignment="1">
      <alignment horizontal="center"/>
    </xf>
    <xf numFmtId="16" fontId="2" fillId="0" borderId="2" xfId="2" applyNumberFormat="1" applyAlignment="1">
      <alignment horizontal="center"/>
    </xf>
    <xf numFmtId="0" fontId="2" fillId="0" borderId="2" xfId="2" applyAlignment="1">
      <alignment horizontal="center"/>
    </xf>
    <xf numFmtId="0" fontId="1" fillId="0" borderId="1" xfId="1" applyAlignment="1">
      <alignment horizontal="center"/>
    </xf>
    <xf numFmtId="0" fontId="3" fillId="0" borderId="0" xfId="6" applyAlignment="1">
      <alignment horizontal="center"/>
    </xf>
    <xf numFmtId="0" fontId="4" fillId="2" borderId="7" xfId="4" applyFont="1" applyBorder="1"/>
    <xf numFmtId="0" fontId="4" fillId="2" borderId="8" xfId="4" applyFont="1" applyBorder="1"/>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'1 Making functions'!$A$392:$U$392</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spPr>
            <a:ln w="28575" cap="rnd">
              <a:solidFill>
                <a:schemeClr val="accent2"/>
              </a:solidFill>
              <a:round/>
            </a:ln>
            <a:effectLst/>
          </c:spPr>
          <c:marker>
            <c:symbol val="none"/>
          </c:marker>
          <c:val>
            <c:numRef>
              <c:f>'1 Making functions'!$A$393:$U$393</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spPr>
            <a:ln w="28575" cap="rnd">
              <a:solidFill>
                <a:schemeClr val="accent3"/>
              </a:solidFill>
              <a:round/>
            </a:ln>
            <a:effectLst/>
          </c:spPr>
          <c:marker>
            <c:symbol val="none"/>
          </c:marker>
          <c:val>
            <c:numRef>
              <c:f>'1 Making functions'!$A$394:$U$394</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spPr>
            <a:ln w="28575" cap="rnd">
              <a:solidFill>
                <a:schemeClr val="accent4"/>
              </a:solidFill>
              <a:round/>
            </a:ln>
            <a:effectLst/>
          </c:spPr>
          <c:marker>
            <c:symbol val="none"/>
          </c:marker>
          <c:val>
            <c:numRef>
              <c:f>'1 Making functions'!$A$395:$U$395</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0</xdr:rowOff>
    </xdr:to>
    <mc:AlternateContent xmlns:mc="http://schemas.openxmlformats.org/markup-compatibility/2006">
      <mc:Choice xmlns:a14="http://schemas.microsoft.com/office/drawing/2010/main"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395</xdr:row>
      <xdr:rowOff>94749</xdr:rowOff>
    </xdr:from>
    <xdr:to>
      <xdr:col>8</xdr:col>
      <xdr:colOff>187992</xdr:colOff>
      <xdr:row>410</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82"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95"/>
  <sheetViews>
    <sheetView tabSelected="1" topLeftCell="A363" zoomScale="205" zoomScaleNormal="205" workbookViewId="0">
      <selection activeCell="L372" sqref="L372"/>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17" t="s">
        <v>12126</v>
      </c>
      <c r="B1" s="17"/>
      <c r="C1" s="17"/>
      <c r="D1" s="17"/>
      <c r="E1" s="17"/>
      <c r="F1" s="17"/>
      <c r="G1" s="17"/>
      <c r="H1" s="17"/>
      <c r="I1" s="17"/>
      <c r="J1" s="17"/>
    </row>
    <row r="2" spans="1:10" ht="15.75" thickTop="1" x14ac:dyDescent="0.25"/>
    <row r="11" spans="1:10" ht="18" thickBot="1" x14ac:dyDescent="0.35">
      <c r="A11" s="15" t="s">
        <v>12129</v>
      </c>
      <c r="B11" s="16"/>
      <c r="C11" s="16"/>
      <c r="D11" s="16"/>
      <c r="E11" s="16"/>
      <c r="F11" s="16"/>
      <c r="G11" s="16"/>
      <c r="H11" s="16"/>
      <c r="I11" s="16"/>
      <c r="J11" s="16"/>
    </row>
    <row r="12" spans="1:10" ht="15.75" thickTop="1" x14ac:dyDescent="0.25"/>
    <row r="21" spans="1:10" x14ac:dyDescent="0.25">
      <c r="A21" s="7" t="s">
        <v>12131</v>
      </c>
      <c r="B21" s="7" t="s">
        <v>12132</v>
      </c>
      <c r="C21" s="7" t="s">
        <v>12133</v>
      </c>
    </row>
    <row r="22" spans="1:10" x14ac:dyDescent="0.25">
      <c r="A22" t="s">
        <v>12135</v>
      </c>
      <c r="B22" t="s">
        <v>12127</v>
      </c>
      <c r="C22" s="8" t="str" cm="1">
        <f t="array" ref="C22">IFBLANK(A22,B22)</f>
        <v>I</v>
      </c>
    </row>
    <row r="23" spans="1:10" x14ac:dyDescent="0.25">
      <c r="A23" t="s">
        <v>12136</v>
      </c>
      <c r="B23" t="s">
        <v>12137</v>
      </c>
      <c r="C23" s="8" t="str" cm="1">
        <f t="array" ref="C23">IFBLANK(A23,B23)</f>
        <v>am</v>
      </c>
    </row>
    <row r="24" spans="1:10" x14ac:dyDescent="0.25">
      <c r="B24" t="s">
        <v>12128</v>
      </c>
      <c r="C24" s="8" t="str" cm="1">
        <f t="array" ref="C24">IFBLANK(A24,B24)</f>
        <v>John</v>
      </c>
    </row>
    <row r="25" spans="1:10" x14ac:dyDescent="0.25">
      <c r="B25" t="s">
        <v>12134</v>
      </c>
      <c r="C25" s="8" t="str" cm="1">
        <f t="array" ref="C25">IFBLANK(A25,B25)</f>
        <v>Galt</v>
      </c>
    </row>
    <row r="26" spans="1:10" x14ac:dyDescent="0.25">
      <c r="C26" s="8"/>
    </row>
    <row r="27" spans="1:10" ht="18" thickBot="1" x14ac:dyDescent="0.35">
      <c r="A27" s="15" t="s">
        <v>12185</v>
      </c>
      <c r="B27" s="16"/>
      <c r="C27" s="16"/>
      <c r="D27" s="16"/>
      <c r="E27" s="16"/>
      <c r="F27" s="16"/>
      <c r="G27" s="16"/>
      <c r="H27" s="16"/>
      <c r="I27" s="16"/>
      <c r="J27" s="16"/>
    </row>
    <row r="28" spans="1:10" ht="15.75" thickTop="1" x14ac:dyDescent="0.25"/>
    <row r="33" spans="1:10" x14ac:dyDescent="0.25">
      <c r="A33" s="7" t="s">
        <v>12131</v>
      </c>
      <c r="B33" s="7" t="s">
        <v>12133</v>
      </c>
    </row>
    <row r="34" spans="1:10" x14ac:dyDescent="0.25">
      <c r="A34" t="b">
        <v>1</v>
      </c>
      <c r="B34" s="8" t="str" cm="1">
        <f t="array" ref="B34">LOGICALTOWORD(A34)</f>
        <v>Yes</v>
      </c>
    </row>
    <row r="35" spans="1:10" x14ac:dyDescent="0.25">
      <c r="A35" t="b">
        <v>0</v>
      </c>
      <c r="B35" s="8" t="str" cm="1">
        <f t="array" ref="B35">LOGICALTOWORD(A35)</f>
        <v>No</v>
      </c>
    </row>
    <row r="38" spans="1:10" ht="18" thickBot="1" x14ac:dyDescent="0.35">
      <c r="A38" s="15" t="s">
        <v>12197</v>
      </c>
      <c r="B38" s="16"/>
      <c r="C38" s="16"/>
      <c r="D38" s="16"/>
      <c r="E38" s="16"/>
      <c r="F38" s="16"/>
      <c r="G38" s="16"/>
      <c r="H38" s="16"/>
      <c r="I38" s="16"/>
      <c r="J38" s="16"/>
    </row>
    <row r="39" spans="1:10" ht="15.75" thickTop="1" x14ac:dyDescent="0.25"/>
    <row r="40" spans="1:10" ht="18" thickBot="1" x14ac:dyDescent="0.35">
      <c r="A40" s="15" t="s">
        <v>12196</v>
      </c>
      <c r="B40" s="16"/>
      <c r="C40" s="16"/>
      <c r="D40" s="16"/>
      <c r="E40" s="16"/>
      <c r="F40" s="16"/>
      <c r="G40" s="16"/>
      <c r="H40" s="16"/>
      <c r="I40" s="16"/>
      <c r="J40" s="16"/>
    </row>
    <row r="41" spans="1:10" ht="15.75" thickTop="1" x14ac:dyDescent="0.25"/>
    <row r="55" spans="1:10" x14ac:dyDescent="0.25">
      <c r="A55" s="19" t="s">
        <v>12183</v>
      </c>
      <c r="B55" s="19" t="s">
        <v>12184</v>
      </c>
      <c r="D55" s="11" t="s">
        <v>12183</v>
      </c>
      <c r="E55" s="11" t="s">
        <v>12184</v>
      </c>
    </row>
    <row r="56" spans="1:10" x14ac:dyDescent="0.25">
      <c r="A56">
        <v>-5.3736815029383873</v>
      </c>
      <c r="B56" s="8" cm="1">
        <f t="array" ref="B56">POSITIVESUM(A56:A61)</f>
        <v>22.819755887089954</v>
      </c>
      <c r="D56">
        <v>-1.2348448339052442</v>
      </c>
      <c r="E56" s="8" cm="1">
        <f t="array" ref="E56">POSITIVESUM(D56:D58)</f>
        <v>4.0841925187326957</v>
      </c>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5" t="s">
        <v>12198</v>
      </c>
      <c r="B63" s="16"/>
      <c r="C63" s="16"/>
      <c r="D63" s="16"/>
      <c r="E63" s="16"/>
      <c r="F63" s="16"/>
      <c r="G63" s="16"/>
      <c r="H63" s="16"/>
      <c r="I63" s="16"/>
      <c r="J63" s="16"/>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20" t="s">
        <v>12183</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12199</v>
      </c>
      <c r="B79" s="8" cm="1">
        <f t="array" ref="B79">MAXABS(A77:G77)</f>
        <v>8.660006358617931</v>
      </c>
      <c r="C79" s="8"/>
    </row>
    <row r="80" spans="1:7" x14ac:dyDescent="0.25">
      <c r="C80" s="8"/>
    </row>
    <row r="81" spans="1:10" x14ac:dyDescent="0.25">
      <c r="A81" s="7" t="s">
        <v>12183</v>
      </c>
    </row>
    <row r="82" spans="1:10" x14ac:dyDescent="0.25">
      <c r="A82">
        <v>-7</v>
      </c>
      <c r="B82">
        <v>-1</v>
      </c>
      <c r="C82">
        <v>1</v>
      </c>
      <c r="D82">
        <v>-7</v>
      </c>
      <c r="E82">
        <v>-9</v>
      </c>
      <c r="F82">
        <v>6</v>
      </c>
      <c r="G82">
        <v>7</v>
      </c>
      <c r="H82">
        <v>0</v>
      </c>
      <c r="I82">
        <v>-9</v>
      </c>
      <c r="J82">
        <v>-4</v>
      </c>
    </row>
    <row r="83" spans="1:10" x14ac:dyDescent="0.25">
      <c r="C83" s="8"/>
    </row>
    <row r="84" spans="1:10" x14ac:dyDescent="0.25">
      <c r="A84" s="7" t="s">
        <v>12199</v>
      </c>
      <c r="B84" s="8" cm="1">
        <f t="array" ref="B84">MAXABS(A82:G82)</f>
        <v>-9</v>
      </c>
      <c r="C84" s="8"/>
    </row>
    <row r="86" spans="1:10" ht="18" thickBot="1" x14ac:dyDescent="0.35">
      <c r="A86" s="15" t="s">
        <v>12193</v>
      </c>
      <c r="B86" s="15"/>
      <c r="C86" s="15"/>
      <c r="D86" s="15"/>
      <c r="E86" s="15"/>
      <c r="F86" s="15"/>
      <c r="G86" s="15"/>
      <c r="H86" s="15"/>
      <c r="I86" s="15"/>
      <c r="J86" s="15"/>
    </row>
    <row r="87" spans="1:10" ht="15.75" thickTop="1" x14ac:dyDescent="0.25"/>
    <row r="88" spans="1:10" ht="15.75" thickBot="1" x14ac:dyDescent="0.3">
      <c r="A88" s="14" t="s">
        <v>12194</v>
      </c>
      <c r="B88" s="14"/>
      <c r="C88" s="14"/>
      <c r="D88" s="14"/>
      <c r="E88" s="14"/>
      <c r="F88" s="14"/>
      <c r="G88" s="14"/>
      <c r="H88" s="14"/>
      <c r="I88" s="14"/>
      <c r="J88" s="14"/>
    </row>
    <row r="95" spans="1:10" x14ac:dyDescent="0.25">
      <c r="A95" t="s">
        <v>12130</v>
      </c>
      <c r="B95" s="7">
        <v>1</v>
      </c>
      <c r="C95" s="7">
        <v>2</v>
      </c>
      <c r="D95" s="7">
        <v>5</v>
      </c>
    </row>
    <row r="96" spans="1:10" x14ac:dyDescent="0.25">
      <c r="A96" s="7">
        <v>20</v>
      </c>
      <c r="B96" s="8" cm="1">
        <f t="array" ref="B96">SUMKTH($A96,B$95)</f>
        <v>210</v>
      </c>
      <c r="C96" s="8" cm="1">
        <f t="array" ref="C96">SUMKTH($A96,C$95)</f>
        <v>2870</v>
      </c>
      <c r="D96" s="8" cm="1">
        <f t="array" ref="D96">SUMKTH($A96,D$95)</f>
        <v>12333300</v>
      </c>
    </row>
    <row r="97" spans="1:10" x14ac:dyDescent="0.25">
      <c r="A97" s="7">
        <v>30</v>
      </c>
      <c r="B97" s="8" cm="1">
        <f t="array" ref="B97">SUMKTH($A97,B$95)</f>
        <v>465</v>
      </c>
      <c r="C97" s="8" cm="1">
        <f t="array" ref="C97">SUMKTH($A97,C$95)</f>
        <v>9455</v>
      </c>
      <c r="D97" s="8" cm="1">
        <f t="array" ref="D97">SUMKTH($A97,D$95)</f>
        <v>133987425</v>
      </c>
    </row>
    <row r="98" spans="1:10" x14ac:dyDescent="0.25">
      <c r="A98" s="7">
        <v>40</v>
      </c>
      <c r="B98" s="8" cm="1">
        <f t="array" ref="B98">SUMKTH($A98,B$95)</f>
        <v>820</v>
      </c>
      <c r="C98" s="8" cm="1">
        <f t="array" ref="C98">SUMKTH($A98,C$95)</f>
        <v>22140</v>
      </c>
      <c r="D98" s="8" cm="1">
        <f t="array" ref="D98">SUMKTH($A98,D$95)</f>
        <v>734933200</v>
      </c>
    </row>
    <row r="100" spans="1:10" ht="16.5" thickBot="1" x14ac:dyDescent="0.35">
      <c r="A100" s="14" t="s">
        <v>12195</v>
      </c>
      <c r="B100" s="14"/>
      <c r="C100" s="14"/>
      <c r="D100" s="14"/>
      <c r="E100" s="14"/>
      <c r="F100" s="14"/>
      <c r="G100" s="14"/>
      <c r="H100" s="14"/>
      <c r="I100" s="14"/>
      <c r="J100" s="14"/>
    </row>
    <row r="110" spans="1:10" x14ac:dyDescent="0.25">
      <c r="A110" t="s">
        <v>12130</v>
      </c>
      <c r="B110" s="7">
        <v>1</v>
      </c>
      <c r="C110" s="7">
        <v>2</v>
      </c>
      <c r="D110" s="7">
        <v>5</v>
      </c>
    </row>
    <row r="111" spans="1:10" x14ac:dyDescent="0.25">
      <c r="A111" s="7">
        <v>20</v>
      </c>
      <c r="B111" s="8" cm="1">
        <f t="array" ref="B111:D113">_xlfn.MAKEARRAY(3,3,_xlfn.LAMBDA(_xlpm.n,_xlpm.k,SUMKTH(INDEX(A111:A113,_xlpm.n),INDEX(B110:D110,1,_xlpm.k))))</f>
        <v>210</v>
      </c>
      <c r="C111" s="8">
        <v>2870</v>
      </c>
      <c r="D111" s="8">
        <v>12333300</v>
      </c>
    </row>
    <row r="112" spans="1:10" x14ac:dyDescent="0.25">
      <c r="A112" s="7">
        <v>30</v>
      </c>
      <c r="B112" s="8">
        <v>465</v>
      </c>
      <c r="C112" s="8">
        <v>9455</v>
      </c>
      <c r="D112" s="8">
        <v>133987425</v>
      </c>
    </row>
    <row r="113" spans="1:10" x14ac:dyDescent="0.25">
      <c r="A113" s="7">
        <v>40</v>
      </c>
      <c r="B113" s="8">
        <v>820</v>
      </c>
      <c r="C113" s="8">
        <v>22140</v>
      </c>
      <c r="D113" s="8">
        <v>734933200</v>
      </c>
    </row>
    <row r="115" spans="1:10" ht="18" thickBot="1" x14ac:dyDescent="0.35">
      <c r="A115" s="15" t="s">
        <v>12192</v>
      </c>
      <c r="B115" s="16"/>
      <c r="C115" s="16"/>
      <c r="D115" s="16"/>
      <c r="E115" s="16"/>
      <c r="F115" s="16"/>
      <c r="G115" s="16"/>
      <c r="H115" s="16"/>
      <c r="I115" s="16"/>
      <c r="J115" s="16"/>
    </row>
    <row r="116" spans="1:10" ht="15.75" thickTop="1" x14ac:dyDescent="0.25"/>
    <row r="125" spans="1:10" x14ac:dyDescent="0.25">
      <c r="A125" s="7" t="s">
        <v>12138</v>
      </c>
      <c r="B125" s="7" t="s">
        <v>12143</v>
      </c>
      <c r="C125" s="7" t="s">
        <v>12144</v>
      </c>
      <c r="D125" s="7" t="s">
        <v>12145</v>
      </c>
      <c r="E125" s="7"/>
    </row>
    <row r="126" spans="1:10" x14ac:dyDescent="0.25">
      <c r="A126">
        <v>1</v>
      </c>
      <c r="B126" s="8" cm="1">
        <f t="array" ref="B126">FACTORIAL(A126)</f>
        <v>1</v>
      </c>
      <c r="C126" s="8">
        <f>FACT(A126)</f>
        <v>1</v>
      </c>
      <c r="D126" s="8" cm="1">
        <f t="array" ref="D126:D131">_xlfn.MAP(A126:A131,_xlfn.LAMBDA(_xlpm.x,FACT(_xlpm.x)))</f>
        <v>1</v>
      </c>
    </row>
    <row r="127" spans="1:10" x14ac:dyDescent="0.25">
      <c r="A127">
        <v>2</v>
      </c>
      <c r="B127" s="8" cm="1">
        <f t="array" ref="B127">FACTORIAL(A127)</f>
        <v>2</v>
      </c>
      <c r="C127" s="8">
        <f t="shared" ref="C127:C131" si="0">FACT(A127)</f>
        <v>2</v>
      </c>
      <c r="D127" s="8">
        <v>2</v>
      </c>
    </row>
    <row r="128" spans="1:10" x14ac:dyDescent="0.25">
      <c r="A128">
        <v>3</v>
      </c>
      <c r="B128" s="8" cm="1">
        <f t="array" ref="B128">FACTORIAL(A128)</f>
        <v>6</v>
      </c>
      <c r="C128" s="8">
        <f t="shared" si="0"/>
        <v>6</v>
      </c>
      <c r="D128" s="8">
        <v>6</v>
      </c>
    </row>
    <row r="129" spans="1:10" x14ac:dyDescent="0.25">
      <c r="A129">
        <v>4</v>
      </c>
      <c r="B129" s="8" cm="1">
        <f t="array" ref="B129">FACTORIAL(A129)</f>
        <v>24</v>
      </c>
      <c r="C129" s="8">
        <f t="shared" si="0"/>
        <v>24</v>
      </c>
      <c r="D129" s="8">
        <v>24</v>
      </c>
    </row>
    <row r="130" spans="1:10" x14ac:dyDescent="0.25">
      <c r="A130">
        <v>5</v>
      </c>
      <c r="B130" s="8" cm="1">
        <f t="array" ref="B130">FACTORIAL(A130)</f>
        <v>120</v>
      </c>
      <c r="C130" s="8">
        <f t="shared" si="0"/>
        <v>120</v>
      </c>
      <c r="D130" s="8">
        <v>120</v>
      </c>
    </row>
    <row r="131" spans="1:10" x14ac:dyDescent="0.25">
      <c r="A131">
        <v>6</v>
      </c>
      <c r="B131" s="8" cm="1">
        <f t="array" ref="B131">FACTORIAL(A131)</f>
        <v>720</v>
      </c>
      <c r="C131" s="8">
        <f t="shared" si="0"/>
        <v>720</v>
      </c>
      <c r="D131" s="8">
        <v>720</v>
      </c>
    </row>
    <row r="133" spans="1:10" ht="18" thickBot="1" x14ac:dyDescent="0.35">
      <c r="A133" s="15" t="s">
        <v>12191</v>
      </c>
      <c r="B133" s="16"/>
      <c r="C133" s="16"/>
      <c r="D133" s="16"/>
      <c r="E133" s="16"/>
      <c r="F133" s="16"/>
      <c r="G133" s="16"/>
      <c r="H133" s="16"/>
      <c r="I133" s="16"/>
      <c r="J133" s="16"/>
    </row>
    <row r="134" spans="1:10" ht="15.75" thickTop="1" x14ac:dyDescent="0.25"/>
    <row r="135" spans="1:10" ht="15.75" thickBot="1" x14ac:dyDescent="0.3">
      <c r="A135" s="13" t="s">
        <v>12190</v>
      </c>
      <c r="B135" s="14"/>
      <c r="C135" s="14"/>
      <c r="D135" s="14"/>
      <c r="E135" s="14"/>
      <c r="F135" s="14"/>
      <c r="G135" s="14"/>
      <c r="H135" s="14"/>
      <c r="I135" s="14"/>
      <c r="J135" s="14"/>
    </row>
    <row r="152" spans="1:5" x14ac:dyDescent="0.25">
      <c r="A152" s="7" t="s">
        <v>12139</v>
      </c>
      <c r="B152" s="7" t="s">
        <v>12140</v>
      </c>
      <c r="D152" s="7" t="s">
        <v>12141</v>
      </c>
      <c r="E152" s="7"/>
    </row>
    <row r="153" spans="1:5" x14ac:dyDescent="0.25">
      <c r="A153">
        <v>200</v>
      </c>
      <c r="B153">
        <v>98</v>
      </c>
      <c r="D153">
        <f>SUMPRODUCT(A153:A157,B153:B157)</f>
        <v>89810</v>
      </c>
    </row>
    <row r="154" spans="1:5" x14ac:dyDescent="0.25">
      <c r="A154">
        <v>300</v>
      </c>
      <c r="B154">
        <v>200</v>
      </c>
    </row>
    <row r="155" spans="1:5" x14ac:dyDescent="0.25">
      <c r="A155">
        <v>50</v>
      </c>
      <c r="B155">
        <v>80</v>
      </c>
      <c r="D155" s="7" t="s">
        <v>12142</v>
      </c>
      <c r="E155" s="7"/>
    </row>
    <row r="156" spans="1:5" x14ac:dyDescent="0.25">
      <c r="A156">
        <v>10</v>
      </c>
      <c r="B156">
        <v>121</v>
      </c>
      <c r="D156" s="8" cm="1">
        <f t="array" ref="D156">SUMPRODUCT2(A153:A157,B153:B157)</f>
        <v>89810</v>
      </c>
    </row>
    <row r="157" spans="1:5" x14ac:dyDescent="0.25">
      <c r="A157">
        <v>1000</v>
      </c>
      <c r="B157">
        <v>5</v>
      </c>
    </row>
    <row r="165" spans="1:10" ht="15.75" thickBot="1" x14ac:dyDescent="0.3">
      <c r="A165" s="13" t="s">
        <v>12189</v>
      </c>
      <c r="B165" s="14"/>
      <c r="C165" s="14"/>
      <c r="D165" s="14"/>
      <c r="E165" s="14"/>
      <c r="F165" s="14"/>
      <c r="G165" s="14"/>
      <c r="H165" s="14"/>
      <c r="I165" s="14"/>
      <c r="J165" s="14"/>
    </row>
    <row r="174" spans="1:10" x14ac:dyDescent="0.25">
      <c r="A174" s="12" t="s">
        <v>12148</v>
      </c>
      <c r="B174" s="12"/>
      <c r="D174" s="12" t="s">
        <v>12149</v>
      </c>
      <c r="E174" s="12"/>
      <c r="G174" s="9" t="s">
        <v>12146</v>
      </c>
    </row>
    <row r="175" spans="1:10" x14ac:dyDescent="0.25">
      <c r="A175">
        <v>1</v>
      </c>
      <c r="B175">
        <v>5</v>
      </c>
      <c r="D175">
        <v>1</v>
      </c>
      <c r="E175">
        <v>1</v>
      </c>
      <c r="G175">
        <f>SUMPRODUCT(A175:B177,D175:E177)</f>
        <v>79</v>
      </c>
    </row>
    <row r="176" spans="1:10" x14ac:dyDescent="0.25">
      <c r="B176">
        <v>9</v>
      </c>
      <c r="D176">
        <v>6</v>
      </c>
      <c r="E176">
        <v>8</v>
      </c>
    </row>
    <row r="177" spans="1:10" x14ac:dyDescent="0.25">
      <c r="A177">
        <v>7</v>
      </c>
      <c r="B177">
        <v>1</v>
      </c>
      <c r="E177">
        <v>1</v>
      </c>
      <c r="G177" s="9" t="s">
        <v>12147</v>
      </c>
    </row>
    <row r="178" spans="1:10" x14ac:dyDescent="0.25">
      <c r="G178" s="8" cm="1">
        <f t="array" ref="G178">SUMPRODUCT3(A175:B177,D175:E177)</f>
        <v>79</v>
      </c>
    </row>
    <row r="181" spans="1:10" ht="18" thickBot="1" x14ac:dyDescent="0.35">
      <c r="A181" s="15" t="s">
        <v>12188</v>
      </c>
      <c r="B181" s="16"/>
      <c r="C181" s="16"/>
      <c r="D181" s="16"/>
      <c r="E181" s="16"/>
      <c r="F181" s="16"/>
      <c r="G181" s="16"/>
      <c r="H181" s="16"/>
      <c r="I181" s="16"/>
      <c r="J181" s="16"/>
    </row>
    <row r="182" spans="1:10" ht="15.75" thickTop="1" x14ac:dyDescent="0.25"/>
    <row r="184" spans="1:10" ht="16.5" thickBot="1" x14ac:dyDescent="0.35">
      <c r="A184" s="13" t="s">
        <v>12187</v>
      </c>
      <c r="B184" s="14"/>
      <c r="C184" s="14"/>
      <c r="D184" s="14"/>
      <c r="E184" s="14"/>
      <c r="F184" s="14"/>
      <c r="G184" s="14"/>
      <c r="H184" s="14"/>
      <c r="I184" s="14"/>
      <c r="J184" s="14"/>
    </row>
    <row r="204" spans="1:4" x14ac:dyDescent="0.25">
      <c r="A204" s="7" t="s">
        <v>12150</v>
      </c>
      <c r="B204" s="7" t="s">
        <v>12151</v>
      </c>
      <c r="C204" s="7" t="s">
        <v>12157</v>
      </c>
      <c r="D204" s="7" t="s">
        <v>12156</v>
      </c>
    </row>
    <row r="205" spans="1:4" x14ac:dyDescent="0.25">
      <c r="A205">
        <v>2</v>
      </c>
      <c r="B205">
        <v>5</v>
      </c>
      <c r="C205" s="8" cm="1">
        <f t="array" ref="C205">SUM(FILTER_(VGSales[Global_Sales],_xlfn.LAMBDA(_xlpm.x,(_xlpm.x&gt;=A205)*(_xlpm.x&lt;=B205))))</f>
        <v>1927.7899999999988</v>
      </c>
      <c r="D205" s="8" cm="1">
        <f t="array" ref="D205:D207">_xlfn.BYROW(A205:B207,_xlfn.LAMBDA(_xlpm.y,SUM(FILTER_(VGSales[Global_Sales],_xlfn.LAMBDA(_xlpm.x,(_xlpm.x&gt;=INDEX(_xlpm.y,1,1))*(_xlpm.x&lt;=INDEX(_xlpm.y,1,2)))))))</f>
        <v>1927.7899999999988</v>
      </c>
    </row>
    <row r="206" spans="1:4" x14ac:dyDescent="0.25">
      <c r="A206">
        <v>1</v>
      </c>
      <c r="B206">
        <v>4</v>
      </c>
      <c r="C206" s="8" cm="1">
        <f t="array" ref="C206">SUM(FILTER_(VGSales[Global_Sales],_xlfn.LAMBDA(_xlpm.x,(_xlpm.x&gt;=A206)*(_xlpm.x&lt;=B206))))</f>
        <v>3209.5500000000088</v>
      </c>
      <c r="D206" s="8">
        <v>3209.5500000000088</v>
      </c>
    </row>
    <row r="207" spans="1:4" x14ac:dyDescent="0.25">
      <c r="A207">
        <v>6</v>
      </c>
      <c r="B207">
        <v>10</v>
      </c>
      <c r="C207" s="8" cm="1">
        <f t="array" ref="C207">SUM(FILTER_(VGSales[Global_Sales],_xlfn.LAMBDA(_xlpm.x,(_xlpm.x&gt;=A207)*(_xlpm.x&lt;=B207))))</f>
        <v>628.61999999999966</v>
      </c>
      <c r="D207" s="8">
        <v>628.61999999999966</v>
      </c>
    </row>
    <row r="208" spans="1:4" x14ac:dyDescent="0.25">
      <c r="C208" s="8"/>
    </row>
    <row r="209" spans="1:10" x14ac:dyDescent="0.25">
      <c r="C209" s="8"/>
    </row>
    <row r="211" spans="1:10" ht="16.5" thickBot="1" x14ac:dyDescent="0.35">
      <c r="A211" s="13" t="s">
        <v>12186</v>
      </c>
      <c r="B211" s="14"/>
      <c r="C211" s="14"/>
      <c r="D211" s="14"/>
      <c r="E211" s="14"/>
      <c r="F211" s="14"/>
      <c r="G211" s="14"/>
      <c r="H211" s="14"/>
      <c r="I211" s="14"/>
      <c r="J211" s="14"/>
    </row>
    <row r="229" spans="1:10" x14ac:dyDescent="0.25">
      <c r="A229" s="7" t="s">
        <v>5</v>
      </c>
      <c r="B229" s="7" t="s">
        <v>12152</v>
      </c>
      <c r="C229" s="7" t="s">
        <v>12152</v>
      </c>
    </row>
    <row r="230" spans="1:10" x14ac:dyDescent="0.25">
      <c r="A230" t="s">
        <v>192</v>
      </c>
      <c r="B230" s="8" cm="1">
        <f t="array" ref="B230">SUM(FILTERBY(VGSales[Global_Sales],VGSales[Publisher],_xlfn.LAMBDA(_xlpm.x,_xlpm.x=A230)))</f>
        <v>145.18000000000026</v>
      </c>
      <c r="C230" s="8" cm="1">
        <f t="array" ref="C230:C236">_xlfn.MAP(A230:A236,_xlfn.LAMBDA(_xlpm.z,SUM(FILTERBY(VGSales[Global_Sales],VGSales[Publisher],_xlfn.LAMBDA(_xlpm.x,_xlpm.x=_xlpm.z)))))</f>
        <v>145.18000000000026</v>
      </c>
    </row>
    <row r="231" spans="1:10" x14ac:dyDescent="0.25">
      <c r="A231" t="s">
        <v>92</v>
      </c>
      <c r="B231" s="8" cm="1">
        <f t="array" ref="B231">SUM(FILTERBY(VGSales[Global_Sales],VGSales[Publisher],_xlfn.LAMBDA(_xlpm.x,_xlpm.x=A231)))</f>
        <v>474.71999999999935</v>
      </c>
      <c r="C231" s="8">
        <v>474.71999999999935</v>
      </c>
    </row>
    <row r="232" spans="1:10" x14ac:dyDescent="0.25">
      <c r="A232" t="s">
        <v>61</v>
      </c>
      <c r="B232" s="8" cm="1">
        <f t="array" ref="B232">SUM(FILTERBY(VGSales[Global_Sales],VGSales[Publisher],_xlfn.LAMBDA(_xlpm.x,_xlpm.x=A232)))</f>
        <v>727.45999999999833</v>
      </c>
      <c r="C232" s="8">
        <v>727.45999999999833</v>
      </c>
    </row>
    <row r="233" spans="1:10" x14ac:dyDescent="0.25">
      <c r="A233" t="s">
        <v>121</v>
      </c>
      <c r="B233" s="8" cm="1">
        <f t="array" ref="B233">SUM(FILTERBY(VGSales[Global_Sales],VGSales[Publisher],_xlfn.LAMBDA(_xlpm.x,_xlpm.x=A233)))</f>
        <v>272.98999999999927</v>
      </c>
      <c r="C233" s="8">
        <v>272.98999999999927</v>
      </c>
    </row>
    <row r="234" spans="1:10" x14ac:dyDescent="0.25">
      <c r="A234" t="s">
        <v>14</v>
      </c>
      <c r="B234" s="8" cm="1">
        <f t="array" ref="B234">SUM(FILTERBY(VGSales[Global_Sales],VGSales[Publisher],_xlfn.LAMBDA(_xlpm.x,_xlpm.x=A234)))</f>
        <v>1786.5599999999981</v>
      </c>
      <c r="C234" s="8">
        <v>1786.5599999999981</v>
      </c>
    </row>
    <row r="235" spans="1:10" x14ac:dyDescent="0.25">
      <c r="A235" t="s">
        <v>124</v>
      </c>
      <c r="B235" s="8" cm="1">
        <f t="array" ref="B235">SUM(FILTERBY(VGSales[Global_Sales],VGSales[Publisher],_xlfn.LAMBDA(_xlpm.x,_xlpm.x=A235)))</f>
        <v>57.65</v>
      </c>
      <c r="C235" s="8">
        <v>57.65</v>
      </c>
    </row>
    <row r="236" spans="1:10" x14ac:dyDescent="0.25">
      <c r="A236" t="s">
        <v>128</v>
      </c>
      <c r="B236" s="8" cm="1">
        <f t="array" ref="B236">SUM(FILTERBY(VGSales[Global_Sales],VGSales[Publisher],_xlfn.LAMBDA(_xlpm.x,_xlpm.x=A236)))</f>
        <v>157.22000000000025</v>
      </c>
      <c r="C236" s="8">
        <v>157.22000000000025</v>
      </c>
    </row>
    <row r="239" spans="1:10" ht="18" thickBot="1" x14ac:dyDescent="0.35">
      <c r="A239" s="15" t="s">
        <v>12182</v>
      </c>
      <c r="B239" s="16"/>
      <c r="C239" s="16"/>
      <c r="D239" s="16"/>
      <c r="E239" s="16"/>
      <c r="F239" s="16"/>
      <c r="G239" s="16"/>
      <c r="H239" s="16"/>
      <c r="I239" s="16"/>
      <c r="J239" s="16"/>
    </row>
    <row r="240" spans="1:10" ht="15.75" thickTop="1" x14ac:dyDescent="0.25"/>
    <row r="253" spans="1:5" x14ac:dyDescent="0.25">
      <c r="A253" s="7" t="s">
        <v>12153</v>
      </c>
      <c r="C253" s="7" t="s">
        <v>12138</v>
      </c>
      <c r="D253" s="7" t="s">
        <v>12154</v>
      </c>
      <c r="E253" s="7" t="s">
        <v>12155</v>
      </c>
    </row>
    <row r="254" spans="1:5" x14ac:dyDescent="0.25">
      <c r="A254">
        <v>0.35917382366363415</v>
      </c>
      <c r="C254">
        <v>0.2</v>
      </c>
      <c r="D254" s="8" cm="1">
        <f t="array" ref="D254">AVERAGE(FILTERMAP($A$254:$A$263,$A$254:$A$263&lt;C254,_xlfn.LAMBDA(_xlpm.x,ABS(_xlpm.x-MEDIAN($A$254:$A$263)))))</f>
        <v>0.38765317516414255</v>
      </c>
      <c r="E254" s="8" cm="1">
        <f t="array" ref="E254:E256">_xlfn.MAP(C254:C256,_xlfn.LAMBDA(_xlpm.y,AVERAGE(FILTERMAP(A254:A263,A254:A263&lt;_xlpm.y,_xlfn.LAMBDA(_xlpm.x,ABS(_xlpm.x-MEDIAN(A254:A263)))))))</f>
        <v>0.38765317516414255</v>
      </c>
    </row>
    <row r="255" spans="1:5" x14ac:dyDescent="0.25">
      <c r="A255">
        <v>0.18982581931915465</v>
      </c>
      <c r="C255">
        <v>0.3</v>
      </c>
      <c r="D255" s="8" cm="1">
        <f t="array" ref="D255">AVERAGE(FILTERMAP($A$254:$A$263,$A$254:$A$263&lt;C255,_xlfn.LAMBDA(_xlpm.x,ABS(_xlpm.x-MEDIAN($A$254:$A$263)))))</f>
        <v>0.34423374660373418</v>
      </c>
      <c r="E255" s="8">
        <v>0.34423374660373418</v>
      </c>
    </row>
    <row r="256" spans="1:5" x14ac:dyDescent="0.25">
      <c r="A256">
        <v>0.76788879257353604</v>
      </c>
      <c r="C256">
        <v>0.6</v>
      </c>
      <c r="D256" s="8" cm="1">
        <f t="array" ref="D256">AVERAGE(FILTERMAP($A$254:$A$263,$A$254:$A$263&lt;C256,_xlfn.LAMBDA(_xlpm.x,ABS(_xlpm.x-MEDIAN($A$254:$A$263)))))</f>
        <v>0.25191403853318589</v>
      </c>
      <c r="E256" s="8">
        <v>0.25191403853318589</v>
      </c>
    </row>
    <row r="257" spans="1:10" x14ac:dyDescent="0.25">
      <c r="A257">
        <v>0.27666467643997139</v>
      </c>
    </row>
    <row r="258" spans="1:10" x14ac:dyDescent="0.25">
      <c r="A258">
        <v>0.80979396103898793</v>
      </c>
    </row>
    <row r="259" spans="1:10" x14ac:dyDescent="0.25">
      <c r="A259">
        <v>0.98966867645473644</v>
      </c>
    </row>
    <row r="260" spans="1:10" x14ac:dyDescent="0.25">
      <c r="A260">
        <v>0.71160803724625676</v>
      </c>
    </row>
    <row r="261" spans="1:10" x14ac:dyDescent="0.25">
      <c r="A261">
        <v>0.49723803326325799</v>
      </c>
    </row>
    <row r="262" spans="1:10" x14ac:dyDescent="0.25">
      <c r="A262">
        <v>0.65771995570333641</v>
      </c>
    </row>
    <row r="263" spans="1:10" x14ac:dyDescent="0.25">
      <c r="A263">
        <v>0.30492242706453832</v>
      </c>
    </row>
    <row r="266" spans="1:10" ht="18" thickBot="1" x14ac:dyDescent="0.35">
      <c r="A266" s="15" t="s">
        <v>12175</v>
      </c>
      <c r="B266" s="16"/>
      <c r="C266" s="16"/>
      <c r="D266" s="16"/>
      <c r="E266" s="16"/>
      <c r="F266" s="16"/>
      <c r="G266" s="16"/>
      <c r="H266" s="16"/>
      <c r="I266" s="16"/>
      <c r="J266" s="16"/>
    </row>
    <row r="267" spans="1:10" ht="15.75" thickTop="1" x14ac:dyDescent="0.25"/>
    <row r="268" spans="1:10" ht="15.75" thickBot="1" x14ac:dyDescent="0.3">
      <c r="A268" s="14" t="s">
        <v>12176</v>
      </c>
      <c r="B268" s="14"/>
      <c r="C268" s="14"/>
      <c r="D268" s="14"/>
      <c r="E268" s="14"/>
      <c r="F268" s="14"/>
      <c r="G268" s="14"/>
      <c r="H268" s="14"/>
      <c r="I268" s="14"/>
      <c r="J268" s="14"/>
    </row>
    <row r="280" spans="1:9" x14ac:dyDescent="0.25">
      <c r="A280" t="s">
        <v>12124</v>
      </c>
      <c r="B280" t="s">
        <v>2</v>
      </c>
      <c r="C280" t="s">
        <v>3</v>
      </c>
      <c r="D280" t="s">
        <v>12123</v>
      </c>
      <c r="F280" s="8" t="str" cm="1">
        <f t="array" ref="F280:I284">LARGEBY(Table2[],Table2[Sales],5)</f>
        <v>True Crime: Streets of LA</v>
      </c>
      <c r="G280" s="8" t="str">
        <v>GC</v>
      </c>
      <c r="H280" s="8">
        <v>2003</v>
      </c>
      <c r="I280" s="8">
        <v>0.44</v>
      </c>
    </row>
    <row r="281" spans="1:9" x14ac:dyDescent="0.25">
      <c r="A281" t="s">
        <v>2792</v>
      </c>
      <c r="B281" t="s">
        <v>46</v>
      </c>
      <c r="C281">
        <v>2004</v>
      </c>
      <c r="D281">
        <v>0.19</v>
      </c>
      <c r="F281" s="8" t="str">
        <v>LEGO Rock Band</v>
      </c>
      <c r="G281" s="8" t="str">
        <v>X360</v>
      </c>
      <c r="H281" s="8">
        <v>2009</v>
      </c>
      <c r="I281" s="8">
        <v>0.4</v>
      </c>
    </row>
    <row r="282" spans="1:9" x14ac:dyDescent="0.25">
      <c r="A282" t="s">
        <v>2793</v>
      </c>
      <c r="B282" t="s">
        <v>86</v>
      </c>
      <c r="C282">
        <v>2000</v>
      </c>
      <c r="D282">
        <v>0.31</v>
      </c>
      <c r="F282" s="8" t="str">
        <v>Bob the Builder: Can We Fix It?</v>
      </c>
      <c r="G282" s="8" t="str">
        <v>PS</v>
      </c>
      <c r="H282" s="8">
        <v>2000</v>
      </c>
      <c r="I282" s="8">
        <v>0.31</v>
      </c>
    </row>
    <row r="283" spans="1:9" x14ac:dyDescent="0.25">
      <c r="A283" t="s">
        <v>2794</v>
      </c>
      <c r="B283" t="s">
        <v>46</v>
      </c>
      <c r="C283">
        <v>2003</v>
      </c>
      <c r="D283">
        <v>0.28000000000000003</v>
      </c>
      <c r="F283" s="8" t="str">
        <v>XIII</v>
      </c>
      <c r="G283" s="8" t="str">
        <v>PS2</v>
      </c>
      <c r="H283" s="8">
        <v>2003</v>
      </c>
      <c r="I283" s="8">
        <v>0.28000000000000003</v>
      </c>
    </row>
    <row r="284" spans="1:9" x14ac:dyDescent="0.25">
      <c r="A284" t="s">
        <v>2795</v>
      </c>
      <c r="B284" t="s">
        <v>42</v>
      </c>
      <c r="C284">
        <v>2013</v>
      </c>
      <c r="D284">
        <v>0.28000000000000003</v>
      </c>
      <c r="F284" s="8" t="str">
        <v>NHL 14</v>
      </c>
      <c r="G284" s="8" t="str">
        <v>PS3</v>
      </c>
      <c r="H284" s="8">
        <v>2013</v>
      </c>
      <c r="I284" s="8">
        <v>0.28000000000000003</v>
      </c>
    </row>
    <row r="285" spans="1:9" x14ac:dyDescent="0.25">
      <c r="A285" t="s">
        <v>2327</v>
      </c>
      <c r="B285" t="s">
        <v>39</v>
      </c>
      <c r="C285">
        <v>2009</v>
      </c>
      <c r="D285">
        <v>0.4</v>
      </c>
    </row>
    <row r="286" spans="1:9" x14ac:dyDescent="0.25">
      <c r="A286" t="s">
        <v>2592</v>
      </c>
      <c r="B286" t="s">
        <v>12</v>
      </c>
      <c r="C286">
        <v>2008</v>
      </c>
      <c r="D286">
        <v>0.19</v>
      </c>
    </row>
    <row r="287" spans="1:9" x14ac:dyDescent="0.25">
      <c r="A287" t="s">
        <v>2714</v>
      </c>
      <c r="B287" t="s">
        <v>39</v>
      </c>
      <c r="C287">
        <v>2008</v>
      </c>
      <c r="D287">
        <v>0.09</v>
      </c>
    </row>
    <row r="288" spans="1:9" x14ac:dyDescent="0.25">
      <c r="A288" t="s">
        <v>2726</v>
      </c>
      <c r="B288" t="s">
        <v>42</v>
      </c>
      <c r="C288">
        <v>2009</v>
      </c>
      <c r="D288">
        <v>0.21</v>
      </c>
    </row>
    <row r="289" spans="1:10" x14ac:dyDescent="0.25">
      <c r="A289" t="s">
        <v>2539</v>
      </c>
      <c r="B289" t="s">
        <v>39</v>
      </c>
      <c r="C289">
        <v>2015</v>
      </c>
      <c r="D289">
        <v>0.24</v>
      </c>
    </row>
    <row r="290" spans="1:10" x14ac:dyDescent="0.25">
      <c r="A290" t="s">
        <v>2796</v>
      </c>
      <c r="B290" t="s">
        <v>86</v>
      </c>
      <c r="C290">
        <v>2000</v>
      </c>
      <c r="D290">
        <v>0.11</v>
      </c>
    </row>
    <row r="291" spans="1:10" x14ac:dyDescent="0.25">
      <c r="A291" t="s">
        <v>429</v>
      </c>
      <c r="B291" t="s">
        <v>147</v>
      </c>
      <c r="C291">
        <v>2003</v>
      </c>
      <c r="D291">
        <v>0.44</v>
      </c>
    </row>
    <row r="292" spans="1:10" x14ac:dyDescent="0.25">
      <c r="A292" t="s">
        <v>2797</v>
      </c>
      <c r="B292" t="s">
        <v>46</v>
      </c>
      <c r="C292">
        <v>2007</v>
      </c>
      <c r="D292">
        <v>0.23</v>
      </c>
    </row>
    <row r="294" spans="1:10" ht="15.75" thickBot="1" x14ac:dyDescent="0.3">
      <c r="A294" s="13" t="s">
        <v>12177</v>
      </c>
      <c r="B294" s="14"/>
      <c r="C294" s="14"/>
      <c r="D294" s="14"/>
      <c r="E294" s="14"/>
      <c r="F294" s="14"/>
      <c r="G294" s="14"/>
      <c r="H294" s="14"/>
      <c r="I294" s="14"/>
      <c r="J294" s="14"/>
    </row>
    <row r="310" spans="1:7" x14ac:dyDescent="0.25">
      <c r="A310" s="18" t="s">
        <v>12160</v>
      </c>
      <c r="B310" s="18"/>
      <c r="C310" s="18"/>
      <c r="E310" s="18"/>
      <c r="F310" s="18"/>
      <c r="G310" s="18"/>
    </row>
    <row r="311" spans="1:7" x14ac:dyDescent="0.25">
      <c r="A311" s="7" t="s">
        <v>0</v>
      </c>
      <c r="B311" s="7" t="s">
        <v>12124</v>
      </c>
      <c r="C311" s="7" t="s">
        <v>12123</v>
      </c>
      <c r="E311" s="7"/>
      <c r="F311" s="7"/>
      <c r="G311" s="7"/>
    </row>
    <row r="312" spans="1:7" x14ac:dyDescent="0.2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2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2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2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2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2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2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2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2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2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25">
      <c r="A323" s="18" t="s">
        <v>12161</v>
      </c>
      <c r="B323" s="18"/>
      <c r="C323" s="18"/>
      <c r="E323" s="18" t="s">
        <v>12162</v>
      </c>
      <c r="F323" s="18"/>
      <c r="G323" s="18"/>
    </row>
    <row r="324" spans="1:10" x14ac:dyDescent="0.25">
      <c r="A324" s="7" t="s">
        <v>0</v>
      </c>
      <c r="B324" s="7" t="s">
        <v>12124</v>
      </c>
      <c r="C324" s="7" t="s">
        <v>12123</v>
      </c>
      <c r="E324" s="7" t="s">
        <v>0</v>
      </c>
      <c r="F324" s="7" t="s">
        <v>12124</v>
      </c>
      <c r="G324" s="7" t="s">
        <v>12123</v>
      </c>
    </row>
    <row r="325" spans="1:10" x14ac:dyDescent="0.25">
      <c r="A325" s="8" cm="1">
        <f t="array" ref="A325:A334">_xlfn.SEQUENCE(10)</f>
        <v>1</v>
      </c>
      <c r="B325" s="8" t="str" cm="1">
        <f t="array" ref="B325:C334">LARGEBY(_xlfn._xlws.FILTER(_xlfn.HSTACK(VGSales[Name],VGSales[Global_Sales]),VGSales[Platform]="PS"),_xlfn._xlws.FILTER(VGSales[Global_Sales],VGSales[Platform]="PS"),10)</f>
        <v>Gran Turismo</v>
      </c>
      <c r="C325" s="8">
        <v>10.95</v>
      </c>
      <c r="D325" s="8"/>
      <c r="E325" s="8" cm="1">
        <f t="array" ref="E325:E334">_xlfn.SEQUENCE(10)</f>
        <v>1</v>
      </c>
      <c r="F325" s="8" t="str" cm="1">
        <f t="array" ref="F325:G334">SMALLBY(_xlfn._xlws.FILTER(_xlfn.HSTACK(VGSales[Name],VGSales[Global_Sales]),VGSales[Platform]="SNES"),_xlfn._xlws.FILTER(VGSales[Global_Sales],VGSales[Platform]="SNES"),10)</f>
        <v>Rock N' Roll Racing</v>
      </c>
      <c r="G325" s="8">
        <v>0.01</v>
      </c>
      <c r="H325" s="8"/>
    </row>
    <row r="326" spans="1:10" x14ac:dyDescent="0.25">
      <c r="A326" s="8">
        <v>2</v>
      </c>
      <c r="B326" s="8" t="str">
        <v>Final Fantasy VII</v>
      </c>
      <c r="C326" s="8">
        <v>9.7200000000000006</v>
      </c>
      <c r="D326" s="8"/>
      <c r="E326" s="8">
        <v>2</v>
      </c>
      <c r="F326" s="8" t="str">
        <v>Super Nazo Puyo Tsuu: Ruruu no Tetsuwan Hanjyouki</v>
      </c>
      <c r="G326" s="8">
        <v>0.02</v>
      </c>
      <c r="H326" s="8"/>
    </row>
    <row r="327" spans="1:10" x14ac:dyDescent="0.25">
      <c r="A327" s="8">
        <v>3</v>
      </c>
      <c r="B327" s="8" t="str">
        <v>Gran Turismo 2</v>
      </c>
      <c r="C327" s="8">
        <v>9.49</v>
      </c>
      <c r="D327" s="8"/>
      <c r="E327" s="8">
        <v>3</v>
      </c>
      <c r="F327" s="8" t="str">
        <v>Sugoi Hebereke</v>
      </c>
      <c r="G327" s="8">
        <v>0.02</v>
      </c>
      <c r="H327" s="8"/>
    </row>
    <row r="328" spans="1:10" x14ac:dyDescent="0.25">
      <c r="A328" s="8">
        <v>4</v>
      </c>
      <c r="B328" s="8" t="str">
        <v>Final Fantasy VIII</v>
      </c>
      <c r="C328" s="8">
        <v>7.86</v>
      </c>
      <c r="D328" s="8"/>
      <c r="E328" s="8">
        <v>4</v>
      </c>
      <c r="F328" s="8" t="str">
        <v>World Class Rugby 2: Kokunai Gekitou Hen '93</v>
      </c>
      <c r="G328" s="8">
        <v>0.02</v>
      </c>
      <c r="H328" s="8"/>
    </row>
    <row r="329" spans="1:10" x14ac:dyDescent="0.25">
      <c r="A329" s="8">
        <v>5</v>
      </c>
      <c r="B329" s="8" t="str">
        <v>Crash Bandicoot 2: Cortex Strikes Back</v>
      </c>
      <c r="C329" s="8">
        <v>7.58</v>
      </c>
      <c r="D329" s="8"/>
      <c r="E329" s="8">
        <v>5</v>
      </c>
      <c r="F329" s="8" t="str">
        <v>First Queen: Ornic Senki</v>
      </c>
      <c r="G329" s="8">
        <v>0.03</v>
      </c>
      <c r="H329" s="8"/>
    </row>
    <row r="330" spans="1:10" x14ac:dyDescent="0.25">
      <c r="A330" s="8">
        <v>6</v>
      </c>
      <c r="B330" s="8" t="str">
        <v>Tekken 3</v>
      </c>
      <c r="C330" s="8">
        <v>7.16</v>
      </c>
      <c r="D330" s="8"/>
      <c r="E330" s="8">
        <v>6</v>
      </c>
      <c r="F330" s="8" t="str">
        <v>Gaia Saver Hero Saidai no Sakusen</v>
      </c>
      <c r="G330" s="8">
        <v>0.03</v>
      </c>
      <c r="H330" s="8"/>
    </row>
    <row r="331" spans="1:10" x14ac:dyDescent="0.25">
      <c r="A331" s="8">
        <v>7</v>
      </c>
      <c r="B331" s="8" t="str">
        <v>Crash Bandicoot 3: Warped</v>
      </c>
      <c r="C331" s="8">
        <v>7.13</v>
      </c>
      <c r="D331" s="8"/>
      <c r="E331" s="8">
        <v>7</v>
      </c>
      <c r="F331" s="8" t="str">
        <v>Nishijin Pachinko Monogatari 2</v>
      </c>
      <c r="G331" s="8">
        <v>0.03</v>
      </c>
      <c r="H331" s="8"/>
    </row>
    <row r="332" spans="1:10" x14ac:dyDescent="0.25">
      <c r="A332" s="8">
        <v>8</v>
      </c>
      <c r="B332" s="8" t="str">
        <v>Crash Bandicoot</v>
      </c>
      <c r="C332" s="8">
        <v>6.82</v>
      </c>
      <c r="D332" s="8"/>
      <c r="E332" s="8">
        <v>8</v>
      </c>
      <c r="F332" s="8" t="str">
        <v>Daibakushou: Jinsei Gekijou</v>
      </c>
      <c r="G332" s="8">
        <v>0.03</v>
      </c>
      <c r="H332" s="8"/>
    </row>
    <row r="333" spans="1:10" x14ac:dyDescent="0.25">
      <c r="A333" s="8">
        <v>9</v>
      </c>
      <c r="B333" s="8" t="str">
        <v>Driver</v>
      </c>
      <c r="C333" s="8">
        <v>6.27</v>
      </c>
      <c r="D333" s="8"/>
      <c r="E333" s="8">
        <v>9</v>
      </c>
      <c r="F333" s="8" t="str">
        <v>Konpeki no Kantai</v>
      </c>
      <c r="G333" s="8">
        <v>0.03</v>
      </c>
      <c r="H333" s="8"/>
    </row>
    <row r="334" spans="1:10" x14ac:dyDescent="0.25">
      <c r="A334" s="8">
        <v>10</v>
      </c>
      <c r="B334" s="8" t="str">
        <v>Metal Gear Solid</v>
      </c>
      <c r="C334" s="8">
        <v>6.03</v>
      </c>
      <c r="D334" s="8"/>
      <c r="E334" s="8">
        <v>10</v>
      </c>
      <c r="F334" s="8" t="str">
        <v>Hissatsu Pachinko Collection 3</v>
      </c>
      <c r="G334" s="8">
        <v>0.03</v>
      </c>
      <c r="H334" s="8"/>
    </row>
    <row r="336" spans="1:10" ht="15.75" thickBot="1" x14ac:dyDescent="0.3">
      <c r="A336" s="13" t="s">
        <v>12178</v>
      </c>
      <c r="B336" s="14"/>
      <c r="C336" s="14"/>
      <c r="D336" s="14"/>
      <c r="E336" s="14"/>
      <c r="F336" s="14"/>
      <c r="G336" s="14"/>
      <c r="H336" s="14"/>
      <c r="I336" s="14"/>
      <c r="J336" s="14"/>
    </row>
    <row r="344" spans="1:9" x14ac:dyDescent="0.25">
      <c r="A344" s="18" t="s">
        <v>12161</v>
      </c>
      <c r="B344" s="18"/>
      <c r="C344" s="18"/>
      <c r="E344" s="18" t="s">
        <v>12162</v>
      </c>
      <c r="F344" s="18"/>
      <c r="G344" s="18"/>
    </row>
    <row r="345" spans="1:9" x14ac:dyDescent="0.25">
      <c r="A345" s="7" t="s">
        <v>0</v>
      </c>
      <c r="B345" s="7" t="s">
        <v>12124</v>
      </c>
      <c r="C345" s="7" t="s">
        <v>12123</v>
      </c>
      <c r="E345" s="7" t="s">
        <v>0</v>
      </c>
      <c r="F345" s="7" t="s">
        <v>12124</v>
      </c>
      <c r="G345" s="7" t="s">
        <v>12123</v>
      </c>
    </row>
    <row r="346" spans="1:9" x14ac:dyDescent="0.25">
      <c r="A346" s="8" cm="1">
        <f t="array" ref="A346:A355">_xlfn.SEQUENCE(10)</f>
        <v>1</v>
      </c>
      <c r="B346" s="8" t="str" cm="1">
        <f t="array" ref="B346:C355">LARGEFILTERBY(_xlfn.HSTACK(VGSales[Name],VGSales[Global_Sales]),VGSales[Global_Sales],VGSales[Platform]="PS",10)</f>
        <v>Gran Turismo</v>
      </c>
      <c r="C346" s="8">
        <v>10.95</v>
      </c>
      <c r="D346" s="8"/>
      <c r="E346" s="8" cm="1">
        <f t="array" ref="E346:E355">_xlfn.SEQUENCE(10)</f>
        <v>1</v>
      </c>
      <c r="F346" s="8" t="str" cm="1">
        <f t="array" ref="F346:G355">SMALLFILTERBY(_xlfn.HSTACK(VGSales[Name],VGSales[Global_Sales]),VGSales[Global_Sales],VGSales[Platform]="SNES",10)</f>
        <v>Rock N' Roll Racing</v>
      </c>
      <c r="G346" s="8">
        <v>0.01</v>
      </c>
      <c r="H346" s="8"/>
      <c r="I346" s="8"/>
    </row>
    <row r="347" spans="1:9" x14ac:dyDescent="0.25">
      <c r="A347" s="8">
        <v>2</v>
      </c>
      <c r="B347" s="8" t="str">
        <v>Final Fantasy VII</v>
      </c>
      <c r="C347" s="8">
        <v>9.7200000000000006</v>
      </c>
      <c r="D347" s="8"/>
      <c r="E347" s="8">
        <v>2</v>
      </c>
      <c r="F347" s="8" t="str">
        <v>Super Nazo Puyo Tsuu: Ruruu no Tetsuwan Hanjyouki</v>
      </c>
      <c r="G347" s="8">
        <v>0.02</v>
      </c>
      <c r="H347" s="8"/>
      <c r="I347" s="8"/>
    </row>
    <row r="348" spans="1:9" x14ac:dyDescent="0.25">
      <c r="A348" s="8">
        <v>3</v>
      </c>
      <c r="B348" s="8" t="str">
        <v>Gran Turismo 2</v>
      </c>
      <c r="C348" s="8">
        <v>9.49</v>
      </c>
      <c r="D348" s="8"/>
      <c r="E348" s="8">
        <v>3</v>
      </c>
      <c r="F348" s="8" t="str">
        <v>Sugoi Hebereke</v>
      </c>
      <c r="G348" s="8">
        <v>0.02</v>
      </c>
      <c r="H348" s="8"/>
      <c r="I348" s="8"/>
    </row>
    <row r="349" spans="1:9" x14ac:dyDescent="0.25">
      <c r="A349" s="8">
        <v>4</v>
      </c>
      <c r="B349" s="8" t="str">
        <v>Final Fantasy VIII</v>
      </c>
      <c r="C349" s="8">
        <v>7.86</v>
      </c>
      <c r="D349" s="8"/>
      <c r="E349" s="8">
        <v>4</v>
      </c>
      <c r="F349" s="8" t="str">
        <v>World Class Rugby 2: Kokunai Gekitou Hen '93</v>
      </c>
      <c r="G349" s="8">
        <v>0.02</v>
      </c>
      <c r="H349" s="8"/>
      <c r="I349" s="8"/>
    </row>
    <row r="350" spans="1:9" x14ac:dyDescent="0.25">
      <c r="A350" s="8">
        <v>5</v>
      </c>
      <c r="B350" s="8" t="str">
        <v>Crash Bandicoot 2: Cortex Strikes Back</v>
      </c>
      <c r="C350" s="8">
        <v>7.58</v>
      </c>
      <c r="D350" s="8"/>
      <c r="E350" s="8">
        <v>5</v>
      </c>
      <c r="F350" s="8" t="str">
        <v>First Queen: Ornic Senki</v>
      </c>
      <c r="G350" s="8">
        <v>0.03</v>
      </c>
      <c r="H350" s="8"/>
      <c r="I350" s="8"/>
    </row>
    <row r="351" spans="1:9" x14ac:dyDescent="0.25">
      <c r="A351" s="8">
        <v>6</v>
      </c>
      <c r="B351" s="8" t="str">
        <v>Tekken 3</v>
      </c>
      <c r="C351" s="8">
        <v>7.16</v>
      </c>
      <c r="D351" s="8"/>
      <c r="E351" s="8">
        <v>6</v>
      </c>
      <c r="F351" s="8" t="str">
        <v>Gaia Saver Hero Saidai no Sakusen</v>
      </c>
      <c r="G351" s="8">
        <v>0.03</v>
      </c>
      <c r="H351" s="8"/>
      <c r="I351" s="8"/>
    </row>
    <row r="352" spans="1:9" x14ac:dyDescent="0.25">
      <c r="A352" s="8">
        <v>7</v>
      </c>
      <c r="B352" s="8" t="str">
        <v>Crash Bandicoot 3: Warped</v>
      </c>
      <c r="C352" s="8">
        <v>7.13</v>
      </c>
      <c r="D352" s="8"/>
      <c r="E352" s="8">
        <v>7</v>
      </c>
      <c r="F352" s="8" t="str">
        <v>Nishijin Pachinko Monogatari 2</v>
      </c>
      <c r="G352" s="8">
        <v>0.03</v>
      </c>
      <c r="H352" s="8"/>
      <c r="I352" s="8"/>
    </row>
    <row r="353" spans="1:10" x14ac:dyDescent="0.25">
      <c r="A353" s="8">
        <v>8</v>
      </c>
      <c r="B353" s="8" t="str">
        <v>Crash Bandicoot</v>
      </c>
      <c r="C353" s="8">
        <v>6.82</v>
      </c>
      <c r="D353" s="8"/>
      <c r="E353" s="8">
        <v>8</v>
      </c>
      <c r="F353" s="8" t="str">
        <v>Daibakushou: Jinsei Gekijou</v>
      </c>
      <c r="G353" s="8">
        <v>0.03</v>
      </c>
      <c r="H353" s="8"/>
      <c r="I353" s="8"/>
    </row>
    <row r="354" spans="1:10" x14ac:dyDescent="0.25">
      <c r="A354" s="8">
        <v>9</v>
      </c>
      <c r="B354" s="8" t="str">
        <v>Driver</v>
      </c>
      <c r="C354" s="8">
        <v>6.27</v>
      </c>
      <c r="D354" s="8"/>
      <c r="E354" s="8">
        <v>9</v>
      </c>
      <c r="F354" s="8" t="str">
        <v>Konpeki no Kantai</v>
      </c>
      <c r="G354" s="8">
        <v>0.03</v>
      </c>
      <c r="H354" s="8"/>
      <c r="I354" s="8"/>
    </row>
    <row r="355" spans="1:10" x14ac:dyDescent="0.25">
      <c r="A355" s="8">
        <v>10</v>
      </c>
      <c r="B355" s="8" t="str">
        <v>Metal Gear Solid</v>
      </c>
      <c r="C355" s="8">
        <v>6.03</v>
      </c>
      <c r="D355" s="8"/>
      <c r="E355" s="8">
        <v>10</v>
      </c>
      <c r="F355" s="8" t="str">
        <v>Hissatsu Pachinko Collection 3</v>
      </c>
      <c r="G355" s="8">
        <v>0.03</v>
      </c>
      <c r="H355" s="8"/>
      <c r="I355" s="8"/>
    </row>
    <row r="357" spans="1:10" ht="18" thickBot="1" x14ac:dyDescent="0.35">
      <c r="A357" s="15" t="s">
        <v>12179</v>
      </c>
      <c r="B357" s="16"/>
      <c r="C357" s="16"/>
      <c r="D357" s="16"/>
      <c r="E357" s="16"/>
      <c r="F357" s="16"/>
      <c r="G357" s="16"/>
      <c r="H357" s="16"/>
      <c r="I357" s="16"/>
      <c r="J357" s="16"/>
    </row>
    <row r="358" spans="1:10" ht="15.75" thickTop="1" x14ac:dyDescent="0.25"/>
    <row r="371" spans="1:10" ht="15.75" thickBot="1" x14ac:dyDescent="0.3">
      <c r="A371" s="14" t="s">
        <v>12180</v>
      </c>
      <c r="B371" s="14"/>
      <c r="C371" s="14"/>
      <c r="D371" s="14"/>
      <c r="E371" s="14"/>
      <c r="F371" s="14"/>
      <c r="G371" s="14"/>
      <c r="H371" s="14"/>
      <c r="I371" s="14"/>
      <c r="J371" s="14"/>
    </row>
    <row r="379" spans="1:10" x14ac:dyDescent="0.25">
      <c r="A379" s="7" t="s">
        <v>12158</v>
      </c>
      <c r="B379" s="7">
        <v>1</v>
      </c>
      <c r="C379" s="7">
        <v>2</v>
      </c>
      <c r="D379" s="7">
        <v>3</v>
      </c>
      <c r="E379" s="7">
        <v>4</v>
      </c>
      <c r="F379" s="7">
        <v>5</v>
      </c>
      <c r="G379" s="7">
        <v>6</v>
      </c>
      <c r="H379" s="7">
        <v>7</v>
      </c>
      <c r="I379" s="7">
        <v>8</v>
      </c>
      <c r="J379" s="7">
        <v>9</v>
      </c>
    </row>
    <row r="380" spans="1:10" x14ac:dyDescent="0.25">
      <c r="A380">
        <f>EXP(1)</f>
        <v>2.7182818284590451</v>
      </c>
      <c r="B380" cm="1">
        <f t="array" ref="B380">EXPAPPROX(1,B379)</f>
        <v>1</v>
      </c>
      <c r="C380" cm="1">
        <f t="array" ref="C380">EXPAPPROX(1,C379)</f>
        <v>2</v>
      </c>
      <c r="D380" cm="1">
        <f t="array" ref="D380">EXPAPPROX(1,D379)</f>
        <v>2.5</v>
      </c>
      <c r="E380" cm="1">
        <f t="array" ref="E380">EXPAPPROX(1,E379)</f>
        <v>2.6666666666666665</v>
      </c>
      <c r="F380" cm="1">
        <f t="array" ref="F380">EXPAPPROX(1,F379)</f>
        <v>2.708333333333333</v>
      </c>
      <c r="G380" cm="1">
        <f t="array" ref="G380">EXPAPPROX(1,G379)</f>
        <v>2.7166666666666663</v>
      </c>
      <c r="H380" cm="1">
        <f t="array" ref="H380">EXPAPPROX(1,H379)</f>
        <v>2.7180555555555554</v>
      </c>
      <c r="I380" cm="1">
        <f t="array" ref="I380">EXPAPPROX(1,I379)</f>
        <v>2.7182539682539684</v>
      </c>
      <c r="J380" cm="1">
        <f t="array" ref="J380">EXPAPPROX(1,J379)</f>
        <v>2.71827876984127</v>
      </c>
    </row>
    <row r="385" spans="1:21" ht="15.75" thickBot="1" x14ac:dyDescent="0.3">
      <c r="A385" s="14" t="s">
        <v>12181</v>
      </c>
      <c r="B385" s="14"/>
      <c r="C385" s="14"/>
      <c r="D385" s="14"/>
      <c r="E385" s="14"/>
      <c r="F385" s="14"/>
      <c r="G385" s="14"/>
      <c r="H385" s="14"/>
      <c r="I385" s="14"/>
      <c r="J385" s="14"/>
    </row>
    <row r="391" spans="1:21" x14ac:dyDescent="0.25">
      <c r="A391" s="7" t="s">
        <v>12159</v>
      </c>
      <c r="B391" s="7" t="s">
        <v>12125</v>
      </c>
      <c r="C391" s="7"/>
      <c r="D391" s="7"/>
    </row>
    <row r="392" spans="1:21" x14ac:dyDescent="0.25">
      <c r="A392" s="8">
        <v>1</v>
      </c>
      <c r="B392" s="8" cm="1">
        <f t="array" ref="B392:U392">TRANSPOSE(EXPDIST(A392,20))</f>
        <v>1.7182818284590451</v>
      </c>
      <c r="C392" s="8">
        <v>0.71828182845904509</v>
      </c>
      <c r="D392" s="8">
        <v>0.21828182845904509</v>
      </c>
      <c r="E392" s="8">
        <v>5.1615161792378572E-2</v>
      </c>
      <c r="F392" s="8">
        <v>9.9484951257120535E-3</v>
      </c>
      <c r="G392" s="8">
        <v>1.6151617923787498E-3</v>
      </c>
      <c r="H392" s="8">
        <v>2.262729034896438E-4</v>
      </c>
      <c r="I392" s="8">
        <v>2.7860205076724043E-5</v>
      </c>
      <c r="J392" s="8">
        <v>3.0586177750535626E-6</v>
      </c>
      <c r="K392">
        <v>3.0288585284310443E-7</v>
      </c>
      <c r="L392">
        <v>2.7312660577649694E-8</v>
      </c>
      <c r="M392">
        <v>2.2605521898810821E-9</v>
      </c>
      <c r="N392">
        <v>1.7287637987806193E-10</v>
      </c>
      <c r="O392">
        <v>1.2285727990501982E-11</v>
      </c>
      <c r="P392">
        <v>8.149037000748649E-13</v>
      </c>
      <c r="Q392">
        <v>5.0182080713057076E-14</v>
      </c>
      <c r="R392">
        <v>2.2204460492503131E-15</v>
      </c>
      <c r="S392">
        <v>4.4408920985006262E-16</v>
      </c>
      <c r="T392">
        <v>4.4408920985006262E-16</v>
      </c>
      <c r="U392">
        <v>4.4408920985006262E-16</v>
      </c>
    </row>
    <row r="393" spans="1:21" x14ac:dyDescent="0.25">
      <c r="A393" s="8">
        <v>2</v>
      </c>
      <c r="B393" s="8" cm="1">
        <f t="array" ref="B393:U393">TRANSPOSE(EXPDIST(A393,20))</f>
        <v>6.3890560989306504</v>
      </c>
      <c r="C393" s="8">
        <v>4.3890560989306504</v>
      </c>
      <c r="D393" s="8">
        <v>2.3890560989306504</v>
      </c>
      <c r="E393" s="8">
        <v>1.0557227655973174</v>
      </c>
      <c r="F393" s="8">
        <v>0.38905609893065041</v>
      </c>
      <c r="G393" s="8">
        <v>0.1223894322639838</v>
      </c>
      <c r="H393" s="8">
        <v>3.3500543375095226E-2</v>
      </c>
      <c r="I393" s="8">
        <v>8.1037179782699198E-3</v>
      </c>
      <c r="J393" s="8">
        <v>1.7545116290635931E-3</v>
      </c>
      <c r="K393">
        <v>3.435768847959153E-4</v>
      </c>
      <c r="L393">
        <v>6.1389935942735008E-5</v>
      </c>
      <c r="M393">
        <v>1.0083217969025782E-5</v>
      </c>
      <c r="N393">
        <v>1.5320983068889404E-6</v>
      </c>
      <c r="O393">
        <v>2.1654143544935778E-7</v>
      </c>
      <c r="P393">
        <v>2.8604739910065291E-8</v>
      </c>
      <c r="Q393">
        <v>3.5465141934309941E-9</v>
      </c>
      <c r="R393">
        <v>4.1423575680710201E-10</v>
      </c>
      <c r="S393">
        <v>4.5732306830359448E-11</v>
      </c>
      <c r="T393">
        <v>4.787281682183675E-12</v>
      </c>
      <c r="U393">
        <v>4.7695181137896725E-13</v>
      </c>
    </row>
    <row r="394" spans="1:21" x14ac:dyDescent="0.25">
      <c r="A394" s="8">
        <v>3</v>
      </c>
      <c r="B394" s="8" cm="1">
        <f t="array" ref="B394:U394">TRANSPOSE(EXPDIST(A394,20))</f>
        <v>19.085536923187668</v>
      </c>
      <c r="C394" s="8">
        <v>16.085536923187668</v>
      </c>
      <c r="D394" s="8">
        <v>11.585536923187668</v>
      </c>
      <c r="E394" s="8">
        <v>7.0855369231876679</v>
      </c>
      <c r="F394" s="8">
        <v>3.7105369231876679</v>
      </c>
      <c r="G394" s="8">
        <v>1.6855369231876693</v>
      </c>
      <c r="H394" s="8">
        <v>0.67303692318767006</v>
      </c>
      <c r="I394" s="8">
        <v>0.23910835175909995</v>
      </c>
      <c r="J394" s="8">
        <v>7.6385137473383935E-2</v>
      </c>
      <c r="K394">
        <v>2.2144066044813115E-2</v>
      </c>
      <c r="L394">
        <v>5.8717446162432907E-3</v>
      </c>
      <c r="M394">
        <v>1.433838772086915E-3</v>
      </c>
      <c r="N394">
        <v>3.2436231104782109E-4</v>
      </c>
      <c r="O394">
        <v>6.8329281578627388E-5</v>
      </c>
      <c r="P394">
        <v>1.3465060977324583E-5</v>
      </c>
      <c r="Q394">
        <v>2.4922168577745651E-6</v>
      </c>
      <c r="R394">
        <v>4.348085838046245E-7</v>
      </c>
      <c r="S394">
        <v>7.1736536710886867E-8</v>
      </c>
      <c r="T394">
        <v>1.1224528861930594E-8</v>
      </c>
      <c r="U394">
        <v>1.6700028027116787E-9</v>
      </c>
    </row>
    <row r="395" spans="1:21" x14ac:dyDescent="0.25">
      <c r="A395" s="8">
        <v>4</v>
      </c>
      <c r="B395" s="8" cm="1">
        <f t="array" ref="B395:U395">TRANSPOSE(EXPDIST(A395,20))</f>
        <v>53.598150033144236</v>
      </c>
      <c r="C395" s="8">
        <v>49.598150033144236</v>
      </c>
      <c r="D395" s="8">
        <v>41.598150033144236</v>
      </c>
      <c r="E395" s="8">
        <v>30.931483366477572</v>
      </c>
      <c r="F395" s="8">
        <v>20.264816699810908</v>
      </c>
      <c r="G395" s="8">
        <v>11.731483366477576</v>
      </c>
      <c r="H395" s="8">
        <v>6.0425944775886862</v>
      </c>
      <c r="I395" s="8">
        <v>2.7918008267950327</v>
      </c>
      <c r="J395" s="8">
        <v>1.166404001398206</v>
      </c>
      <c r="K395">
        <v>0.44400541233294888</v>
      </c>
      <c r="L395">
        <v>0.15504597670684461</v>
      </c>
      <c r="M395">
        <v>4.9969818297356028E-2</v>
      </c>
      <c r="N395">
        <v>1.4944432160859833E-2</v>
      </c>
      <c r="O395">
        <v>4.1673902727055179E-3</v>
      </c>
      <c r="P395">
        <v>1.0882354475185707E-3</v>
      </c>
      <c r="Q395">
        <v>2.6712749413349002E-4</v>
      </c>
      <c r="R395">
        <v>6.1850505787219845E-5</v>
      </c>
      <c r="S395">
        <v>1.3550037941456594E-5</v>
      </c>
      <c r="T395">
        <v>2.816600641608602E-6</v>
      </c>
      <c r="U395">
        <v>5.5692962774855914E-7</v>
      </c>
    </row>
  </sheetData>
  <mergeCells count="32">
    <mergeCell ref="A27:J27"/>
    <mergeCell ref="A38:J38"/>
    <mergeCell ref="A40:J40"/>
    <mergeCell ref="A63:J63"/>
    <mergeCell ref="A323:C323"/>
    <mergeCell ref="E323:G323"/>
    <mergeCell ref="A336:J336"/>
    <mergeCell ref="A344:C344"/>
    <mergeCell ref="E344:G344"/>
    <mergeCell ref="A1:J1"/>
    <mergeCell ref="A86:J86"/>
    <mergeCell ref="A115:J115"/>
    <mergeCell ref="A133:J133"/>
    <mergeCell ref="A310:C310"/>
    <mergeCell ref="E310:G310"/>
    <mergeCell ref="A88:J88"/>
    <mergeCell ref="A100:J100"/>
    <mergeCell ref="A135:J135"/>
    <mergeCell ref="A165:J165"/>
    <mergeCell ref="A11:J11"/>
    <mergeCell ref="A385:J385"/>
    <mergeCell ref="A266:J266"/>
    <mergeCell ref="A294:J294"/>
    <mergeCell ref="A268:J268"/>
    <mergeCell ref="A174:B174"/>
    <mergeCell ref="D174:E174"/>
    <mergeCell ref="A184:J184"/>
    <mergeCell ref="A211:J211"/>
    <mergeCell ref="A371:J371"/>
    <mergeCell ref="A239:J239"/>
    <mergeCell ref="A357:J357"/>
    <mergeCell ref="A181:J181"/>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topLeftCell="A23" zoomScale="190" zoomScaleNormal="190" workbookViewId="0">
      <selection activeCell="F87" sqref="F87"/>
    </sheetView>
  </sheetViews>
  <sheetFormatPr defaultRowHeight="15" x14ac:dyDescent="0.25"/>
  <sheetData>
    <row r="1" spans="1:10" ht="18" thickBot="1" x14ac:dyDescent="0.35">
      <c r="A1" s="15" t="s">
        <v>12164</v>
      </c>
      <c r="B1" s="16"/>
      <c r="C1" s="16"/>
      <c r="D1" s="16"/>
      <c r="E1" s="16"/>
      <c r="F1" s="16"/>
      <c r="G1" s="16"/>
      <c r="H1" s="16"/>
      <c r="I1" s="16"/>
      <c r="J1" s="16"/>
    </row>
    <row r="2" spans="1:10" ht="15.75" thickTop="1" x14ac:dyDescent="0.25"/>
    <row r="3" spans="1:10" ht="18" thickBot="1" x14ac:dyDescent="0.35">
      <c r="A3" s="15" t="s">
        <v>12166</v>
      </c>
      <c r="B3" s="16"/>
      <c r="C3" s="16"/>
      <c r="D3" s="16"/>
      <c r="E3" s="16"/>
      <c r="F3" s="16"/>
      <c r="G3" s="16"/>
      <c r="H3" s="16"/>
      <c r="I3" s="16"/>
      <c r="J3" s="16"/>
    </row>
    <row r="4" spans="1:10" ht="15.75" thickTop="1" x14ac:dyDescent="0.25"/>
    <row r="15" spans="1:10" x14ac:dyDescent="0.25">
      <c r="A15" s="8" t="s">
        <v>12168</v>
      </c>
      <c r="B15" s="8"/>
      <c r="C15" s="8"/>
      <c r="D15" s="8"/>
      <c r="E15" s="8"/>
    </row>
    <row r="17" spans="1:10" ht="18" thickBot="1" x14ac:dyDescent="0.35">
      <c r="A17" s="15" t="s">
        <v>12165</v>
      </c>
      <c r="B17" s="16"/>
      <c r="C17" s="16"/>
      <c r="D17" s="16"/>
      <c r="E17" s="16"/>
      <c r="F17" s="16"/>
      <c r="G17" s="16"/>
      <c r="H17" s="16"/>
      <c r="I17" s="16"/>
      <c r="J17" s="16"/>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1" t="s">
        <v>12163</v>
      </c>
      <c r="H33" s="8"/>
      <c r="I33" s="8"/>
    </row>
    <row r="34" spans="1:10" x14ac:dyDescent="0.25">
      <c r="A34" s="8" cm="1">
        <f t="array" aca="1" ref="A34" ca="1">AVERAGE(--_xlfn.BYROW(_xlfn.RANDARRAY(10000,6,1,6,TRUE),_xlfn.LAMBDA(_xlpm.x,SUM(_xlpm.x)&lt;24)))</f>
        <v>0.71530000000000005</v>
      </c>
      <c r="H34" s="8"/>
      <c r="I34" s="8"/>
    </row>
    <row r="35" spans="1:10" x14ac:dyDescent="0.25">
      <c r="H35" s="8"/>
      <c r="I35" s="8"/>
    </row>
    <row r="36" spans="1:10" x14ac:dyDescent="0.25">
      <c r="H36" s="8"/>
      <c r="I36" s="8"/>
    </row>
    <row r="37" spans="1:10" x14ac:dyDescent="0.25">
      <c r="H37" s="8"/>
      <c r="I37" s="8"/>
    </row>
    <row r="38" spans="1:10" ht="18" thickBot="1" x14ac:dyDescent="0.35">
      <c r="A38" s="15" t="s">
        <v>12169</v>
      </c>
      <c r="B38" s="16"/>
      <c r="C38" s="16"/>
      <c r="D38" s="16"/>
      <c r="E38" s="16"/>
      <c r="F38" s="16"/>
      <c r="G38" s="16"/>
      <c r="H38" s="16"/>
      <c r="I38" s="16"/>
      <c r="J38" s="16"/>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1" t="s">
        <v>12163</v>
      </c>
    </row>
    <row r="54" spans="1:10" x14ac:dyDescent="0.25">
      <c r="A54" s="8" cm="1">
        <f t="array" aca="1" ref="A54" ca="1">AVERAGE(--_xlfn.BYROW(_xlfn.RANDARRAY(10000,6,1,6,TRUE),_xlfn.LAMBDA(_xlpm.x,COUNT(_xlfn.UNIQUE(_xlpm.x,TRUE))=6)))</f>
        <v>1.5100000000000001E-2</v>
      </c>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5" t="s">
        <v>12167</v>
      </c>
      <c r="B60" s="16"/>
      <c r="C60" s="16"/>
      <c r="D60" s="16"/>
      <c r="E60" s="16"/>
      <c r="F60" s="16"/>
      <c r="G60" s="16"/>
      <c r="H60" s="16"/>
      <c r="I60" s="16"/>
      <c r="J60" s="16"/>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1" t="s">
        <v>12170</v>
      </c>
      <c r="B82" s="11" t="s">
        <v>12163</v>
      </c>
      <c r="H82" s="8"/>
      <c r="I82" s="8"/>
    </row>
    <row r="83" spans="1:9" x14ac:dyDescent="0.25">
      <c r="A83" t="s">
        <v>12171</v>
      </c>
      <c r="B83" s="8" cm="1">
        <f t="array" aca="1" ref="B83" ca="1">PROBS(_xlfn.LAMBDA(_xlpm.x,SUM(_xlpm.x)&lt;24),10000)</f>
        <v>0.72030000000000005</v>
      </c>
      <c r="H83" s="8"/>
      <c r="I83" s="8"/>
    </row>
    <row r="84" spans="1:9" x14ac:dyDescent="0.25">
      <c r="A84" t="s">
        <v>12172</v>
      </c>
      <c r="B84" s="8" cm="1">
        <f t="array" aca="1" ref="B84" ca="1">PROBS(_xlfn.LAMBDA(_xlpm.x,SUM(_xlpm.x)=24),10000)</f>
        <v>7.0599999999999996E-2</v>
      </c>
      <c r="H84" s="8"/>
      <c r="I84" s="8"/>
    </row>
    <row r="85" spans="1:9" x14ac:dyDescent="0.25">
      <c r="A85" t="s">
        <v>12173</v>
      </c>
      <c r="B85" s="8" cm="1">
        <f t="array" aca="1" ref="B85" ca="1">PROBS(_xlfn.LAMBDA(_xlpm.x,COUNT(_xlfn.UNIQUE(_xlpm.x,TRUE))=6),10000)</f>
        <v>1.2699999999999999E-2</v>
      </c>
      <c r="H85" s="8"/>
      <c r="I85" s="8"/>
    </row>
    <row r="86" spans="1:9" x14ac:dyDescent="0.25">
      <c r="A86" t="s">
        <v>12174</v>
      </c>
      <c r="B86" s="8" cm="1">
        <f t="array" aca="1" ref="B86" ca="1">PROBS(_xlfn.LAMBDA(_xlpm.x,COUNT(_xlfn.UNIQUE(_xlpm.x,TRUE))=1),10000)</f>
        <v>1E-4</v>
      </c>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AALQAtAC0ALQAtAC0ALQAtAC0ALQAtAC0ALQAtAC0ALQAtAC0ALQAtAC0ALQAtAC0ALQAtAC0ALQAtAC0ALQAtAC0ALQAtAC0ALQAtAC0ALQAtAC0ALQBcAG4ALwAvACAAVABhAHMAawAgADQALgAxAC4AMQAgAEkARgBCAEwAQQBOAEsAIABmAHUAbgBjAHQAaQBvAG4AXABuAC8ALwAgAC0ALQAtAC0ALQAtAC0ALQAtAC0ALQAtAC0ALQAtAC0ALQAtAC0ALQAtAC0ALQAtAC0ALQAtAC0ALQAtAC0ALQAtAC0ALQAtAC0ALQAtAC0ALQAtAC0AXABuAFwAbgAvACoAKgBcAG4AIAAqACAASQBmACAAdgBhAGwAdQBlACAAaQBzACAAYgBsAGEAbgBrACwAIAByAGUAdAB1AHIAbgAgAHYAYQBsAHUAZQBfAGkAZgBfAGIAbABhAG4AawAsACAAZQBsAHMAZQAgAHIAZQB0AHUAcgBuACAAdgBhAGwAdQBlAC4AXABuACAAKgAvAFwAbgBJAEYAQgBMAEEATgBLACAAPQAgAEwAQQBNAEIARABBACgAdgBhAGwAdQBlADsAIAB2AGEAbAB1AGUAXwBpAGYAXwBiAGwAYQBuAGsAOwAgAEkARgAoAEkAUwBCAEwAQQBOAEsAKAB2AGEAbAB1AGUAKQA7ACAAdgBhAGwAdQBlAF8AaQBmAF8AYgBsAGEAbgBrADsAIAB2AGEAbAB1AGUAKQApADsAOwBcAG4AXABuAC8ALwAgAC0ALQAtAC0ALQAtAC0ALQAtAC0ALQAtAC0ALQAtAC0ALQAtAC0ALQAtAC0ALQAtAC0ALQAtAC0ALQAtAC0ALQAtAC0ALQAtAC0ALQAtAC0ALQAtAC0AXABuAC8ALwAgAFQAYQBzAGsAIAA0AC4AMQAuADIAXABuAC8ALwAgAC0ALQAtAC0ALQAtAC0ALQAtAC0ALQAtAC0ALQAtAC0ALQAtAC0ALQAtAC0ALQAtAC0ALQAtAC0ALQAtAC0ALQAtAC0ALQAtAC0ALQAtAC0ALQAtAC0AXABuAFwAbgAvACoAKgBcAG4AIAAqACAAQwBvAG4AdgBlAHIAdAAgAFQAUgBVAEUAIAB0AG8AIABZAGUAcwAgAGEAbgBkACAARgBBAEwAUwBFACAAdABvACAATgBvAC4AXABuACAAKgAvAFwAbgBcAG4ATABPAEcASQBDAEEATABUAE8AVwBPAFIARAAgAD0AIABMAEEATQBCAEQAQQAoAHgAOwAgAEkARgAoAHgAOwBcACIAWQBlAHMAXAAiADsAXAAiAE4AbwBcACIAKQApADsAOwBcAG4AXABuAFwAbgAvAC8AIAAtAC0ALQAtAC0ALQAtAC0ALQAtAC0ALQAtAC0ALQAtAC0ALQAtAC0ALQAtAC0ALQAtAC0ALQAtAC0ALQAtAC0ALQAtAC0ALQAtAC0ALQAtAC0ALQAtAFwAbgAvAC8AIABUAGEAcwBrACAANAAuADEALgAzACgAYQApAFwAbgAvAC8AIAAtAC0ALQAtAC0ALQAtAC0ALQAtAC0ALQAtAC0ALQAtAC0ALQAtAC0ALQAtAC0ALQAtAC0ALQAtAC0ALQAtAC0ALQAtAC0ALQAtAC0ALQAtAC0ALQAtAFwAbgBcAG4ALwAqACoAXABuACAAKgAgAEMAYQBsAGMAdQBsAGEAdABlACAAdABoAGUAIABzAHUAbQAgAG8AbgBsAHkAIABvAHYAZQByACAAdABoAGUAIABwAG8AcwBpAHQAaQB2AGUAIABlAGwAZQBtAGUAbgB0AHMAIABvAGYAIABhAG4AIABhAHIAcgBhAHkALgBcAG4AIAAqAC8AXABuAFAATwBTAEkAVABJAFYARQBTAFUATQAgAD0AIABMAEEATQBCAEQAQQAoAGEAcgByAGEAeQA7ACAAUwBVAE0AKABGAEkATABUAEUAUgAoAGEAcgByAGEAeQA7AGEAcgByAGEAeQA+ADAAKQApACkAOwA7AFwAbgBcAG4ALwAvACAALQAtAC0ALQAtAC0ALQAtAC0ALQAtAC0ALQAtAC0ALQAtAC0ALQAtAC0ALQAtAC0ALQAtAC0ALQAtAC0ALQAtAC0ALQAtAC0ALQAtAC0ALQAtAC0ALQBcAG4ALwAvACAAVABhAHMAawAgADQALgAxAC4AMwAoAGIAKQ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DsAIABGAEkATABUAEUAUgAoAGEAcgByAGEAeQA7AEEAQgBTACgAYQByAHIAYQB5ACkAPQBNAEEAWAAoAEEAQgBTACgAYQByAHIAYQB5ACkAKQApACkAOwA7AFwAbgBcAG4AXABuAC8ALwAgAC0ALQAtAC0ALQAtAC0ALQAtAC0ALQAtAC0ALQAtAC0ALQAtAC0ALQAtAC0ALQAtAC0ALQAtAC0ALQAtAC0ALQAtAC0ALQAtAC0ALQAtAC0ALQAtAC0AXABuAC8ALwAgAFQAYQBzAGsAIAA0AC4AMQAuADQAIABTAHUAbQBrAHQAaABcAG4ALwAvACAALQAtAC0ALQAtAC0ALQAtAC0ALQAtAC0ALQAtAC0ALQAtAC0ALQAtAC0ALQAtAC0ALQAtAC0ALQAtAC0ALQAtAC0ALQAtAC0ALQAtAC0ALQAtAC0ALQBcAG4AUwBVAE0ASwBUAEgAIAA9ACAATABBAE0AQgBEAEEAKABuADsAIABrADsAIABTAFUATQAoAE0AQQBQACgAUwBFAFEAVQBFAE4AQwBFACgAMQA7ACAAbgApADsAIABMAEEATQBCAEQAQQAoAHgAOwAgAHgAIABeACAAawApACkAKQApADsAOwBcAG4AXABuAC8ALwAgAC0ALQAtAC0ALQAtAC0ALQAtAC0ALQAtAC0ALQAtAC0ALQAtAC0ALQAtAC0ALQAtAC0ALQAtAC0ALQAtAC0ALQAtAC0ALQAtAC0ALQAtAC0ALQAtAC0AXABuAC8ALwAgAFQAYQBzAGsAIAA0AC4AMQAuADUAIABGAEEAQwBUAE8AUgBJAEEATABcAG4ALwAvACAALQAtAC0ALQAtAC0ALQAtAC0ALQAtAC0ALQAtAC0ALQAtAC0ALQAtAC0ALQAtAC0ALQAtAC0ALQAtAC0ALQAtAC0ALQAtAC0ALQAtAC0ALQAtAC0ALQBcAG4AXABuAC8AKgAqAFwAbgAgACoAIABSAGUAdAB1AHIAbgBzACAAdABoAGUAIABmAGEAYwB0AG8AcgBpAGEAbAAgAG8AZgAgAG4ALgBcAG4AIAAqAC8AXABuAEYAQQBDAFQATwBSAEkAQQBMACAAPQAgAEwAQQBNAEIARABBACgAbgA7ACAAUABSAE8ARABVAEMAVAAoAFMARQBRAFUARQBOAEMARQAoAG4AKQApACkAOwA7AFwAbgBcAG4ALwAvACAALQAtAC0ALQAtAC0ALQAtAC0ALQAtAC0ALQAtAC0ALQAtAC0ALQAtAC0ALQAtAC0ALQAtAC0ALQAtAC0ALQAtAC0ALQAtAC0ALQAtAC0ALQAtAC0ALQBcAG4ALwAvACAAVABhAHMAawAgADQALgAxAC4ANgAoAGEAKQAgAFMAVQBNAFAAUgBPAEQAVQBDAFQ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IAIAA9ACAATABBAE0AQgBEAEEAKABhAHIAcgBhAHkAMQA7ACAAYQByAHIAYQB5ADIAOwBcAG4AIAAgACAAIABTAFUATQAoAEIAWQBSAE8AVwAoAEgAUwBUAEEAQwBLACgAYQByAHIAYQB5ADEAOwAgAGEAcgByAGEAeQAyACkAOwAgAEwAQQBNAEIARABBACgAeAA7ACAASQBOAEQARQBYACgAeAA7ACAAMQApACAAKgAgAEkATgBEAEUAWAAoAHgAOwAgADIAKQApACkAKQBcAG4AKQA7ADsAXABuAFwAbgAvAC8AIAAtAC0ALQAtAC0ALQAtAC0ALQAtAC0ALQAtAC0ALQAtAC0ALQAtAC0ALQAtAC0ALQAtAC0ALQAtAC0ALQAtAC0ALQAtAC0ALQAtAC0ALQAtAC0ALQAtAFwAbgAvAC8AIABUAGEAcwBrACAANAAuADEALgA2ACgAYgApACAAUwBVAE0AUABSAE8ARABVAEMAVA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wAgAD0AIABMAEEATQBCAEQAQQAoAGEAcgByAGEAeQAxADsAIABhAHIAcgBhAHkAMgA7AFwAbgAgACAAIAAgAFMAVQBNACgAXABuACAAIAAgACAAIAAgACAAIABNAEEAUAAoAFwAbgAgACAAIAAgACAAIAAgACAAIAAgACAAIABTAEUAUQBVAEUATgBDAEUAKABSAE8AVwBTACgAYQByAHIAYQB5ADEAKQApADsAXABuACAAIAAgACAAIAAgACAAIAAgACAAIAAgAEwAQQBNAEIARABBACgAeAA7AFwAbgAgACAAIAAgACAAIAAgACAAIAAgACAAIAAgACAAIAAgAFMAVQBNACgAXABuACAAIAAgACAAIAAgACAAIAAgACAAIAAgACAAIAAgACAAIAAgACAAIABNAEEAUAAoAFwAbgAgACAAIAAgACAAIAAgACAAIAAgACAAIAAgACAAIAAgACAAIAAgACAAIAAgACAAIABTAEUAUQBVAEUATgBDAEUAKABDAE8ATABVAE0ATgBTACgAYQByAHIAYQB5ADEAKQApADsAXABuACAAIAAgACAAIAAgACAAIAAgACAAIAAgACAAIAAgACAAIAAgACAAIAAgACAAIAAgAEwAQQBNAEIARABBACgAeQA7ACAASQBOAEQARQBYACgAYQByAHIAYQB5ADEAOwAgAHgAOwAgAHkAKQAgACoAIABJAE4ARABFAFgAKABhAHIAcgBhAHkAMgA7ACAAeAA7ACAAeQApACkAXABuACAAIAAgACAAIAAgACAAIAAgACAAIAAgACAAIAAgACAAIAAgACAAIAApAFwAbgAgACAAIAAgACAAIAAgACAAIAAgACAAIAAgACAAIAAgACkAXABuACAAIAAgACAAIAAgACAAIAAgACAAIAAgACkAXABuACAAIAAgACAAIAAgACAAIAApAFwAbgAgACAAIAAgACkAXABuACkAOwA7AFwAbgBcAG4ALwAvACAALQAtAC0ALQAtAC0ALQAtAC0ALQAtAC0ALQAtAC0ALQAtAC0ALQAtAC0ALQAtAC0ALQAtAC0ALQAtAC0ALQAtAC0ALQAtAC0ALQAtAC0ALQAtAC0ALQBcAG4ALwAvACAAVABhAHMAawAgADQALgAxAC4ANwAoAGEAKQBcAG4ALwAvACAALQAtAC0ALQAtAC0ALQAtAC0ALQAtAC0ALQAtAC0ALQAtAC0ALQAtAC0ALQAtAC0ALQAtAC0ALQAtAC0ALQAtAC0ALQAtAC0ALQAtAC0ALQAtAC0ALQBcAG4AXABuAC8AKgAqAFwAbgAgACoAIABBACAAbQBvAGQAaQBmAGkAYwBhAHQAaQBvAG4AIABvAGYAIABmAGkAbAB0AGUAcgAgAHQAaABhAHQAIAB0AGEAawBlAHMAIABhACAAbABhAG0AYgBkAGEAIABmAHUAbgBjAHQAaQBvAG4ALgBcAG4AIAAqAC8AXABuAEYASQBMAFQARQBSAF8AIAA9ACAATABBAE0AQgBEAEEAKABhAHIAcgBhAHkAOwAgAGwAYQBtAGIAZABhADsAIABGAEkATABUAEUAUgAoAGEAcgByAGEAeQA7ACAATQBBAFAAKABhAHIAcgBhAHkAOwAgAGwAYQBtAGIAZABhACkAKQApADsAOwBcAG4AXABuAC8ALwAgAC0ALQAtAC0ALQAtAC0ALQAtAC0ALQAtAC0ALQAtAC0ALQAtAC0ALQAtAC0ALQAtAC0ALQAtAC0ALQAtAC0ALQAtAC0ALQAtAC0ALQAtAC0ALQAtAC0AXABuAC8ALwAgAFQAYQBzAGsAIAA0AC4AMQAuADcAKABi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AAYQBuAGQAIABmAGkAbAB0AGUAcgBzACAAYgB5ACAAYQAgAGQAaQBzAHQAaQBuAGMAdAAgAGEAcgByAGEAeQAuAFwAbgAgACoALwBcAG4ARgBJAEwAVABFAFIAQgBZACAAPQAgAEwAQQBNAEIARABBACgAYQByAHIAYQB5ADsAIABjAHIAaQB0AGUAcgBpAGEAXwBhAHIAcgBhAHkAOwAgAGwAYQBtAGIAZABhADsAIABGAEkATABUAEUAUgAoAGEAcgByAGEAeQA7ACAATQBBAFAAKABjAHIAaQB0AGUAcgBpAGEAXwBhAHIAcgBhAHkAOwAgAGwAYQBtAGIAZABhACkAKQApADsAOwBcAG4AXABuAC8ALwAgAC0ALQAtAC0ALQAtAC0ALQAtAC0ALQAtAC0ALQAtAC0ALQAtAC0ALQAtAC0ALQAtAC0ALQAtAC0ALQAtAC0ALQAtAC0ALQAtAC0ALQAtAC0ALQAtAC0AXABuAC8ALwAgAFQAYQBzAGsAIAA0AC4AMQAuADgAIABGAEkATABUAEUAUgBNAEEAUABcAG4ALwAvACAALQAtAC0ALQAtAC0ALQAtAC0ALQAtAC0ALQAtAC0ALQAtAC0ALQAtAC0ALQAtAC0ALQAtAC0ALQAtAC0ALQAtAC0ALQAtAC0ALQAtAC0ALQAtAC0ALQBcAG4AXABuAC8AKgAqAFwAbgAgACoAIABGAGkAbAB0AGUAcgAgAGEAbgAgAGEAcgByAGEAeQAgAHQAaABlAG4AIABtAGEAcAAgAGEAIABsAGEAbQBiAGQAYQAuAFwAbgAgACoALwBcAG4ARgBJAEwAVABFAFIATQBBAFAAIAA9ACAATABBAE0AQgBEAEEAKABhAHIAcgBhAHkAOwAgAGkAbgBjAGwAdQBkAGUAXwBhAHIAcgBhAHkAOwAgAGwAYQBtAGIAZABhADsAIABNAEEAUAAoAEYASQBMAFQARQBSACgAYQByAHIAYQB5ADsAIABpAG4AYwBsAHUAZABlAF8AYQByAHIAYQB5ACkAOwAgAGwAYQBtAGIAZABhACkAKQA7ADsAXABuAFwAbgAvAC8AIAAtAC0ALQAtAC0ALQAtAC0ALQAtAC0ALQAtAC0ALQAtAC0ALQAtAC0ALQAtAC0ALQAtAC0ALQAtAC0ALQAtAC0ALQAtAC0ALQAtAC0ALQAtAC0ALQAtAFwAbgAvAC8AIABUAGEAcwBrACAANAAuADEALgA5AGE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LgBcAG4AIAAqAC8AXABuAEwAQQBSAEcARQBCAFkAIAA9ACAATABBAE0AQgBEAEEAKABhAHIAcgBhAHkAOwAgAGMAbwBuAGQAaQB0AGkAbwBuADsAIABuAHUAbQBiAGUAcgA7ACAAVABBAEsARQAoAFMATwBSAFQAQgBZACgAYQByAHIAYQB5ADsAIABjAG8AbgBkAGkAdABpAG8AbgA7ACAALQAxACkAOwAgAG4AdQBtAGIAZQByACkAKQA7ADsAXABuAFwAbgAvACoAKgBcAG4AIAAqACAAVABhAGsAZQAgAHQAaABlACAAJwBuAHUAbQBiAGUAcgAnACAAcwBtAGEAbABsAGUAcwB0ACAAcgBvAHcAcwAgAGYAcgBvAG0AIABhAG4AIABhAHIAcgBhAHkAIABhAGMAYwBvAHIAZABpAG4AZwAgAHQAbwAgACcAYwBvAG4AZABpAHQAaQBvAG4AJwAuAFwAbgAgACoALwBcAG4AUwBNAEEATABMAEIAWQAgAD0AIABMAEEATQBCAEQAQQAoAGEAcgByAGEAeQA7ACAAYwBvAG4AZABpAHQAaQBvAG4AOwAgAG4AdQBtAGIAZQByADsAIABUAEEASwBFACgAUwBPAFIAVABCAFkAKABhAHIAcgBhAHkAOwAgAGMAbwBuAGQAaQB0AGkAbwBuACkAOwAgAG4AdQBtAGIAZQByACkAKQA7ADsAXABuAFwAbgAvAC8AIAAtAC0ALQAtAC0ALQAtAC0ALQAtAC0ALQAtAC0ALQAtAC0ALQAtAC0ALQAtAC0ALQAtAC0ALQAtAC0ALQAtAC0ALQAtAC0ALQAtAC0ALQAtAC0ALQAtAFwAbgAvAC8AIABUAGEAcwBrACAANAAuADEALgA5AGM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DsAIABjAG8AbgBkAGkAdABpAG8AbgA7ACAAaQBuAGMAbAB1AGQAZQBfAGEAcgByAGEAeQA7ACAAbgB1AG0AYgBlAHIAOwBcAG4AIAAgACAAIABUAEEASwBFACgAUwBPAFIAVABCAFkAKABGAEkATABUAEUAUgAoAGEAcgByAGEAeQA7ACAAaQBuAGMAbAB1AGQAZQBfAGEAcgByAGEAeQApADsAIABGAEkATABUAEUAUgAoAGMAbwBuAGQAaQB0AGkAbwBuADsAIABpAG4AYwBsAHUAZABlAF8AYQByAHIAYQB5ACkAOwAgAC0AMQApADsAIABuAHUAbQBiAGUAcgApAFwAbgApADsAOwBcAG4AXABuAC8AKgAqAFwAbgAgACoAIABUAGEAawBlACAAdABoAGUAIAAnAG4AdQBtAGIAZQByACcAIABzAG0AYQBsAGwAZQBzAHQAIAByAG8AdwBzACAAZgByAG8AbQAgAGEAbgAgAGEAcgByAGEAeQAgAGEAYwBjAG8AcgBkAGkAbgBnACAAdABvACAAJwBjAG8AbgBkAGkAdABpAG8AbgAnACAAdwBoAGUAbgAgAFwAbgAgACoAIABiAG8AdABoACAAJwBhAHIAcgBhAHkAJwAgAGEAbgBkACAAJwBjAG8AbgBkAGkAdABpAG8AbgAnACAAaABhAHYAZQBlACAAYgBlAGUAbgAgAGYAaQBsAHQAZQByAGUAZAAgAGIAeQAgACcAaQBuAGMAbAB1AGQAZQBfAGEAcgByAGEAeQAnAC4ALgAuAFwAbgAgACoALwBcAG4AUwBNAEEATABMAEYASQBMAFQARQBSAEIAWQAgAD0AIABMAEEATQBCAEQAQQAoAGEAcgByAGEAeQA7ACAAYwBvAG4AZABpAHQAaQBvAG4AOwAgAGkAbgBjAGwAdQBkAGUAXwBhAHIAcgBhAHkAOwAgAG4AdQBtAGIAZQByADsAXABuACAAIAAgACAAVABBAEsARQAoAFMATwBSAFQAQgBZACgARgBJAEwAVABFAFIAKABhAHIAcgBhAHkAOwAgAGkAbgBjAGwAdQBkAGUAXwBhAHIAcgBhAHkAKQA7ACAARgBJAEwAVABFAFIAKABjAG8AbgBkAGkAdABpAG8AbgA7ACAAaQBuAGMAbAB1AGQAZQBfAGEAcgByAGEAeQApADsAIAAxACkAOwAgAG4AdQBtAGIAZQByACkAXABuACkAOwA7AFwAbgBcAG4ALwAvACAALQAtAC0ALQAtAC0ALQAtAC0ALQAtAC0ALQAtAC0ALQAtAC0ALQAtAC0ALQAtAC0ALQAtAC0ALQAtAC0ALQAtAC0ALQAtAC0ALQAtAC0ALQAtAC0ALQBcAG4ALwAvACAAVABhAHMAawAgADQALgAxAC4AMQAwAFwAbgAvAC8AIAAtAC0ALQAtAC0ALQAtAC0ALQAtAC0ALQAtAC0ALQAtAC0ALQAtAC0ALQAtAC0ALQAtAC0ALQAtAC0ALQAtAC0ALQAtAC0ALQAtAC0ALQAtAC0ALQAtAFwAbgBcAG4ALwAqACoAXABuACAAKgAgAEEAcABwAHIAbwB4AGkAbQBhAHQAZQAgAHQAaABlACAAZQB4AHAAbwBuAGUAbgB0AGkAYQBsACAAZgB1AG4AYwB0AGkAbwBuACAAdwBpAHQAaAAgAGsAIABzAHUAbQBtAGEAbgBkAHMALgBcAG4AIAAqAC8AXABuAEUAWABQAEEAUABQAFIATwBYACAAPQAgAEwAQQBNAEIARABBACgAeAA7ACAAawA7ACAAUwBVAE0AKABNAEEAUAAoAFMARQBRAFUARQBOAEMARQAoAGsAKQA7ACAATABBAE0AQgBEAEEAKABrADsAIAB4ACAAXgAgACgAawAgAC0AIAAxACkAIAAvACAARgBBAEMAVAAoAGsAIAAtACAAMQApACkAKQApACkAOwA7AFwAbgBcAG4ALwAqACoAXABuACAAKgAgAEMAYQBsAGMAdQBsAGEAdABlACAAYQBiAHMAbwBsAHUAdABlACAAZABpAHMAdABhAG4AYwBlACAAYgBlAHQAdwBlAGUAbgAgAEUAWABQACAAYQBuAGQAIABFAFgAUABBAFAAUABSAE8AWAAgAGYAbwByACAAcwBvAG0AZQAgAHgAIABhAG4AIABzAGUAcQB1AGUAbgBjAGUAIABvAGYAIABrAHMALgBcAG4AIAAqAC8AXABuAEUAWABQAEQASQBTAFQAIAA9ACAATABBAE0AQgBEAEEAKAB4ADsAIABrADsAIABNAEEAUAAoAFMARQBRAFUARQBOAEMARQAoAGsAKQA7ACAATABBAE0AQgBEAEEAKABpADsAIABBAEIAUwAoAEUAWABQAEEAUABQAFIATwBYACgAeAA7ACAAaQApACAALQAgAEUAWABQACgAeAApACkAKQApACkAOwA7AFwAbgBcAG4AXABuAC8ALwAgAC0ALQAtAC0ALQAtAC0ALQAtAC0ALQAtAC0ALQAtAC0ALQAtAC0ALQAtAC0ALQAtAC0ALQAtAC0ALQAtAC0ALQAtAC0ALQAtAC0ALQAtAC0ALQAtAC0AXABuAC8ALwAgAFQAYQBzAGsAIAA0AC4AMgAuADEAKABkACkAXABuAC8ALwAgAC0ALQAtAC0ALQAtAC0ALQAtAC0ALQAtAC0ALQAtAC0ALQAtAC0ALQAtAC0ALQAtAC0ALQAtAC0ALQAtAC0ALQAtAC0ALQAtAC0ALQAtAC0ALQAtAC0AXABuAFwAbgAvACoAKgBcAG4AIAAqACAAQQBwAHAAcgBvAHgAaQBtAGEAdABlACAAdABoAGUAIABwAHIAbwBiAGEAYgBpAGwAaQB0AHkAIABvAGYAIABzAHUAYwBjAGUAcwBzAF8AYwBvAG4AZABpAHQAaQBvAG4AIAB3AGgAZQBuACAAdABoAHIAbwB3AGkAbgBnACAAcgBlADYAIABkAGkAYwBlAC4AXABuACAAKgAvAFwAbgBQAFIATwBCAFMAIAA9ACAATABBAE0AQgBEAEEAKABzAHUAYwBjAGUAcwBzAF8AYwBvAG4AZABpAHQAaQBvAG4AOwAgAHIAZQBwAHMAOwBcAG4AIAAgACAAIABBAFYARQBSAEEARwBFACgALQAtAEIAWQBSAE8AVwAoAFIAQQBOAEQAQQBSAFIAQQBZACgAcgBlAHAAcwA7ACAANgA7ACAAMQA7ACAANgA7ACAAVABSAFUARQApADsAIABzAHUAYwBjAGUAcwBzAF8AYwBvAG4AZABpAHQAaQBvAG4AKQApAFwAbgApADsAOwAiAH0AXQAsACIAcAByAG8AagBlAGMAdABOAGEAbQBlAHMAIgA6AFsAIgBJAEYAQgBMAEEATgBLACIALAAiAEwATwBHAEkAQwBBAEwAVABPAFcATwBSAEQAIgAsACIAUABPAFMASQBUAEkAVgBFAFMAVQBNACIALAAiAE0AQQBYAEEAQgBTACIALAAiAFMAVQBNAEsAVABIACIALAAiAEYAQQBDAFQATwBSAEkAQQBMACIALAAiAFMAVQBNAFAAUgBPAEQAVQBDAFQAMgAiACwAIgBTAFUATQBQAFIATwBEAFUAQwBUADMAIgAsACIARgBJAEwAVABFAFIAXwAiACwAIgBGAEkATABUAEUAUgBCAFkAIgAsACIARgBJAEwAVABFAFIATQBBAFAAIgAsACIATABBAFIARwBFAEIAWQAiACwAIgBTAE0AQQBMAEwAQgBZACIALAAiAEwAQQBSAEcARQBGAEkATABUAEUAUgBCAFkAIgAsACIAUwBNAEEATABMAEYASQBMAFQARQBSAEIAWQAiACwAIgBFAFgAUABBAFAAUABSAE8AWAAiACwAIgBFAFgAUABEAEkAUwBUACIALAAiAFAAUgBPAEIAUwAiAF0ALAAiAGwAbwBjAGEAbABlACIAOgB7ACIAbABpAHMAdABTAGUAcABhAHIAYQB0AG8AcgAiADoAIgA7ACIALAAiAHIAbwB3AFMAZQBwAGEAcgBhAHQAbwByACIAOgAiADsAIgAsACIAYwBvAGwAdQBtAG4AUwBlAHAAYQByAGEAdABvAHIAIgA6ACIAXABcACIALAAiAHQAaABvAHUAcwBhAG4AZABzAFMAZQBwAGEAcgBhAHQAbwByACIAOgAiACAAIgAsACIAdABoAG8AdQBzAGEAbgBkAHMAUABvAHMAaQB0AGkAbwBuAHMAIgA6AFsAMwBdACwAIgBkAGUAYwBpAG0AYQBsAFMAZQBwAGEAcgBhAHQAbwByACIAOgAiACwAIgAsACIAZABhAHQAZQBPAHIAZABlAHIAIgA6ACIARABNAFkAIgAsACIAYwB1AHIAcgBlAG4AYwB5AFMAeQBtAGIAbwBsACIAOgAiAGsAcgAiACwAIgBpAHMAQwB1AHIAcgBlAG4AYwB5AFMAeQBtAGIAbwBsAEwAZQBhAGQAIgA6AHQAcgB1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DsAIgAsACIAbABvAGMAYQBsAGUATgBhAG0AZQAiADoAIgBlAG4ALQBnAGIAIgB9AH0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2023-02-01T04:59:48Z</dcterms:modified>
</cp:coreProperties>
</file>