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274" documentId="13_ncr:1_{956E9D28-140A-47D4-9CC8-54FB71AAA52E}" xr6:coauthVersionLast="47" xr6:coauthVersionMax="47" xr10:uidLastSave="{CC73A59A-104D-48A9-A60B-05C7770A1E3D}"/>
  <bookViews>
    <workbookView xWindow="-28920" yWindow="-120" windowWidth="29040" windowHeight="15720" activeTab="3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4" l="1"/>
  <c r="K24" i="4"/>
  <c r="K22" i="4"/>
  <c r="L20" i="4"/>
  <c r="K20" i="4"/>
  <c r="K49" i="4"/>
  <c r="K48" i="4"/>
  <c r="K47" i="4"/>
  <c r="K42" i="4"/>
  <c r="K46" i="4"/>
  <c r="K16" i="4"/>
  <c r="K14" i="4"/>
  <c r="L13" i="4"/>
  <c r="K12" i="4" s="1"/>
  <c r="L12" i="4"/>
  <c r="K10" i="4"/>
  <c r="K8" i="4"/>
  <c r="K6" i="4"/>
  <c r="K4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3" i="2"/>
  <c r="G2" i="2"/>
  <c r="D57" i="7"/>
  <c r="D59" i="7"/>
  <c r="D58" i="7"/>
  <c r="D56" i="7"/>
  <c r="B48" i="7"/>
  <c r="B47" i="7" a="1"/>
  <c r="B47" i="7" s="1"/>
  <c r="B46" i="7"/>
  <c r="B45" i="7"/>
  <c r="D35" i="7"/>
  <c r="D23" i="7"/>
  <c r="D14" i="7"/>
  <c r="D11" i="7"/>
  <c r="E10" i="7"/>
  <c r="E11" i="7"/>
  <c r="B13" i="10"/>
  <c r="D13" i="10"/>
  <c r="D12" i="10"/>
  <c r="D11" i="10"/>
  <c r="D10" i="10"/>
  <c r="B23" i="9"/>
  <c r="B22" i="9"/>
  <c r="B21" i="9"/>
  <c r="B20" i="9"/>
  <c r="B19" i="9"/>
  <c r="B18" i="9"/>
  <c r="B16" i="9"/>
  <c r="B15" i="9"/>
  <c r="B14" i="9"/>
  <c r="B13" i="9"/>
  <c r="B12" i="9"/>
  <c r="B11" i="9"/>
  <c r="B20" i="8"/>
  <c r="B19" i="8"/>
  <c r="B18" i="8"/>
  <c r="B17" i="8"/>
  <c r="B16" i="8"/>
  <c r="B15" i="8"/>
  <c r="B14" i="8"/>
  <c r="C2" i="6"/>
  <c r="G26" i="7"/>
  <c r="B59" i="7"/>
  <c r="A59" i="7"/>
  <c r="E26" i="7"/>
  <c r="E18" i="7"/>
  <c r="E13" i="7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C2" i="11"/>
  <c r="B2" i="11"/>
  <c r="A2" i="11"/>
  <c r="A1" i="11"/>
  <c r="B1" i="11" a="1"/>
  <c r="B1" i="11" s="1"/>
  <c r="C1" i="11"/>
  <c r="D1" i="11"/>
  <c r="E1" i="11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<sst xmlns="http://schemas.openxmlformats.org/spreadsheetml/2006/main" count="1717" uniqueCount="538">
  <si>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</si>
  <si>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</si>
  <si>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</si>
  <si>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</si>
  <si>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</si>
  <si>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</si>
  <si>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</si>
  <si>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</si>
  <si>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</si>
  <si>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</si>
  <si>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</si>
  <si>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</si>
  <si>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</si>
  <si>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</si>
  <si>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</si>
  <si>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</si>
  <si>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</si>
  <si>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</si>
  <si>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</si>
  <si>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</si>
  <si>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</si>
  <si>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</si>
  <si>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</si>
  <si>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</si>
  <si>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</si>
  <si>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</si>
  <si>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</si>
  <si>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</si>
  <si>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</si>
  <si>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</si>
  <si>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</si>
  <si>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</si>
  <si>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</si>
  <si>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</si>
  <si>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</si>
  <si>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</si>
  <si>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</si>
  <si>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</si>
  <si>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</si>
  <si>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</si>
  <si>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</si>
  <si>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</si>
  <si>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</si>
  <si>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</si>
  <si>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</si>
  <si>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</si>
  <si>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</si>
  <si>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</si>
  <si>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</si>
  <si>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</si>
  <si>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</si>
  <si>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</si>
  <si>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</si>
  <si>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</si>
  <si>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</si>
  <si>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</si>
  <si>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</si>
  <si>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</si>
  <si>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</si>
  <si>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</si>
  <si>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</si>
  <si>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</si>
  <si>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</si>
  <si>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</si>
  <si>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</si>
  <si>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</si>
  <si>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</si>
  <si>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</si>
  <si>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</si>
  <si>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</si>
  <si>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</si>
  <si>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</si>
  <si>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</si>
  <si>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</si>
  <si>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</si>
  <si>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</si>
  <si>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</si>
  <si>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</si>
  <si>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</si>
  <si>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</si>
  <si>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</si>
  <si>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</si>
  <si>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</si>
  <si>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</si>
  <si>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</si>
  <si>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</si>
  <si>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</si>
  <si>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</si>
  <si>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</si>
  <si>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</si>
  <si>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</si>
  <si>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</si>
  <si>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</si>
  <si>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</si>
  <si>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</si>
  <si>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</si>
  <si>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</si>
  <si>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</si>
  <si>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</si>
  <si>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</si>
  <si>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</si>
  <si>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</si>
  <si>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</si>
  <si>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</si>
  <si>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</si>
  <si>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</si>
  <si>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</si>
  <si>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</si>
  <si>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</si>
  <si>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</si>
  <si>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</si>
  <si>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</si>
  <si>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</si>
  <si>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</si>
  <si>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</si>
  <si>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</si>
  <si>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</si>
  <si>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</si>
  <si>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</si>
  <si>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</si>
  <si>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</si>
  <si>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</si>
  <si>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</si>
  <si>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</si>
  <si>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</si>
  <si>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</si>
  <si>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</si>
  <si>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</si>
  <si>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</si>
  <si>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</si>
  <si>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</si>
  <si>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</si>
  <si>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</si>
  <si>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</si>
  <si>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</si>
  <si>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</si>
  <si>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</si>
  <si>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</si>
  <si>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</si>
  <si>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</si>
  <si>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</si>
  <si>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</si>
  <si>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</si>
  <si>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</si>
  <si>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</si>
  <si>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</si>
  <si>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</si>
  <si>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</si>
  <si>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</si>
  <si>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</si>
  <si>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</si>
  <si>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</si>
  <si>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</si>
  <si>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</si>
  <si>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</si>
  <si>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</si>
  <si>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</si>
  <si>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</si>
  <si>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</si>
  <si>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</si>
  <si>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</si>
  <si>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</si>
  <si>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</si>
  <si>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</si>
  <si>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</si>
  <si>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</si>
  <si>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</si>
  <si>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</si>
  <si>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</si>
  <si>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</si>
  <si>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</si>
  <si>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</si>
  <si>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</si>
  <si>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</si>
  <si>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</si>
  <si>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</si>
  <si>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</si>
  <si>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</si>
  <si>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</si>
  <si>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</si>
  <si>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</si>
  <si>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</si>
  <si>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</si>
  <si>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</si>
  <si>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</si>
  <si>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</si>
  <si>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</si>
  <si>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</si>
  <si>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</si>
  <si>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</si>
  <si>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</si>
  <si>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</si>
  <si>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</si>
  <si>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</si>
  <si>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</si>
  <si>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</si>
  <si>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</si>
  <si>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</si>
  <si>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</si>
  <si>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</si>
  <si>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</si>
  <si>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</si>
  <si>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</si>
  <si>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</si>
  <si>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</si>
  <si>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</si>
  <si>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</si>
  <si>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</si>
  <si>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</si>
  <si>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</si>
  <si>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</si>
  <si>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</si>
  <si>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</si>
  <si>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</si>
  <si>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</si>
  <si>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</si>
  <si>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</si>
  <si>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</si>
  <si>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</si>
  <si>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</si>
  <si>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</si>
  <si>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</si>
  <si>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</si>
  <si>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</si>
  <si>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</si>
  <si>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</si>
  <si>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</si>
  <si>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</si>
  <si>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</si>
  <si>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</si>
  <si>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</si>
  <si>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</si>
  <si>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</si>
  <si>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</si>
  <si>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</si>
  <si>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</si>
  <si>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</si>
  <si>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</si>
  <si>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</si>
  <si>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</si>
  <si>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</si>
  <si>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</si>
  <si>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</si>
  <si>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</si>
  <si>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</si>
  <si>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</si>
  <si>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</si>
  <si>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</si>
  <si>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</si>
  <si>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</si>
  <si>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</si>
  <si>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</si>
  <si>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</si>
  <si>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</si>
  <si>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</si>
  <si>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</si>
  <si>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</si>
  <si>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</si>
  <si>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</si>
  <si>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</si>
  <si>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</si>
  <si>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</si>
  <si>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</si>
  <si>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</si>
  <si>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</si>
  <si>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</si>
  <si>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</si>
  <si>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</si>
  <si>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</si>
  <si>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</si>
  <si>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</si>
  <si>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</si>
  <si>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</si>
  <si>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</si>
  <si>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</si>
  <si>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</si>
  <si>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</si>
  <si>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</si>
  <si>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</si>
  <si>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</si>
  <si>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</si>
  <si>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</si>
  <si>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</si>
  <si>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</si>
  <si>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</si>
  <si>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</si>
  <si>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</si>
  <si>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</si>
  <si>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</si>
  <si>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</si>
  <si>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</si>
  <si>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</si>
  <si>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</si>
  <si>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</si>
  <si>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</si>
  <si>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</si>
  <si>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</si>
  <si>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</si>
  <si>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</si>
  <si>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</si>
  <si>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</si>
  <si>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</si>
  <si>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</si>
  <si>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</si>
  <si>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</si>
  <si>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</si>
  <si>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</si>
  <si>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</si>
  <si>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</si>
  <si>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</si>
  <si>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</si>
  <si>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</si>
  <si>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</si>
  <si>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</si>
  <si>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</si>
  <si>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</si>
  <si>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</si>
  <si>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</si>
  <si>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</si>
  <si>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</si>
  <si>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</si>
  <si>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</si>
  <si>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</si>
  <si>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</si>
  <si>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</si>
  <si>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</si>
  <si>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</si>
  <si>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</si>
  <si>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</si>
  <si>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</si>
  <si>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</si>
  <si>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</si>
  <si>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</si>
  <si>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</si>
  <si>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</si>
  <si>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</si>
  <si>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</si>
  <si>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</si>
  <si>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</si>
  <si>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</si>
  <si>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</si>
  <si>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</si>
  <si>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</si>
  <si>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</si>
  <si>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</si>
  <si>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</si>
  <si>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</si>
  <si>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</si>
  <si>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</si>
  <si>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</si>
  <si>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</si>
  <si>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</si>
  <si>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</si>
  <si>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</si>
  <si>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</si>
  <si>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</si>
  <si>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</si>
  <si>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</si>
  <si>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</si>
  <si>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</si>
  <si>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</si>
  <si>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</si>
  <si>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</si>
  <si>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</si>
  <si>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</si>
  <si>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</si>
  <si>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</si>
  <si>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</si>
  <si>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</si>
  <si>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</si>
  <si>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</si>
  <si>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</si>
  <si>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</si>
  <si>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</si>
  <si>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</si>
  <si>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</si>
  <si>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</si>
  <si>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</si>
  <si>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</si>
  <si>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</si>
  <si>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</si>
  <si>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</si>
  <si>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</si>
  <si>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</si>
  <si>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</si>
  <si>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</si>
  <si>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</si>
  <si>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</si>
  <si>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</si>
  <si>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</si>
  <si>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</si>
  <si>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</si>
  <si>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</si>
  <si>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</si>
  <si>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</si>
  <si>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</si>
  <si>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</si>
  <si>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</si>
  <si>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</si>
  <si>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</si>
  <si>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</si>
  <si>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</si>
  <si>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</si>
  <si>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</si>
  <si>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</si>
  <si>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</si>
  <si>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</si>
  <si>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</si>
  <si>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</si>
  <si>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</si>
  <si>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</si>
  <si>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</si>
  <si>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</si>
  <si>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</si>
  <si>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</si>
  <si>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</si>
  <si>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</si>
  <si>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</si>
  <si>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</si>
  <si>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</si>
  <si>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</si>
  <si>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</si>
  <si>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</si>
  <si>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</si>
  <si>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</si>
  <si>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</si>
  <si>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</si>
  <si>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</si>
  <si>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</si>
  <si>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</si>
  <si>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</si>
  <si>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</si>
  <si>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</si>
  <si>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</si>
  <si>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</si>
  <si>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</si>
  <si>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</si>
  <si>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</si>
  <si>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</si>
  <si>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</si>
  <si>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</si>
  <si>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</si>
  <si>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</si>
  <si>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</si>
  <si>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</si>
  <si>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</si>
  <si>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</si>
  <si>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</si>
  <si>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</si>
  <si>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</si>
  <si>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 xml:space="preserve">Let us test out some refrerences with formulas </t>
  </si>
  <si>
    <t>Referance formula</t>
  </si>
  <si>
    <t>Expected result</t>
  </si>
  <si>
    <t>What formula calculates</t>
  </si>
  <si>
    <t>=4*6</t>
  </si>
  <si>
    <t>=1/4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</si>
  <si>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</si>
  <si>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</si>
  <si>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</si>
  <si>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</si>
  <si>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</si>
  <si>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</si>
  <si>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</si>
  <si>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</si>
  <si>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</si>
  <si>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</si>
  <si>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</si>
  <si>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</si>
  <si>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</si>
  <si>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</si>
  <si>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</si>
  <si>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</si>
  <si>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</si>
  <si>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</si>
  <si>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</si>
  <si>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</si>
  <si>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</si>
  <si>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</si>
  <si>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</si>
  <si>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</si>
  <si>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</si>
  <si>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</si>
  <si>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</si>
  <si>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</si>
  <si>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</si>
  <si>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</si>
  <si>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</si>
  <si>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</si>
  <si>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</si>
  <si>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</si>
  <si>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</si>
  <si>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</si>
  <si>
    <t>Actual reference formula</t>
  </si>
  <si>
    <t>Use SHIFT+DOWN to cells below.</t>
  </si>
  <si>
    <t>Use CTRL+SHIFT+DOWN to select</t>
  </si>
  <si>
    <t>all cells below until a blank cell.</t>
  </si>
  <si>
    <t>CTRL+SHIFT+RIGHT</t>
  </si>
  <si>
    <t>Rembember to HOLD CTRL to select multiple ranges at once!</t>
  </si>
  <si>
    <t>Use the ERROR.TYPE function.</t>
  </si>
  <si>
    <t>Use the TYPE function.</t>
  </si>
  <si>
    <t>Hover over to see error.</t>
  </si>
  <si>
    <t>and</t>
  </si>
  <si>
    <t>CTRL+SHIFT+LEFT</t>
  </si>
  <si>
    <t>And use the mouse!</t>
  </si>
  <si>
    <t>COUNTIF has more functionality too! Look it up at ExcelJet (part of the</t>
  </si>
  <si>
    <t>curriculum.)</t>
  </si>
  <si>
    <t>You can change number formatting too!</t>
  </si>
  <si>
    <t>LOL</t>
  </si>
  <si>
    <t>Anna Banana</t>
  </si>
  <si>
    <t>Kevin Curry</t>
  </si>
  <si>
    <t>Ben Ten</t>
  </si>
  <si>
    <t>Anna</t>
  </si>
  <si>
    <t>Anna Karenina</t>
  </si>
  <si>
    <t>Kevin</t>
  </si>
  <si>
    <t>Banana</t>
  </si>
  <si>
    <t>Curry</t>
  </si>
  <si>
    <t>Ten</t>
  </si>
  <si>
    <t>Karenina</t>
  </si>
  <si>
    <t>Whole</t>
  </si>
  <si>
    <t>First Name</t>
  </si>
  <si>
    <t>Surname</t>
  </si>
  <si>
    <t>=5*(2+3)</t>
  </si>
  <si>
    <t>=5*2 + 3</t>
  </si>
  <si>
    <t>Number</t>
  </si>
  <si>
    <t xml:space="preserve">lecture </t>
  </si>
  <si>
    <t>Text</t>
  </si>
  <si>
    <t>Logical</t>
  </si>
  <si>
    <t>January</t>
  </si>
  <si>
    <t>Februar</t>
  </si>
  <si>
    <t>AVERAGE</t>
  </si>
  <si>
    <t>MAX</t>
  </si>
  <si>
    <t>MIN</t>
  </si>
  <si>
    <t>COUNTA</t>
  </si>
  <si>
    <t>COUNT</t>
  </si>
  <si>
    <t>COUNTBLANK</t>
  </si>
  <si>
    <t>ROWS</t>
  </si>
  <si>
    <t>COUNTA and ROW</t>
  </si>
  <si>
    <t>COUNTIF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</si>
</sst>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&quot;kr&quot;\ * #,##0.00_-;\-&quot;kr&quot;\ * #,##0.00_-;_-&quot;kr&quot;\ * &quot;-&quot;??_-;_-@_-"/>
    <numFmt numFmtId="165" formatCode="[$-F800]dddd\,\ mmmm\ dd\,\ yyyy"/>
  </numFmts>
  <fonts count="17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Trebuchet MS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Trebuchet MS"/>
      <family val="2"/>
      <scheme val="minor"/>
    </font>
    <font>
      <b/>
      <sz val="16"/>
      <color theme="3"/>
      <name val="Calibri"/>
      <family val="2"/>
    </font>
    <font>
      <i/>
      <sz val="11"/>
      <color rgb="FF7F7F7F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b/>
      <i/>
      <u/>
      <sz val="11"/>
      <color theme="9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</cellStyleXfs>
  <cellXfs count="4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5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12" fillId="0" borderId="0" xfId="4"/>
    <xf numFmtId="0" fontId="15" fillId="9" borderId="0" xfId="0" applyFont="1" applyFill="1"/>
    <xf numFmtId="0" fontId="14" fillId="8" borderId="0" xfId="6"/>
    <xf numFmtId="0" fontId="13" fillId="7" borderId="0" xfId="5"/>
    <xf numFmtId="16" fontId="4" fillId="0" borderId="0" xfId="0" applyNumberFormat="1" applyFont="1"/>
    <xf numFmtId="0" fontId="16" fillId="0" borderId="0" xfId="0" applyFont="1"/>
    <xf numFmtId="0" fontId="0" fillId="5" borderId="0" xfId="0" applyFill="1"/>
    <xf numFmtId="164" fontId="4" fillId="0" borderId="0" xfId="0" applyNumberFormat="1" applyFont="1"/>
    <xf numFmtId="43" fontId="0" fillId="0" borderId="0" xfId="0" applyNumberFormat="1"/>
    <xf numFmtId="0" fontId="4" fillId="9" borderId="0" xfId="0" applyFont="1" applyFill="1"/>
    <xf numFmtId="0" fontId="0" fillId="9" borderId="0" xfId="0" applyFill="1"/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/>
    <xf numFmtId="0" fontId="0" fillId="0" borderId="0" xfId="0"/>
    <xf numFmtId="0" fontId="0" fillId="0" borderId="17" xfId="0" applyBorder="1"/>
  </cellXfs>
  <cellStyles count="7">
    <cellStyle name="20% - Accent1" xfId="2" builtinId="30"/>
    <cellStyle name="Bad" xfId="6" builtinId="27"/>
    <cellStyle name="Explanatory Text" xfId="4" builtinId="53"/>
    <cellStyle name="Good" xfId="5" builtinId="26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70184</xdr:colOff>
      <xdr:row>6</xdr:row>
      <xdr:rowOff>170448</xdr:rowOff>
    </xdr:from>
    <xdr:to>
      <xdr:col>1</xdr:col>
      <xdr:colOff>1288383</xdr:colOff>
      <xdr:row>10</xdr:row>
      <xdr:rowOff>25066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B43804-44AC-9DE6-906D-E3F0807DEEBA}"/>
            </a:ext>
          </a:extLst>
        </xdr:cNvPr>
        <xdr:cNvSpPr txBox="1"/>
      </xdr:nvSpPr>
      <xdr:spPr>
        <a:xfrm>
          <a:off x="70184" y="1398672"/>
          <a:ext cx="2722146" cy="616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A </a:t>
          </a:r>
          <a:r>
            <a:rPr lang="nb-NO" sz="1100" i="1"/>
            <a:t>range</a:t>
          </a:r>
          <a:r>
            <a:rPr lang="nb-NO" sz="1100"/>
            <a:t> is a rectangular selection</a:t>
          </a:r>
          <a:r>
            <a:rPr lang="nb-NO" sz="1100" baseline="0"/>
            <a:t> of cells.</a:t>
          </a:r>
        </a:p>
        <a:p>
          <a:r>
            <a:rPr lang="nb-NO" sz="1100" baseline="0"/>
            <a:t>Columns are vertical ranges.</a:t>
          </a:r>
        </a:p>
        <a:p>
          <a:r>
            <a:rPr lang="nb-NO" sz="1100" baseline="0"/>
            <a:t>Rows are horizontal ranges.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21</xdr:col>
      <xdr:colOff>323022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8703023" y="208308"/>
          <a:ext cx="7845629" cy="4786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 (sales_total)</a:t>
          </a:r>
        </a:p>
        <a:p>
          <a:r>
            <a:rPr lang="en-GB" sz="2400" b="0" baseline="0"/>
            <a:t>2. Calculate the difference in sales from January to February (sales_diff). </a:t>
          </a:r>
        </a:p>
        <a:p>
          <a:r>
            <a:rPr lang="en-GB" sz="2400" b="0" baseline="0"/>
            <a:t>3. Calculate the percentage increase in sales from January to February. (pct_increase)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407839</xdr:colOff>
      <xdr:row>16</xdr:row>
      <xdr:rowOff>28716</xdr:rowOff>
    </xdr:from>
    <xdr:to>
      <xdr:col>19</xdr:col>
      <xdr:colOff>435226</xdr:colOff>
      <xdr:row>28</xdr:row>
      <xdr:rowOff>11260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8789" y="2981466"/>
          <a:ext cx="3456387" cy="21923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J51"/>
  <sheetViews>
    <sheetView zoomScale="115" zoomScaleNormal="115" workbookViewId="0">
      <selection activeCell="A2" sqref="A2"/>
    </sheetView>
  </sheetViews>
  <sheetFormatPr defaultColWidth="9"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10" ht="21" x14ac:dyDescent="0.35">
      <c r="A1" s="41" t="s">
        <v>479</v>
      </c>
      <c r="B1" s="42"/>
      <c r="C1" s="42"/>
      <c r="D1" s="42"/>
      <c r="E1" s="42"/>
    </row>
    <row r="2" spans="1:10" ht="16.5" x14ac:dyDescent="0.3">
      <c r="A2" s="32">
        <v>1</v>
      </c>
      <c r="B2" s="31" t="s">
        <v>507</v>
      </c>
      <c r="C2" s="33" t="e">
        <f>1/0</f>
        <v>#DIV/0!</v>
      </c>
    </row>
    <row r="5" spans="1:10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</row>
    <row r="7" spans="1:10" x14ac:dyDescent="0.25">
      <c r="A7" s="5" t="s">
        <v>518</v>
      </c>
      <c r="B7" s="5" t="s">
        <v>519</v>
      </c>
      <c r="C7" s="5" t="s">
        <v>520</v>
      </c>
    </row>
    <row r="8" spans="1:10" x14ac:dyDescent="0.25">
      <c r="A8" s="5" t="s">
        <v>508</v>
      </c>
      <c r="B8" s="5" t="s">
        <v>511</v>
      </c>
      <c r="C8" s="5" t="s">
        <v>514</v>
      </c>
    </row>
    <row r="9" spans="1:10" x14ac:dyDescent="0.25">
      <c r="A9" s="5" t="s">
        <v>509</v>
      </c>
      <c r="B9" s="5" t="s">
        <v>513</v>
      </c>
      <c r="C9" s="5" t="s">
        <v>515</v>
      </c>
    </row>
    <row r="10" spans="1:10" x14ac:dyDescent="0.25">
      <c r="A10" s="5" t="s">
        <v>510</v>
      </c>
      <c r="B10" s="5" t="s">
        <v>115</v>
      </c>
      <c r="C10" s="5" t="s">
        <v>516</v>
      </c>
    </row>
    <row r="11" spans="1:10" x14ac:dyDescent="0.25">
      <c r="A11" s="5" t="s">
        <v>512</v>
      </c>
      <c r="B11" s="5" t="s">
        <v>511</v>
      </c>
      <c r="C11" s="5" t="s">
        <v>517</v>
      </c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20"/>
  <sheetViews>
    <sheetView zoomScale="115" zoomScaleNormal="115" workbookViewId="0">
      <selection activeCell="C22" sqref="C22"/>
    </sheetView>
  </sheetViews>
  <sheetFormatPr defaultColWidth="9"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41" t="s">
        <v>477</v>
      </c>
      <c r="B1" s="42"/>
      <c r="C1" s="42"/>
      <c r="D1" s="42"/>
      <c r="E1" s="42"/>
    </row>
    <row r="11" spans="1:5" ht="18" x14ac:dyDescent="0.35">
      <c r="A11" s="43">
        <v>2.1</v>
      </c>
      <c r="B11" s="44"/>
    </row>
    <row r="13" spans="1:5" x14ac:dyDescent="0.25">
      <c r="A13" s="21" t="s">
        <v>429</v>
      </c>
      <c r="B13" s="21" t="s">
        <v>428</v>
      </c>
    </row>
    <row r="14" spans="1:5" ht="16.5" x14ac:dyDescent="0.3">
      <c r="A14" s="11" t="s">
        <v>434</v>
      </c>
      <c r="B14" s="11">
        <f>1+2</f>
        <v>3</v>
      </c>
    </row>
    <row r="15" spans="1:5" ht="16.5" x14ac:dyDescent="0.3">
      <c r="A15" s="11" t="s">
        <v>435</v>
      </c>
      <c r="B15" s="11">
        <f>2*9</f>
        <v>18</v>
      </c>
    </row>
    <row r="16" spans="1:5" ht="16.5" x14ac:dyDescent="0.3">
      <c r="A16" s="11" t="s">
        <v>436</v>
      </c>
      <c r="B16" s="11">
        <f>9/3</f>
        <v>3</v>
      </c>
    </row>
    <row r="17" spans="1:3" ht="16.5" x14ac:dyDescent="0.3">
      <c r="A17" s="11" t="s">
        <v>437</v>
      </c>
      <c r="B17" s="11">
        <f>7-1</f>
        <v>6</v>
      </c>
      <c r="C17" s="34"/>
    </row>
    <row r="18" spans="1:3" ht="16.5" x14ac:dyDescent="0.3">
      <c r="A18" s="11" t="s">
        <v>438</v>
      </c>
      <c r="B18" s="11">
        <f>1+3*2</f>
        <v>7</v>
      </c>
    </row>
    <row r="19" spans="1:3" x14ac:dyDescent="0.25">
      <c r="A19" s="7" t="s">
        <v>521</v>
      </c>
      <c r="B19" s="5">
        <f>5*(2+3)</f>
        <v>25</v>
      </c>
    </row>
    <row r="20" spans="1:3" x14ac:dyDescent="0.25">
      <c r="A20" s="7" t="s">
        <v>522</v>
      </c>
      <c r="B20" s="5">
        <f>5*2+3</f>
        <v>13</v>
      </c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topLeftCell="A6" zoomScale="115" zoomScaleNormal="115" workbookViewId="0">
      <selection activeCell="D18" sqref="D18"/>
    </sheetView>
  </sheetViews>
  <sheetFormatPr defaultColWidth="9" defaultRowHeight="15" x14ac:dyDescent="0.25"/>
  <cols>
    <col min="1" max="1" width="27.75" style="5" customWidth="1"/>
    <col min="2" max="2" width="26.25" style="5" customWidth="1"/>
    <col min="3" max="16384" width="9" style="5"/>
  </cols>
  <sheetData>
    <row r="1" spans="1:5" ht="21" x14ac:dyDescent="0.35">
      <c r="A1" s="41" t="s">
        <v>475</v>
      </c>
      <c r="B1" s="42"/>
      <c r="C1" s="42"/>
      <c r="D1" s="42"/>
      <c r="E1" s="42"/>
    </row>
    <row r="7" spans="1:5" ht="18" x14ac:dyDescent="0.35">
      <c r="A7" s="43">
        <v>3.1</v>
      </c>
      <c r="B7" s="44"/>
    </row>
    <row r="8" spans="1:5" x14ac:dyDescent="0.25">
      <c r="A8" s="5" t="s">
        <v>476</v>
      </c>
    </row>
    <row r="10" spans="1:5" x14ac:dyDescent="0.25">
      <c r="A10" s="21" t="s">
        <v>429</v>
      </c>
      <c r="B10" s="21" t="s">
        <v>428</v>
      </c>
    </row>
    <row r="11" spans="1:5" ht="16.5" x14ac:dyDescent="0.3">
      <c r="A11" s="11" t="s">
        <v>439</v>
      </c>
      <c r="B11" s="11" t="b">
        <f>1=1</f>
        <v>1</v>
      </c>
    </row>
    <row r="12" spans="1:5" ht="16.5" x14ac:dyDescent="0.3">
      <c r="A12" s="11" t="s">
        <v>440</v>
      </c>
      <c r="B12" s="11" t="b">
        <f>2&gt;1</f>
        <v>1</v>
      </c>
    </row>
    <row r="13" spans="1:5" ht="16.5" x14ac:dyDescent="0.3">
      <c r="A13" s="11" t="s">
        <v>441</v>
      </c>
      <c r="B13" s="11" t="b">
        <f>44&lt;3</f>
        <v>0</v>
      </c>
    </row>
    <row r="14" spans="1:5" ht="16.5" x14ac:dyDescent="0.3">
      <c r="A14" s="11" t="s">
        <v>442</v>
      </c>
      <c r="B14" s="11" t="b">
        <f>3&lt;=3</f>
        <v>1</v>
      </c>
    </row>
    <row r="15" spans="1:5" ht="16.5" x14ac:dyDescent="0.3">
      <c r="A15" s="11" t="s">
        <v>443</v>
      </c>
      <c r="B15" s="11" t="b">
        <f>3&gt;=3</f>
        <v>1</v>
      </c>
    </row>
    <row r="16" spans="1:5" ht="16.5" x14ac:dyDescent="0.3">
      <c r="A16" s="11" t="s">
        <v>478</v>
      </c>
      <c r="B16" s="11" t="b">
        <f>3&gt;=4</f>
        <v>0</v>
      </c>
    </row>
    <row r="17" spans="1:2" ht="16.5" x14ac:dyDescent="0.3">
      <c r="A17" s="11"/>
      <c r="B17" s="11"/>
    </row>
    <row r="18" spans="1:2" ht="16.5" x14ac:dyDescent="0.3">
      <c r="A18" s="11" t="s">
        <v>444</v>
      </c>
      <c r="B18" s="11" t="b">
        <f>AND(TRUE,TRUE)</f>
        <v>1</v>
      </c>
    </row>
    <row r="19" spans="1:2" ht="16.5" x14ac:dyDescent="0.3">
      <c r="A19" s="11" t="s">
        <v>445</v>
      </c>
      <c r="B19" s="11" t="b">
        <f>AND(TRUE,TRUE,FALSE)</f>
        <v>0</v>
      </c>
    </row>
    <row r="20" spans="1:2" ht="16.5" x14ac:dyDescent="0.3">
      <c r="A20" s="11" t="s">
        <v>446</v>
      </c>
      <c r="B20" s="11" t="b">
        <f>OR(FALSE,FALSE,FALSE,TRUE)</f>
        <v>1</v>
      </c>
    </row>
    <row r="21" spans="1:2" ht="16.5" x14ac:dyDescent="0.3">
      <c r="A21" s="11" t="s">
        <v>447</v>
      </c>
      <c r="B21" s="11" t="b">
        <f>OR(FALSE,FALSE)</f>
        <v>0</v>
      </c>
    </row>
    <row r="22" spans="1:2" ht="16.5" x14ac:dyDescent="0.3">
      <c r="A22" s="11" t="s">
        <v>448</v>
      </c>
      <c r="B22" s="11" t="b">
        <f>NOT(TRUE)</f>
        <v>0</v>
      </c>
    </row>
    <row r="23" spans="1:2" ht="16.5" x14ac:dyDescent="0.3">
      <c r="A23" s="11" t="s">
        <v>449</v>
      </c>
      <c r="B23" s="11" t="b">
        <f>NOT(FALSE)</f>
        <v>1</v>
      </c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tabSelected="1" zoomScale="130" zoomScaleNormal="130" workbookViewId="0">
      <selection activeCell="D19" sqref="D19"/>
    </sheetView>
  </sheetViews>
  <sheetFormatPr defaultColWidth="9" defaultRowHeight="15" x14ac:dyDescent="0.25"/>
  <cols>
    <col min="1" max="1" width="16.625" style="5" customWidth="1"/>
    <col min="2" max="2" width="21" style="5" customWidth="1"/>
    <col min="3" max="3" width="13.75" style="5" customWidth="1"/>
    <col min="4" max="4" width="21.5" style="5" customWidth="1"/>
    <col min="5" max="16384" width="9" style="5"/>
  </cols>
  <sheetData>
    <row r="1" spans="1:8" ht="21" x14ac:dyDescent="0.35">
      <c r="A1" s="41" t="s">
        <v>474</v>
      </c>
      <c r="B1" s="42"/>
      <c r="C1" s="42"/>
      <c r="D1" s="42"/>
      <c r="E1" s="42"/>
    </row>
    <row r="2" spans="1:8" x14ac:dyDescent="0.25">
      <c r="B2" s="7"/>
      <c r="C2" s="7"/>
    </row>
    <row r="3" spans="1:8" ht="18.75" thickBot="1" x14ac:dyDescent="0.4">
      <c r="A3" s="43">
        <v>4.0999999999999996</v>
      </c>
      <c r="B3" s="44"/>
      <c r="C3" s="7"/>
    </row>
    <row r="4" spans="1:8" ht="15.75" customHeight="1" thickBot="1" x14ac:dyDescent="0.35">
      <c r="A4" s="7" t="s">
        <v>469</v>
      </c>
      <c r="B4" s="7"/>
      <c r="C4" s="25">
        <v>1</v>
      </c>
      <c r="D4" s="26">
        <v>2</v>
      </c>
      <c r="E4" s="26">
        <v>3</v>
      </c>
      <c r="F4" s="26">
        <v>4</v>
      </c>
      <c r="G4" s="26">
        <v>5</v>
      </c>
      <c r="H4" s="27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450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451</v>
      </c>
      <c r="B9" s="21" t="s">
        <v>453</v>
      </c>
      <c r="C9" s="21" t="s">
        <v>452</v>
      </c>
      <c r="D9" s="21" t="s">
        <v>492</v>
      </c>
    </row>
    <row r="10" spans="1:8" ht="16.5" x14ac:dyDescent="0.3">
      <c r="A10" s="22" t="s">
        <v>470</v>
      </c>
      <c r="B10" s="11" t="s">
        <v>434</v>
      </c>
      <c r="C10" s="11">
        <v>3</v>
      </c>
      <c r="D10" s="11">
        <f>C4+D4</f>
        <v>3</v>
      </c>
    </row>
    <row r="11" spans="1:8" ht="16.5" x14ac:dyDescent="0.3">
      <c r="A11" s="22" t="s">
        <v>471</v>
      </c>
      <c r="B11" s="11" t="s">
        <v>454</v>
      </c>
      <c r="C11" s="11">
        <v>24</v>
      </c>
      <c r="D11" s="11">
        <f>F4*H4</f>
        <v>24</v>
      </c>
    </row>
    <row r="12" spans="1:8" ht="16.5" x14ac:dyDescent="0.3">
      <c r="A12" s="22" t="s">
        <v>472</v>
      </c>
      <c r="B12" s="11" t="s">
        <v>455</v>
      </c>
      <c r="C12" s="11">
        <v>0.25</v>
      </c>
      <c r="D12" s="11">
        <f>C4/F4</f>
        <v>0.25</v>
      </c>
    </row>
    <row r="13" spans="1:8" ht="16.5" x14ac:dyDescent="0.3">
      <c r="A13" s="22" t="s">
        <v>473</v>
      </c>
      <c r="B13" s="11">
        <f>6-10</f>
        <v>-4</v>
      </c>
      <c r="C13" s="11">
        <v>-4</v>
      </c>
      <c r="D13" s="11">
        <f>H4-10</f>
        <v>-4</v>
      </c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topLeftCell="A32" zoomScale="145" zoomScaleNormal="145" workbookViewId="0">
      <selection activeCell="A40" sqref="A40:E40"/>
    </sheetView>
  </sheetViews>
  <sheetFormatPr defaultColWidth="9" defaultRowHeight="15" x14ac:dyDescent="0.25"/>
  <cols>
    <col min="1" max="1" width="19.75" style="5" customWidth="1"/>
    <col min="2" max="2" width="20.875" style="5" customWidth="1"/>
    <col min="3" max="3" width="24.75" style="5" customWidth="1"/>
    <col min="4" max="4" width="9" style="5"/>
    <col min="5" max="5" width="14.5" style="5" customWidth="1"/>
    <col min="6" max="6" width="27.625" style="5" customWidth="1"/>
    <col min="7" max="7" width="16.25" style="5" customWidth="1"/>
    <col min="8" max="16384" width="9" style="5"/>
  </cols>
  <sheetData>
    <row r="1" spans="1:6" ht="21" x14ac:dyDescent="0.35">
      <c r="A1" s="41" t="s">
        <v>456</v>
      </c>
      <c r="B1" s="42"/>
      <c r="C1" s="42"/>
      <c r="D1" s="42"/>
      <c r="E1" s="42"/>
    </row>
    <row r="3" spans="1:6" ht="18" x14ac:dyDescent="0.35">
      <c r="A3" s="43">
        <v>5.0999999999999996</v>
      </c>
      <c r="B3" s="44"/>
      <c r="C3" s="24" t="s">
        <v>458</v>
      </c>
    </row>
    <row r="4" spans="1:6" x14ac:dyDescent="0.25">
      <c r="A4" s="5" t="s">
        <v>457</v>
      </c>
      <c r="D4" s="5">
        <v>8</v>
      </c>
      <c r="F4" s="8" t="s">
        <v>493</v>
      </c>
    </row>
    <row r="5" spans="1:6" x14ac:dyDescent="0.25">
      <c r="D5" s="5">
        <v>2</v>
      </c>
    </row>
    <row r="6" spans="1:6" x14ac:dyDescent="0.25">
      <c r="D6" s="5">
        <v>4</v>
      </c>
      <c r="F6" s="8" t="s">
        <v>494</v>
      </c>
    </row>
    <row r="7" spans="1:6" x14ac:dyDescent="0.25">
      <c r="D7" s="5">
        <v>33</v>
      </c>
      <c r="F7" s="8" t="s">
        <v>495</v>
      </c>
    </row>
    <row r="8" spans="1:6" ht="16.5" x14ac:dyDescent="0.3">
      <c r="A8" s="30"/>
      <c r="D8" s="5">
        <v>12</v>
      </c>
    </row>
    <row r="9" spans="1:6" x14ac:dyDescent="0.25">
      <c r="D9" s="5">
        <v>6</v>
      </c>
      <c r="F9" s="8" t="s">
        <v>503</v>
      </c>
    </row>
    <row r="10" spans="1:6" x14ac:dyDescent="0.25">
      <c r="E10" s="7">
        <f>SUM(D4:D9)</f>
        <v>65</v>
      </c>
    </row>
    <row r="11" spans="1:6" ht="16.5" x14ac:dyDescent="0.3">
      <c r="D11" s="5">
        <f>SUM(D4:D9)</f>
        <v>65</v>
      </c>
      <c r="E11" s="11">
        <f>SUM(D4:D9)</f>
        <v>65</v>
      </c>
    </row>
    <row r="12" spans="1:6" ht="18" x14ac:dyDescent="0.35">
      <c r="A12" s="43">
        <v>5.2</v>
      </c>
      <c r="B12" s="44"/>
    </row>
    <row r="13" spans="1:6" x14ac:dyDescent="0.25">
      <c r="A13" s="5" t="s">
        <v>459</v>
      </c>
      <c r="D13" s="5">
        <v>8</v>
      </c>
      <c r="E13" s="5">
        <f>8+2</f>
        <v>10</v>
      </c>
      <c r="F13" s="5">
        <v>19</v>
      </c>
    </row>
    <row r="14" spans="1:6" ht="16.5" x14ac:dyDescent="0.3">
      <c r="D14" s="11">
        <f>SUM(D13:F13)</f>
        <v>37</v>
      </c>
      <c r="F14" s="8" t="s">
        <v>496</v>
      </c>
    </row>
    <row r="15" spans="1:6" x14ac:dyDescent="0.25">
      <c r="D15" s="7"/>
    </row>
    <row r="17" spans="1:7" ht="18.75" thickBot="1" x14ac:dyDescent="0.4">
      <c r="A17" s="43">
        <v>5.3</v>
      </c>
      <c r="B17" s="44"/>
    </row>
    <row r="18" spans="1:7" x14ac:dyDescent="0.25">
      <c r="A18" s="5" t="s">
        <v>460</v>
      </c>
      <c r="D18" s="12">
        <v>8</v>
      </c>
      <c r="E18" s="13">
        <f>8+2</f>
        <v>10</v>
      </c>
      <c r="G18" s="8" t="s">
        <v>496</v>
      </c>
    </row>
    <row r="19" spans="1:7" x14ac:dyDescent="0.25">
      <c r="D19" s="14">
        <v>2</v>
      </c>
      <c r="E19" s="15">
        <v>7</v>
      </c>
      <c r="G19" s="8" t="s">
        <v>501</v>
      </c>
    </row>
    <row r="20" spans="1:7" x14ac:dyDescent="0.25">
      <c r="D20" s="14">
        <v>4</v>
      </c>
      <c r="E20" s="15">
        <v>8</v>
      </c>
      <c r="G20" s="8" t="s">
        <v>502</v>
      </c>
    </row>
    <row r="21" spans="1:7" ht="15.75" thickBot="1" x14ac:dyDescent="0.3">
      <c r="D21" s="16">
        <v>33</v>
      </c>
      <c r="E21" s="17">
        <v>9</v>
      </c>
    </row>
    <row r="23" spans="1:7" ht="16.5" x14ac:dyDescent="0.3">
      <c r="D23" s="11">
        <f>SUM(D18:E21)</f>
        <v>81</v>
      </c>
      <c r="E23" s="7"/>
    </row>
    <row r="25" spans="1:7" ht="18.75" thickBot="1" x14ac:dyDescent="0.4">
      <c r="A25" s="43">
        <v>5.4</v>
      </c>
      <c r="B25" s="44"/>
    </row>
    <row r="26" spans="1:7" x14ac:dyDescent="0.25">
      <c r="A26" s="5" t="s">
        <v>461</v>
      </c>
      <c r="D26" s="18">
        <v>8</v>
      </c>
      <c r="E26" s="18">
        <f>8+2</f>
        <v>10</v>
      </c>
      <c r="F26" s="35">
        <v>89990</v>
      </c>
      <c r="G26" s="18">
        <f>8+2</f>
        <v>10</v>
      </c>
    </row>
    <row r="27" spans="1:7" x14ac:dyDescent="0.25">
      <c r="D27" s="19">
        <v>2</v>
      </c>
      <c r="E27" s="19">
        <v>7</v>
      </c>
      <c r="F27" s="5" t="s">
        <v>507</v>
      </c>
      <c r="G27" s="19">
        <v>55</v>
      </c>
    </row>
    <row r="28" spans="1:7" x14ac:dyDescent="0.25">
      <c r="D28" s="19">
        <v>4</v>
      </c>
      <c r="E28" s="19">
        <v>8</v>
      </c>
      <c r="G28" s="19">
        <v>8</v>
      </c>
    </row>
    <row r="29" spans="1:7" ht="15.75" thickBot="1" x14ac:dyDescent="0.3">
      <c r="D29" s="19">
        <v>33</v>
      </c>
      <c r="E29" s="20">
        <v>9</v>
      </c>
      <c r="G29" s="20">
        <v>66</v>
      </c>
    </row>
    <row r="30" spans="1:7" x14ac:dyDescent="0.25">
      <c r="D30" s="19">
        <v>12</v>
      </c>
      <c r="F30" s="18">
        <v>1</v>
      </c>
    </row>
    <row r="31" spans="1:7" x14ac:dyDescent="0.25">
      <c r="D31" s="19">
        <v>6</v>
      </c>
      <c r="F31" s="19">
        <v>7</v>
      </c>
    </row>
    <row r="32" spans="1:7" x14ac:dyDescent="0.25">
      <c r="D32" s="19">
        <v>7</v>
      </c>
      <c r="F32" s="19">
        <v>3</v>
      </c>
    </row>
    <row r="33" spans="1:7" ht="15.75" thickBot="1" x14ac:dyDescent="0.3">
      <c r="D33" s="20">
        <v>8</v>
      </c>
      <c r="F33" s="20">
        <v>11</v>
      </c>
    </row>
    <row r="35" spans="1:7" ht="16.5" x14ac:dyDescent="0.3">
      <c r="D35" s="11">
        <f>SUM(D26:D33,E26:E29,F30:F33,G26:G29)</f>
        <v>275</v>
      </c>
      <c r="E35" s="7"/>
    </row>
    <row r="37" spans="1:7" x14ac:dyDescent="0.25">
      <c r="D37" s="8" t="s">
        <v>497</v>
      </c>
      <c r="E37" s="8"/>
      <c r="F37" s="8"/>
      <c r="G37" s="8"/>
    </row>
    <row r="40" spans="1:7" ht="21" x14ac:dyDescent="0.35">
      <c r="A40" s="41" t="s">
        <v>462</v>
      </c>
      <c r="B40" s="42"/>
      <c r="C40" s="42"/>
      <c r="D40" s="42"/>
      <c r="E40" s="42"/>
    </row>
    <row r="42" spans="1:7" ht="18" x14ac:dyDescent="0.35">
      <c r="A42" s="43">
        <v>5.5</v>
      </c>
      <c r="B42" s="44"/>
    </row>
    <row r="44" spans="1:7" ht="15.75" x14ac:dyDescent="0.25">
      <c r="A44" s="23" t="s">
        <v>422</v>
      </c>
      <c r="B44" s="23" t="s">
        <v>423</v>
      </c>
      <c r="C44" s="23" t="s">
        <v>424</v>
      </c>
    </row>
    <row r="45" spans="1:7" ht="16.5" x14ac:dyDescent="0.3">
      <c r="A45" s="22" t="s">
        <v>463</v>
      </c>
      <c r="B45" s="11" t="e">
        <f>"LOL"+55</f>
        <v>#VALUE!</v>
      </c>
      <c r="C45" s="45" t="s">
        <v>430</v>
      </c>
      <c r="D45" s="46"/>
      <c r="E45" s="47"/>
      <c r="F45" s="8" t="s">
        <v>500</v>
      </c>
    </row>
    <row r="46" spans="1:7" ht="16.5" x14ac:dyDescent="0.3">
      <c r="A46" s="22" t="s">
        <v>464</v>
      </c>
      <c r="B46" s="11" t="e">
        <f>1/0</f>
        <v>#DIV/0!</v>
      </c>
      <c r="C46" s="45" t="s">
        <v>431</v>
      </c>
      <c r="D46" s="46"/>
      <c r="E46" s="47"/>
      <c r="F46" s="8" t="s">
        <v>498</v>
      </c>
    </row>
    <row r="47" spans="1:7" ht="16.5" x14ac:dyDescent="0.3">
      <c r="A47" s="22" t="s">
        <v>465</v>
      </c>
      <c r="B47" s="11" t="e" cm="1">
        <f t="array" aca="1" ref="B47" ca="1">ZUM(A30:A36)</f>
        <v>#NAME?</v>
      </c>
      <c r="C47" s="45" t="s">
        <v>432</v>
      </c>
      <c r="D47" s="46"/>
      <c r="E47" s="47"/>
    </row>
    <row r="48" spans="1:7" ht="16.5" x14ac:dyDescent="0.3">
      <c r="A48" s="22" t="s">
        <v>466</v>
      </c>
      <c r="B48" s="11" t="e">
        <f>SQRT(-2)</f>
        <v>#NUM!</v>
      </c>
      <c r="C48" s="45" t="s">
        <v>433</v>
      </c>
      <c r="D48" s="46"/>
      <c r="E48" s="47"/>
    </row>
    <row r="51" spans="1:6" ht="21" x14ac:dyDescent="0.35">
      <c r="A51" s="41" t="s">
        <v>467</v>
      </c>
      <c r="B51" s="42"/>
      <c r="C51" s="42"/>
      <c r="D51" s="42"/>
      <c r="E51" s="42"/>
    </row>
    <row r="53" spans="1:6" ht="18" x14ac:dyDescent="0.35">
      <c r="A53" s="43">
        <v>5.6</v>
      </c>
      <c r="B53" s="44"/>
    </row>
    <row r="55" spans="1:6" ht="15.75" x14ac:dyDescent="0.25">
      <c r="A55" s="23" t="s">
        <v>426</v>
      </c>
      <c r="B55" s="23" t="s">
        <v>427</v>
      </c>
      <c r="C55" s="23" t="s">
        <v>425</v>
      </c>
    </row>
    <row r="56" spans="1:6" ht="16.5" x14ac:dyDescent="0.3">
      <c r="A56" s="11">
        <v>2.5</v>
      </c>
      <c r="B56" s="36">
        <v>40179</v>
      </c>
      <c r="C56" s="11" t="s">
        <v>523</v>
      </c>
      <c r="D56" s="5">
        <f>TYPE(B56)</f>
        <v>1</v>
      </c>
      <c r="F56" s="8" t="s">
        <v>499</v>
      </c>
    </row>
    <row r="57" spans="1:6" ht="16.5" x14ac:dyDescent="0.3">
      <c r="A57" s="11" t="s">
        <v>468</v>
      </c>
      <c r="B57" s="11" t="s">
        <v>524</v>
      </c>
      <c r="C57" s="11" t="s">
        <v>525</v>
      </c>
      <c r="D57" s="5">
        <f>TYPE(B57)</f>
        <v>2</v>
      </c>
    </row>
    <row r="58" spans="1:6" ht="16.5" x14ac:dyDescent="0.3">
      <c r="A58" s="11" t="b">
        <v>1</v>
      </c>
      <c r="B58" s="11" t="b">
        <v>0</v>
      </c>
      <c r="C58" s="11" t="s">
        <v>526</v>
      </c>
      <c r="D58" s="5">
        <f>TYPE(B58)</f>
        <v>4</v>
      </c>
    </row>
    <row r="59" spans="1:6" ht="16.5" x14ac:dyDescent="0.3">
      <c r="A59" s="11" t="e">
        <f>1/0</f>
        <v>#DIV/0!</v>
      </c>
      <c r="B59" s="11" t="e">
        <f>"LOL"+55</f>
        <v>#VALUE!</v>
      </c>
      <c r="C59" s="11" t="s">
        <v>423</v>
      </c>
      <c r="D59" s="5">
        <f>TYPE(B59)</f>
        <v>16</v>
      </c>
    </row>
    <row r="61" spans="1:6" x14ac:dyDescent="0.25">
      <c r="C61" s="9"/>
    </row>
    <row r="62" spans="1:6" ht="15.75" x14ac:dyDescent="0.25">
      <c r="D62" s="10"/>
    </row>
  </sheetData>
  <mergeCells count="13">
    <mergeCell ref="A40:E40"/>
    <mergeCell ref="A42:B42"/>
    <mergeCell ref="A51:E51"/>
    <mergeCell ref="A53:B53"/>
    <mergeCell ref="C45:E45"/>
    <mergeCell ref="C46:E46"/>
    <mergeCell ref="C47:E47"/>
    <mergeCell ref="C48:E48"/>
    <mergeCell ref="A1:E1"/>
    <mergeCell ref="A3:B3"/>
    <mergeCell ref="A12:B12"/>
    <mergeCell ref="A17:B17"/>
    <mergeCell ref="A25:B2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zoomScaleNormal="100" workbookViewId="0">
      <selection activeCell="G2" sqref="A2:G2"/>
    </sheetView>
  </sheetViews>
  <sheetFormatPr defaultColWidth="9"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  <c r="G2" s="5">
        <f>E2+F2</f>
        <v>916.17</v>
      </c>
      <c r="H2" s="5">
        <f>F2-E2</f>
        <v>-620.65</v>
      </c>
      <c r="I2" s="5">
        <f>H2/E2</f>
        <v>-0.80770682318033338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  <c r="G3" s="5">
        <f>E3+F3</f>
        <v>1373.61</v>
      </c>
      <c r="H3" s="5">
        <f t="shared" ref="H3:H66" si="0">F3-E3</f>
        <v>-204.51</v>
      </c>
      <c r="I3" s="5">
        <f t="shared" ref="I3:I66" si="1">H3/E3</f>
        <v>-0.259181811269105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  <c r="G4" s="5">
        <f t="shared" ref="G4:G67" si="2">E4+F4</f>
        <v>972.52</v>
      </c>
      <c r="H4" s="5">
        <f t="shared" si="0"/>
        <v>310.03999999999996</v>
      </c>
      <c r="I4" s="5">
        <f t="shared" si="1"/>
        <v>0.93599806786619955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  <c r="G5" s="5">
        <f t="shared" si="2"/>
        <v>1166.51</v>
      </c>
      <c r="H5" s="5">
        <f t="shared" si="0"/>
        <v>187.51</v>
      </c>
      <c r="I5" s="5">
        <f t="shared" si="1"/>
        <v>0.38306435137895811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  <c r="G6" s="5">
        <f t="shared" si="2"/>
        <v>733.72</v>
      </c>
      <c r="H6" s="5">
        <f t="shared" si="0"/>
        <v>146.36000000000001</v>
      </c>
      <c r="I6" s="5">
        <f t="shared" si="1"/>
        <v>0.49836556796513215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  <c r="G7" s="5">
        <f t="shared" si="2"/>
        <v>1108.69</v>
      </c>
      <c r="H7" s="5">
        <f t="shared" si="0"/>
        <v>-437.15</v>
      </c>
      <c r="I7" s="5">
        <f t="shared" si="1"/>
        <v>-0.56558246649071053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  <c r="G8" s="5">
        <f t="shared" si="2"/>
        <v>1043.1500000000001</v>
      </c>
      <c r="H8" s="5">
        <f t="shared" si="0"/>
        <v>-469.75000000000006</v>
      </c>
      <c r="I8" s="5">
        <f t="shared" si="1"/>
        <v>-0.62099279529380669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  <c r="G9" s="5">
        <f t="shared" si="2"/>
        <v>130.15</v>
      </c>
      <c r="H9" s="5">
        <f t="shared" si="0"/>
        <v>121.39</v>
      </c>
      <c r="I9" s="5">
        <f t="shared" si="1"/>
        <v>27.714611872146119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  <c r="G10" s="5">
        <f t="shared" si="2"/>
        <v>469.31</v>
      </c>
      <c r="H10" s="5">
        <f t="shared" si="0"/>
        <v>-36.949999999999989</v>
      </c>
      <c r="I10" s="5">
        <f t="shared" si="1"/>
        <v>-0.14597242523604467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  <c r="G11" s="5">
        <f t="shared" si="2"/>
        <v>691.18999999999994</v>
      </c>
      <c r="H11" s="5">
        <f t="shared" si="0"/>
        <v>-367.15</v>
      </c>
      <c r="I11" s="5">
        <f t="shared" si="1"/>
        <v>-0.69382240111873317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  <c r="G12" s="5">
        <f t="shared" si="2"/>
        <v>923.62</v>
      </c>
      <c r="H12" s="5">
        <f t="shared" si="0"/>
        <v>-372.14</v>
      </c>
      <c r="I12" s="5">
        <f t="shared" si="1"/>
        <v>-0.57439649317774899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  <c r="G13" s="5">
        <f t="shared" si="2"/>
        <v>1418.18</v>
      </c>
      <c r="H13" s="5">
        <f t="shared" si="0"/>
        <v>63.259999999999991</v>
      </c>
      <c r="I13" s="5">
        <f t="shared" si="1"/>
        <v>9.3378206831399621E-2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  <c r="G14" s="5">
        <f t="shared" si="2"/>
        <v>736.57</v>
      </c>
      <c r="H14" s="5">
        <f t="shared" si="0"/>
        <v>503.41</v>
      </c>
      <c r="I14" s="5">
        <f t="shared" si="1"/>
        <v>4.318150626179448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  <c r="G15" s="5">
        <f t="shared" si="2"/>
        <v>1867.1100000000001</v>
      </c>
      <c r="H15" s="5">
        <f t="shared" si="0"/>
        <v>132.2299999999999</v>
      </c>
      <c r="I15" s="5">
        <f t="shared" si="1"/>
        <v>0.15243705616526779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  <c r="G16" s="5">
        <f t="shared" si="2"/>
        <v>1652.58</v>
      </c>
      <c r="H16" s="5">
        <f t="shared" si="0"/>
        <v>-12.360000000000014</v>
      </c>
      <c r="I16" s="5">
        <f t="shared" si="1"/>
        <v>-1.4847381887635607E-2</v>
      </c>
    </row>
    <row r="17" spans="1:9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  <c r="G17" s="5">
        <f t="shared" si="2"/>
        <v>148.28</v>
      </c>
      <c r="H17" s="5">
        <f t="shared" si="0"/>
        <v>-61.76</v>
      </c>
      <c r="I17" s="5">
        <f t="shared" si="1"/>
        <v>-0.58807846124547702</v>
      </c>
    </row>
    <row r="18" spans="1:9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  <c r="G18" s="5">
        <f t="shared" si="2"/>
        <v>1227.55</v>
      </c>
      <c r="H18" s="5">
        <f t="shared" si="0"/>
        <v>-167.19000000000005</v>
      </c>
      <c r="I18" s="5">
        <f t="shared" si="1"/>
        <v>-0.23974360812767978</v>
      </c>
    </row>
    <row r="19" spans="1:9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  <c r="G19" s="5">
        <f t="shared" si="2"/>
        <v>597.85</v>
      </c>
      <c r="H19" s="5">
        <f t="shared" si="0"/>
        <v>-56.009999999999991</v>
      </c>
      <c r="I19" s="5">
        <f t="shared" si="1"/>
        <v>-0.17132107790658549</v>
      </c>
    </row>
    <row r="20" spans="1:9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  <c r="G20" s="5">
        <f t="shared" si="2"/>
        <v>1119.49</v>
      </c>
      <c r="H20" s="5">
        <f t="shared" si="0"/>
        <v>-543.08999999999992</v>
      </c>
      <c r="I20" s="5">
        <f t="shared" si="1"/>
        <v>-0.65330991591382059</v>
      </c>
    </row>
    <row r="21" spans="1:9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  <c r="G21" s="5">
        <f t="shared" si="2"/>
        <v>1445.85</v>
      </c>
      <c r="H21" s="5">
        <f t="shared" si="0"/>
        <v>-399.61</v>
      </c>
      <c r="I21" s="5">
        <f t="shared" si="1"/>
        <v>-0.43307359682680741</v>
      </c>
    </row>
    <row r="22" spans="1:9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  <c r="G22" s="5">
        <f t="shared" si="2"/>
        <v>851.03</v>
      </c>
      <c r="H22" s="5">
        <f t="shared" si="0"/>
        <v>718.19</v>
      </c>
      <c r="I22" s="5">
        <f t="shared" si="1"/>
        <v>10.812857573020175</v>
      </c>
    </row>
    <row r="23" spans="1:9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  <c r="G23" s="5">
        <f t="shared" si="2"/>
        <v>1265.94</v>
      </c>
      <c r="H23" s="5">
        <f t="shared" si="0"/>
        <v>246.64</v>
      </c>
      <c r="I23" s="5">
        <f t="shared" si="1"/>
        <v>0.48393995879525165</v>
      </c>
    </row>
    <row r="24" spans="1:9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  <c r="G24" s="5">
        <f t="shared" si="2"/>
        <v>1212.74</v>
      </c>
      <c r="H24" s="5">
        <f t="shared" si="0"/>
        <v>-22.599999999999909</v>
      </c>
      <c r="I24" s="5">
        <f t="shared" si="1"/>
        <v>-3.658911716612416E-2</v>
      </c>
    </row>
    <row r="25" spans="1:9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  <c r="G25" s="5">
        <f t="shared" si="2"/>
        <v>1027.25</v>
      </c>
      <c r="H25" s="5">
        <f t="shared" si="0"/>
        <v>-208.34999999999997</v>
      </c>
      <c r="I25" s="5">
        <f t="shared" si="1"/>
        <v>-0.33724506312722563</v>
      </c>
    </row>
    <row r="26" spans="1:9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  <c r="G26" s="5">
        <f t="shared" si="2"/>
        <v>1084.1600000000001</v>
      </c>
      <c r="H26" s="5">
        <f t="shared" si="0"/>
        <v>-344.34</v>
      </c>
      <c r="I26" s="5">
        <f t="shared" si="1"/>
        <v>-0.48210010500525025</v>
      </c>
    </row>
    <row r="27" spans="1:9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  <c r="G27" s="5">
        <f t="shared" si="2"/>
        <v>632.11</v>
      </c>
      <c r="H27" s="5">
        <f t="shared" si="0"/>
        <v>135.13</v>
      </c>
      <c r="I27" s="5">
        <f t="shared" si="1"/>
        <v>0.54380457966115336</v>
      </c>
    </row>
    <row r="28" spans="1:9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  <c r="G28" s="5">
        <f t="shared" si="2"/>
        <v>938.85</v>
      </c>
      <c r="H28" s="5">
        <f t="shared" si="0"/>
        <v>646.13</v>
      </c>
      <c r="I28" s="5">
        <f t="shared" si="1"/>
        <v>4.4146624760863622</v>
      </c>
    </row>
    <row r="29" spans="1:9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  <c r="G29" s="5">
        <f t="shared" si="2"/>
        <v>1412.79</v>
      </c>
      <c r="H29" s="5">
        <f t="shared" si="0"/>
        <v>375.53</v>
      </c>
      <c r="I29" s="5">
        <f t="shared" si="1"/>
        <v>0.72408075120991844</v>
      </c>
    </row>
    <row r="30" spans="1:9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  <c r="G30" s="5">
        <f t="shared" si="2"/>
        <v>704.49</v>
      </c>
      <c r="H30" s="5">
        <f t="shared" si="0"/>
        <v>144.69</v>
      </c>
      <c r="I30" s="5">
        <f t="shared" si="1"/>
        <v>0.51693461950696684</v>
      </c>
    </row>
    <row r="31" spans="1:9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  <c r="G31" s="5">
        <f t="shared" si="2"/>
        <v>690.35</v>
      </c>
      <c r="H31" s="5">
        <f t="shared" si="0"/>
        <v>-259.59000000000003</v>
      </c>
      <c r="I31" s="5">
        <f t="shared" si="1"/>
        <v>-0.54653978145988169</v>
      </c>
    </row>
    <row r="32" spans="1:9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  <c r="G32" s="5">
        <f t="shared" si="2"/>
        <v>978.92000000000007</v>
      </c>
      <c r="H32" s="5">
        <f t="shared" si="0"/>
        <v>-287.72000000000003</v>
      </c>
      <c r="I32" s="5">
        <f t="shared" si="1"/>
        <v>-0.45430430114318199</v>
      </c>
    </row>
    <row r="33" spans="1:9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  <c r="G33" s="5">
        <f t="shared" si="2"/>
        <v>689.76</v>
      </c>
      <c r="H33" s="5">
        <f t="shared" si="0"/>
        <v>668.66000000000008</v>
      </c>
      <c r="I33" s="5">
        <f t="shared" si="1"/>
        <v>63.380094786729863</v>
      </c>
    </row>
    <row r="34" spans="1:9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  <c r="G34" s="5">
        <f t="shared" si="2"/>
        <v>1016.53</v>
      </c>
      <c r="H34" s="5">
        <f t="shared" si="0"/>
        <v>718.45</v>
      </c>
      <c r="I34" s="5">
        <f t="shared" si="1"/>
        <v>4.820517981749866</v>
      </c>
    </row>
    <row r="35" spans="1:9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  <c r="G35" s="5">
        <f t="shared" si="2"/>
        <v>630.29999999999995</v>
      </c>
      <c r="H35" s="5">
        <f t="shared" si="0"/>
        <v>-618.28</v>
      </c>
      <c r="I35" s="5">
        <f t="shared" si="1"/>
        <v>-0.9903730638004774</v>
      </c>
    </row>
    <row r="36" spans="1:9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  <c r="G36" s="5">
        <f t="shared" si="2"/>
        <v>853.08</v>
      </c>
      <c r="H36" s="5">
        <f t="shared" si="0"/>
        <v>-112.86000000000001</v>
      </c>
      <c r="I36" s="5">
        <f t="shared" si="1"/>
        <v>-0.233679110503758</v>
      </c>
    </row>
    <row r="37" spans="1:9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  <c r="G37" s="5">
        <f t="shared" si="2"/>
        <v>1054.55</v>
      </c>
      <c r="H37" s="5">
        <f t="shared" si="0"/>
        <v>-764.56999999999994</v>
      </c>
      <c r="I37" s="5">
        <f t="shared" si="1"/>
        <v>-0.84059325388099737</v>
      </c>
    </row>
    <row r="38" spans="1:9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  <c r="G38" s="5">
        <f t="shared" si="2"/>
        <v>463.67</v>
      </c>
      <c r="H38" s="5">
        <f t="shared" si="0"/>
        <v>274.57</v>
      </c>
      <c r="I38" s="5">
        <f t="shared" si="1"/>
        <v>2.9039661554732947</v>
      </c>
    </row>
    <row r="39" spans="1:9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  <c r="G39" s="5">
        <f t="shared" si="2"/>
        <v>378.4</v>
      </c>
      <c r="H39" s="5">
        <f t="shared" si="0"/>
        <v>358.36</v>
      </c>
      <c r="I39" s="5">
        <f t="shared" si="1"/>
        <v>35.764471057884236</v>
      </c>
    </row>
    <row r="40" spans="1:9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  <c r="G40" s="5">
        <f t="shared" si="2"/>
        <v>788.73</v>
      </c>
      <c r="H40" s="5">
        <f t="shared" si="0"/>
        <v>32.850000000000023</v>
      </c>
      <c r="I40" s="5">
        <f t="shared" si="1"/>
        <v>8.6918558501349483E-2</v>
      </c>
    </row>
    <row r="41" spans="1:9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  <c r="G41" s="5">
        <f t="shared" si="2"/>
        <v>1555.0300000000002</v>
      </c>
      <c r="H41" s="5">
        <f t="shared" si="0"/>
        <v>-354.39</v>
      </c>
      <c r="I41" s="5">
        <f t="shared" si="1"/>
        <v>-0.37120172617863012</v>
      </c>
    </row>
    <row r="42" spans="1:9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  <c r="G42" s="5">
        <f t="shared" si="2"/>
        <v>268.96999999999997</v>
      </c>
      <c r="H42" s="5">
        <f t="shared" si="0"/>
        <v>-208.86999999999998</v>
      </c>
      <c r="I42" s="5">
        <f t="shared" si="1"/>
        <v>-0.87422568223673192</v>
      </c>
    </row>
    <row r="43" spans="1:9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  <c r="G43" s="5">
        <f t="shared" si="2"/>
        <v>817.88</v>
      </c>
      <c r="H43" s="5">
        <f t="shared" si="0"/>
        <v>-706.18</v>
      </c>
      <c r="I43" s="5">
        <f t="shared" si="1"/>
        <v>-0.92670892222090995</v>
      </c>
    </row>
    <row r="44" spans="1:9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  <c r="G44" s="5">
        <f t="shared" si="2"/>
        <v>258.12</v>
      </c>
      <c r="H44" s="5">
        <f t="shared" si="0"/>
        <v>240.5</v>
      </c>
      <c r="I44" s="5">
        <f t="shared" si="1"/>
        <v>27.298524404086265</v>
      </c>
    </row>
    <row r="45" spans="1:9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  <c r="G45" s="5">
        <f t="shared" si="2"/>
        <v>395.81</v>
      </c>
      <c r="H45" s="5">
        <f t="shared" si="0"/>
        <v>63.610000000000014</v>
      </c>
      <c r="I45" s="5">
        <f t="shared" si="1"/>
        <v>0.38296207104154134</v>
      </c>
    </row>
    <row r="46" spans="1:9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  <c r="G46" s="5">
        <f t="shared" si="2"/>
        <v>249.88</v>
      </c>
      <c r="H46" s="5">
        <f t="shared" si="0"/>
        <v>-242.54000000000002</v>
      </c>
      <c r="I46" s="5">
        <f t="shared" si="1"/>
        <v>-0.98509402542544988</v>
      </c>
    </row>
    <row r="47" spans="1:9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  <c r="G47" s="5">
        <f t="shared" si="2"/>
        <v>1340.83</v>
      </c>
      <c r="H47" s="5">
        <f t="shared" si="0"/>
        <v>-33.669999999999959</v>
      </c>
      <c r="I47" s="5">
        <f t="shared" si="1"/>
        <v>-4.8992360858493941E-2</v>
      </c>
    </row>
    <row r="48" spans="1:9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  <c r="G48" s="5">
        <f t="shared" si="2"/>
        <v>1175.96</v>
      </c>
      <c r="H48" s="5">
        <f t="shared" si="0"/>
        <v>399.61999999999995</v>
      </c>
      <c r="I48" s="5">
        <f t="shared" si="1"/>
        <v>1.029497385166293</v>
      </c>
    </row>
    <row r="49" spans="1:9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  <c r="G49" s="5">
        <f t="shared" si="2"/>
        <v>1189.6399999999999</v>
      </c>
      <c r="H49" s="5">
        <f t="shared" si="0"/>
        <v>-79.479999999999905</v>
      </c>
      <c r="I49" s="5">
        <f t="shared" si="1"/>
        <v>-0.12525214321734732</v>
      </c>
    </row>
    <row r="50" spans="1:9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  <c r="G50" s="5">
        <f t="shared" si="2"/>
        <v>1761.3</v>
      </c>
      <c r="H50" s="5">
        <f t="shared" si="0"/>
        <v>205.53999999999996</v>
      </c>
      <c r="I50" s="5">
        <f t="shared" si="1"/>
        <v>0.264230986784594</v>
      </c>
    </row>
    <row r="51" spans="1:9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  <c r="G51" s="5">
        <f t="shared" si="2"/>
        <v>531.78</v>
      </c>
      <c r="H51" s="5">
        <f t="shared" si="0"/>
        <v>352.46000000000004</v>
      </c>
      <c r="I51" s="5">
        <f t="shared" si="1"/>
        <v>3.9310729422261885</v>
      </c>
    </row>
    <row r="52" spans="1:9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  <c r="G52" s="5">
        <f t="shared" si="2"/>
        <v>753.44</v>
      </c>
      <c r="H52" s="5">
        <f t="shared" si="0"/>
        <v>443.72</v>
      </c>
      <c r="I52" s="5">
        <f t="shared" si="1"/>
        <v>2.8652976882345342</v>
      </c>
    </row>
    <row r="53" spans="1:9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  <c r="G53" s="5">
        <f t="shared" si="2"/>
        <v>366.59000000000003</v>
      </c>
      <c r="H53" s="5">
        <f t="shared" si="0"/>
        <v>-37.590000000000003</v>
      </c>
      <c r="I53" s="5">
        <f t="shared" si="1"/>
        <v>-0.18600623484586076</v>
      </c>
    </row>
    <row r="54" spans="1:9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  <c r="G54" s="5">
        <f t="shared" si="2"/>
        <v>780.34</v>
      </c>
      <c r="H54" s="5">
        <f t="shared" si="0"/>
        <v>-774.66</v>
      </c>
      <c r="I54" s="5">
        <f t="shared" si="1"/>
        <v>-0.99634726688102893</v>
      </c>
    </row>
    <row r="55" spans="1:9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  <c r="G55" s="5">
        <f t="shared" si="2"/>
        <v>625.09</v>
      </c>
      <c r="H55" s="5">
        <f t="shared" si="0"/>
        <v>-493.65</v>
      </c>
      <c r="I55" s="5">
        <f t="shared" si="1"/>
        <v>-0.88251068165972424</v>
      </c>
    </row>
    <row r="56" spans="1:9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  <c r="G56" s="5">
        <f t="shared" si="2"/>
        <v>529.11</v>
      </c>
      <c r="H56" s="5">
        <f t="shared" si="0"/>
        <v>-466.71000000000004</v>
      </c>
      <c r="I56" s="5">
        <f t="shared" si="1"/>
        <v>-0.93733807314574924</v>
      </c>
    </row>
    <row r="57" spans="1:9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  <c r="G57" s="5">
        <f t="shared" si="2"/>
        <v>1563.4</v>
      </c>
      <c r="H57" s="5">
        <f t="shared" si="0"/>
        <v>-38.040000000000077</v>
      </c>
      <c r="I57" s="5">
        <f t="shared" si="1"/>
        <v>-4.7507243480867316E-2</v>
      </c>
    </row>
    <row r="58" spans="1:9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  <c r="G58" s="5">
        <f t="shared" si="2"/>
        <v>1734.73</v>
      </c>
      <c r="H58" s="5">
        <f t="shared" si="0"/>
        <v>-173.47000000000003</v>
      </c>
      <c r="I58" s="5">
        <f t="shared" si="1"/>
        <v>-0.18181532334136885</v>
      </c>
    </row>
    <row r="59" spans="1:9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  <c r="G59" s="5">
        <f t="shared" si="2"/>
        <v>601.22</v>
      </c>
      <c r="H59" s="5">
        <f t="shared" si="0"/>
        <v>295.38</v>
      </c>
      <c r="I59" s="5">
        <f t="shared" si="1"/>
        <v>1.931598221292179</v>
      </c>
    </row>
    <row r="60" spans="1:9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  <c r="G60" s="5">
        <f t="shared" si="2"/>
        <v>960.77</v>
      </c>
      <c r="H60" s="5">
        <f t="shared" si="0"/>
        <v>-703.82999999999993</v>
      </c>
      <c r="I60" s="5">
        <f t="shared" si="1"/>
        <v>-0.84564459930313585</v>
      </c>
    </row>
    <row r="61" spans="1:9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  <c r="G61" s="5">
        <f t="shared" si="2"/>
        <v>1006.74</v>
      </c>
      <c r="H61" s="5">
        <f t="shared" si="0"/>
        <v>646.8599999999999</v>
      </c>
      <c r="I61" s="5">
        <f t="shared" si="1"/>
        <v>3.5948649549849945</v>
      </c>
    </row>
    <row r="62" spans="1:9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  <c r="G62" s="5">
        <f t="shared" si="2"/>
        <v>966.02</v>
      </c>
      <c r="H62" s="5">
        <f t="shared" si="0"/>
        <v>561.54</v>
      </c>
      <c r="I62" s="5">
        <f t="shared" si="1"/>
        <v>2.7766020569620249</v>
      </c>
    </row>
    <row r="63" spans="1:9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  <c r="G63" s="5">
        <f t="shared" si="2"/>
        <v>850.69</v>
      </c>
      <c r="H63" s="5">
        <f t="shared" si="0"/>
        <v>-30.03000000000003</v>
      </c>
      <c r="I63" s="5">
        <f t="shared" si="1"/>
        <v>-6.8194204741575143E-2</v>
      </c>
    </row>
    <row r="64" spans="1:9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  <c r="G64" s="5">
        <f t="shared" si="2"/>
        <v>1601.27</v>
      </c>
      <c r="H64" s="5">
        <f t="shared" si="0"/>
        <v>111.67000000000007</v>
      </c>
      <c r="I64" s="5">
        <f t="shared" si="1"/>
        <v>0.14993286788399582</v>
      </c>
    </row>
    <row r="65" spans="1:9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  <c r="G65" s="5">
        <f t="shared" si="2"/>
        <v>1826.65</v>
      </c>
      <c r="H65" s="5">
        <f t="shared" si="0"/>
        <v>127.63</v>
      </c>
      <c r="I65" s="5">
        <f t="shared" si="1"/>
        <v>0.15023954985815352</v>
      </c>
    </row>
    <row r="66" spans="1:9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  <c r="G66" s="5">
        <f t="shared" si="2"/>
        <v>353.63</v>
      </c>
      <c r="H66" s="5">
        <f t="shared" si="0"/>
        <v>-303.25</v>
      </c>
      <c r="I66" s="5">
        <f t="shared" si="1"/>
        <v>-0.92330410425039577</v>
      </c>
    </row>
    <row r="67" spans="1:9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  <c r="G67" s="5">
        <f t="shared" si="2"/>
        <v>1020.1600000000001</v>
      </c>
      <c r="H67" s="5">
        <f t="shared" ref="H67:H130" si="3">F67-E67</f>
        <v>58.579999999999984</v>
      </c>
      <c r="I67" s="5">
        <f t="shared" ref="I67:I130" si="4">H67/E67</f>
        <v>0.12184113646290476</v>
      </c>
    </row>
    <row r="68" spans="1:9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  <c r="G68" s="5">
        <f t="shared" ref="G68:G131" si="5">E68+F68</f>
        <v>1510.78</v>
      </c>
      <c r="H68" s="5">
        <f t="shared" si="3"/>
        <v>263.26</v>
      </c>
      <c r="I68" s="5">
        <f t="shared" si="4"/>
        <v>0.42205335385404641</v>
      </c>
    </row>
    <row r="69" spans="1:9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  <c r="G69" s="5">
        <f t="shared" si="5"/>
        <v>1225.6399999999999</v>
      </c>
      <c r="H69" s="5">
        <f t="shared" si="3"/>
        <v>-0.95999999999992269</v>
      </c>
      <c r="I69" s="5">
        <f t="shared" si="4"/>
        <v>-1.565302462090205E-3</v>
      </c>
    </row>
    <row r="70" spans="1:9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  <c r="G70" s="5">
        <f t="shared" si="5"/>
        <v>762.83</v>
      </c>
      <c r="H70" s="5">
        <f t="shared" si="3"/>
        <v>619.61</v>
      </c>
      <c r="I70" s="5">
        <f t="shared" si="4"/>
        <v>8.6525624912721693</v>
      </c>
    </row>
    <row r="71" spans="1:9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  <c r="G71" s="5">
        <f t="shared" si="5"/>
        <v>560.17000000000007</v>
      </c>
      <c r="H71" s="5">
        <f t="shared" si="3"/>
        <v>108.93</v>
      </c>
      <c r="I71" s="5">
        <f t="shared" si="4"/>
        <v>0.482802943001507</v>
      </c>
    </row>
    <row r="72" spans="1:9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  <c r="G72" s="5">
        <f t="shared" si="5"/>
        <v>726.09999999999991</v>
      </c>
      <c r="H72" s="5">
        <f t="shared" si="3"/>
        <v>-180.82</v>
      </c>
      <c r="I72" s="5">
        <f t="shared" si="4"/>
        <v>-0.39875622987694614</v>
      </c>
    </row>
    <row r="73" spans="1:9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  <c r="G73" s="5">
        <f t="shared" si="5"/>
        <v>565.31000000000006</v>
      </c>
      <c r="H73" s="5">
        <f t="shared" si="3"/>
        <v>507.15000000000003</v>
      </c>
      <c r="I73" s="5">
        <f t="shared" si="4"/>
        <v>17.439821182943607</v>
      </c>
    </row>
    <row r="74" spans="1:9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  <c r="G74" s="5">
        <f t="shared" si="5"/>
        <v>1070.03</v>
      </c>
      <c r="H74" s="5">
        <f t="shared" si="3"/>
        <v>-688.06999999999994</v>
      </c>
      <c r="I74" s="5">
        <f t="shared" si="4"/>
        <v>-0.78274273363289915</v>
      </c>
    </row>
    <row r="75" spans="1:9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  <c r="G75" s="5">
        <f t="shared" si="5"/>
        <v>1475.57</v>
      </c>
      <c r="H75" s="5">
        <f t="shared" si="3"/>
        <v>-89.289999999999964</v>
      </c>
      <c r="I75" s="5">
        <f t="shared" si="4"/>
        <v>-0.11411883491174925</v>
      </c>
    </row>
    <row r="76" spans="1:9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  <c r="G76" s="5">
        <f t="shared" si="5"/>
        <v>979.17000000000007</v>
      </c>
      <c r="H76" s="5">
        <f t="shared" si="3"/>
        <v>722.75</v>
      </c>
      <c r="I76" s="5">
        <f t="shared" si="4"/>
        <v>5.6372357850401684</v>
      </c>
    </row>
    <row r="77" spans="1:9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  <c r="G77" s="5">
        <f t="shared" si="5"/>
        <v>1082.51</v>
      </c>
      <c r="H77" s="5">
        <f t="shared" si="3"/>
        <v>-182.19</v>
      </c>
      <c r="I77" s="5">
        <f t="shared" si="4"/>
        <v>-0.28811575867794731</v>
      </c>
    </row>
    <row r="78" spans="1:9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  <c r="G78" s="5">
        <f t="shared" si="5"/>
        <v>1374.56</v>
      </c>
      <c r="H78" s="5">
        <f t="shared" si="3"/>
        <v>514.38000000000011</v>
      </c>
      <c r="I78" s="5">
        <f t="shared" si="4"/>
        <v>1.1959822362761285</v>
      </c>
    </row>
    <row r="79" spans="1:9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  <c r="G79" s="5">
        <f t="shared" si="5"/>
        <v>1205.0999999999999</v>
      </c>
      <c r="H79" s="5">
        <f t="shared" si="3"/>
        <v>-715.9</v>
      </c>
      <c r="I79" s="5">
        <f t="shared" si="4"/>
        <v>-0.74534096824570539</v>
      </c>
    </row>
    <row r="80" spans="1:9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  <c r="G80" s="5">
        <f t="shared" si="5"/>
        <v>896.61</v>
      </c>
      <c r="H80" s="5">
        <f t="shared" si="3"/>
        <v>776.29000000000008</v>
      </c>
      <c r="I80" s="5">
        <f t="shared" si="4"/>
        <v>12.903756648936172</v>
      </c>
    </row>
    <row r="81" spans="1:9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  <c r="G81" s="5">
        <f t="shared" si="5"/>
        <v>1351.19</v>
      </c>
      <c r="H81" s="5">
        <f t="shared" si="3"/>
        <v>-550.42999999999995</v>
      </c>
      <c r="I81" s="5">
        <f t="shared" si="4"/>
        <v>-0.57890640611688982</v>
      </c>
    </row>
    <row r="82" spans="1:9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  <c r="G82" s="5">
        <f t="shared" si="5"/>
        <v>752.13</v>
      </c>
      <c r="H82" s="5">
        <f t="shared" si="3"/>
        <v>110.28999999999996</v>
      </c>
      <c r="I82" s="5">
        <f t="shared" si="4"/>
        <v>0.34366820391374786</v>
      </c>
    </row>
    <row r="83" spans="1:9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  <c r="G83" s="5">
        <f t="shared" si="5"/>
        <v>1412.18</v>
      </c>
      <c r="H83" s="5">
        <f t="shared" si="3"/>
        <v>394.04</v>
      </c>
      <c r="I83" s="5">
        <f t="shared" si="4"/>
        <v>0.77403893374192156</v>
      </c>
    </row>
    <row r="84" spans="1:9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  <c r="G84" s="5">
        <f t="shared" si="5"/>
        <v>630.1</v>
      </c>
      <c r="H84" s="5">
        <f t="shared" si="3"/>
        <v>-244.76000000000002</v>
      </c>
      <c r="I84" s="5">
        <f t="shared" si="4"/>
        <v>-0.55954095512424851</v>
      </c>
    </row>
    <row r="85" spans="1:9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  <c r="G85" s="5">
        <f t="shared" si="5"/>
        <v>640.29</v>
      </c>
      <c r="H85" s="5">
        <f t="shared" si="3"/>
        <v>562.54999999999995</v>
      </c>
      <c r="I85" s="5">
        <f t="shared" si="4"/>
        <v>14.4726009776177</v>
      </c>
    </row>
    <row r="86" spans="1:9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  <c r="G86" s="5">
        <f t="shared" si="5"/>
        <v>1590.71</v>
      </c>
      <c r="H86" s="5">
        <f t="shared" si="3"/>
        <v>114.38999999999999</v>
      </c>
      <c r="I86" s="5">
        <f t="shared" si="4"/>
        <v>0.15496640294787037</v>
      </c>
    </row>
    <row r="87" spans="1:9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  <c r="G87" s="5">
        <f t="shared" si="5"/>
        <v>1308.2199999999998</v>
      </c>
      <c r="H87" s="5">
        <f t="shared" si="3"/>
        <v>-182.14</v>
      </c>
      <c r="I87" s="5">
        <f t="shared" si="4"/>
        <v>-0.24442416597332187</v>
      </c>
    </row>
    <row r="88" spans="1:9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  <c r="G88" s="5">
        <f t="shared" si="5"/>
        <v>1470.14</v>
      </c>
      <c r="H88" s="5">
        <f t="shared" si="3"/>
        <v>-250.76</v>
      </c>
      <c r="I88" s="5">
        <f t="shared" si="4"/>
        <v>-0.2914289034807368</v>
      </c>
    </row>
    <row r="89" spans="1:9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  <c r="G89" s="5">
        <f t="shared" si="5"/>
        <v>360</v>
      </c>
      <c r="H89" s="5">
        <f t="shared" si="3"/>
        <v>72.95999999999998</v>
      </c>
      <c r="I89" s="5">
        <f t="shared" si="4"/>
        <v>0.5083612040133777</v>
      </c>
    </row>
    <row r="90" spans="1:9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  <c r="G90" s="5">
        <f t="shared" si="5"/>
        <v>382.97</v>
      </c>
      <c r="H90" s="5">
        <f t="shared" si="3"/>
        <v>207.23000000000002</v>
      </c>
      <c r="I90" s="5">
        <f t="shared" si="4"/>
        <v>2.3583703197905996</v>
      </c>
    </row>
    <row r="91" spans="1:9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  <c r="G91" s="5">
        <f t="shared" si="5"/>
        <v>324.49</v>
      </c>
      <c r="H91" s="5">
        <f t="shared" si="3"/>
        <v>-189.75</v>
      </c>
      <c r="I91" s="5">
        <f t="shared" si="4"/>
        <v>-0.73798226509023024</v>
      </c>
    </row>
    <row r="92" spans="1:9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  <c r="G92" s="5">
        <f t="shared" si="5"/>
        <v>1236.31</v>
      </c>
      <c r="H92" s="5">
        <f t="shared" si="3"/>
        <v>-370.71</v>
      </c>
      <c r="I92" s="5">
        <f t="shared" si="4"/>
        <v>-0.46136326865875965</v>
      </c>
    </row>
    <row r="93" spans="1:9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  <c r="G93" s="5">
        <f t="shared" si="5"/>
        <v>471.36</v>
      </c>
      <c r="H93" s="5">
        <f t="shared" si="3"/>
        <v>-354.15999999999997</v>
      </c>
      <c r="I93" s="5">
        <f t="shared" si="4"/>
        <v>-0.85802887876732237</v>
      </c>
    </row>
    <row r="94" spans="1:9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  <c r="G94" s="5">
        <f t="shared" si="5"/>
        <v>426.19</v>
      </c>
      <c r="H94" s="5">
        <f t="shared" si="3"/>
        <v>-365.21</v>
      </c>
      <c r="I94" s="5">
        <f t="shared" si="4"/>
        <v>-0.92294667677533482</v>
      </c>
    </row>
    <row r="95" spans="1:9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  <c r="G95" s="5">
        <f t="shared" si="5"/>
        <v>1050.9099999999999</v>
      </c>
      <c r="H95" s="5">
        <f t="shared" si="3"/>
        <v>372.35</v>
      </c>
      <c r="I95" s="5">
        <f t="shared" si="4"/>
        <v>1.0974711153029948</v>
      </c>
    </row>
    <row r="96" spans="1:9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  <c r="G96" s="5">
        <f t="shared" si="5"/>
        <v>1509.96</v>
      </c>
      <c r="H96" s="5">
        <f t="shared" si="3"/>
        <v>-425.12</v>
      </c>
      <c r="I96" s="5">
        <f t="shared" si="4"/>
        <v>-0.43938235111726648</v>
      </c>
    </row>
    <row r="97" spans="1:9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  <c r="G97" s="5">
        <f t="shared" si="5"/>
        <v>581.26</v>
      </c>
      <c r="H97" s="5">
        <f t="shared" si="3"/>
        <v>236.1</v>
      </c>
      <c r="I97" s="5">
        <f t="shared" si="4"/>
        <v>1.3680611890137906</v>
      </c>
    </row>
    <row r="98" spans="1:9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  <c r="G98" s="5">
        <f t="shared" si="5"/>
        <v>1738.74</v>
      </c>
      <c r="H98" s="5">
        <f t="shared" si="3"/>
        <v>-240.53999999999996</v>
      </c>
      <c r="I98" s="5">
        <f t="shared" si="4"/>
        <v>-0.24305808172668847</v>
      </c>
    </row>
    <row r="99" spans="1:9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  <c r="G99" s="5">
        <f t="shared" si="5"/>
        <v>722.06</v>
      </c>
      <c r="H99" s="5">
        <f t="shared" si="3"/>
        <v>-30.339999999999975</v>
      </c>
      <c r="I99" s="5">
        <f t="shared" si="4"/>
        <v>-8.06485911749069E-2</v>
      </c>
    </row>
    <row r="100" spans="1:9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  <c r="G100" s="5">
        <f t="shared" si="5"/>
        <v>708.23</v>
      </c>
      <c r="H100" s="5">
        <f t="shared" si="3"/>
        <v>570.53</v>
      </c>
      <c r="I100" s="5">
        <f t="shared" si="4"/>
        <v>8.2865649963689183</v>
      </c>
    </row>
    <row r="101" spans="1:9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  <c r="G101" s="5">
        <f t="shared" si="5"/>
        <v>1754.8600000000001</v>
      </c>
      <c r="H101" s="5">
        <f t="shared" si="3"/>
        <v>52.959999999999923</v>
      </c>
      <c r="I101" s="5">
        <f t="shared" si="4"/>
        <v>6.2236324108349395E-2</v>
      </c>
    </row>
    <row r="102" spans="1:9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  <c r="G102" s="5">
        <f t="shared" si="5"/>
        <v>273.31</v>
      </c>
      <c r="H102" s="5">
        <f t="shared" si="3"/>
        <v>-118.25</v>
      </c>
      <c r="I102" s="5">
        <f t="shared" si="4"/>
        <v>-0.60399427929308402</v>
      </c>
    </row>
    <row r="103" spans="1:9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  <c r="G103" s="5">
        <f t="shared" si="5"/>
        <v>850.04</v>
      </c>
      <c r="H103" s="5">
        <f t="shared" si="3"/>
        <v>201.5</v>
      </c>
      <c r="I103" s="5">
        <f t="shared" si="4"/>
        <v>0.62139575045486795</v>
      </c>
    </row>
    <row r="104" spans="1:9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  <c r="G104" s="5">
        <f t="shared" si="5"/>
        <v>1134.8899999999999</v>
      </c>
      <c r="H104" s="5">
        <f t="shared" si="3"/>
        <v>77.649999999999977</v>
      </c>
      <c r="I104" s="5">
        <f t="shared" si="4"/>
        <v>0.14689190723014636</v>
      </c>
    </row>
    <row r="105" spans="1:9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  <c r="G105" s="5">
        <f t="shared" si="5"/>
        <v>1023.2</v>
      </c>
      <c r="H105" s="5">
        <f t="shared" si="3"/>
        <v>800.48</v>
      </c>
      <c r="I105" s="5">
        <f t="shared" si="4"/>
        <v>7.1882183908045976</v>
      </c>
    </row>
    <row r="106" spans="1:9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  <c r="G106" s="5">
        <f t="shared" si="5"/>
        <v>1051.6300000000001</v>
      </c>
      <c r="H106" s="5">
        <f t="shared" si="3"/>
        <v>539.79000000000008</v>
      </c>
      <c r="I106" s="5">
        <f t="shared" si="4"/>
        <v>2.1092138168177561</v>
      </c>
    </row>
    <row r="107" spans="1:9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  <c r="G107" s="5">
        <f t="shared" si="5"/>
        <v>1595.6799999999998</v>
      </c>
      <c r="H107" s="5">
        <f t="shared" si="3"/>
        <v>-65.38</v>
      </c>
      <c r="I107" s="5">
        <f t="shared" si="4"/>
        <v>-7.8720816827808751E-2</v>
      </c>
    </row>
    <row r="108" spans="1:9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  <c r="G108" s="5">
        <f t="shared" si="5"/>
        <v>691.01</v>
      </c>
      <c r="H108" s="5">
        <f t="shared" si="3"/>
        <v>471.99</v>
      </c>
      <c r="I108" s="5">
        <f t="shared" si="4"/>
        <v>4.3100173500136973</v>
      </c>
    </row>
    <row r="109" spans="1:9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  <c r="G109" s="5">
        <f t="shared" si="5"/>
        <v>1107.81</v>
      </c>
      <c r="H109" s="5">
        <f t="shared" si="3"/>
        <v>-336.07000000000005</v>
      </c>
      <c r="I109" s="5">
        <f t="shared" si="4"/>
        <v>-0.46550959913566226</v>
      </c>
    </row>
    <row r="110" spans="1:9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  <c r="G110" s="5">
        <f t="shared" si="5"/>
        <v>943.82</v>
      </c>
      <c r="H110" s="5">
        <f t="shared" si="3"/>
        <v>677.38</v>
      </c>
      <c r="I110" s="5">
        <f t="shared" si="4"/>
        <v>5.0846719711754993</v>
      </c>
    </row>
    <row r="111" spans="1:9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  <c r="G111" s="5">
        <f t="shared" si="5"/>
        <v>128.32</v>
      </c>
      <c r="H111" s="5">
        <f t="shared" si="3"/>
        <v>83.86</v>
      </c>
      <c r="I111" s="5">
        <f t="shared" si="4"/>
        <v>3.7723796671165091</v>
      </c>
    </row>
    <row r="112" spans="1:9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  <c r="G112" s="5">
        <f t="shared" si="5"/>
        <v>1504.01</v>
      </c>
      <c r="H112" s="5">
        <f t="shared" si="3"/>
        <v>-368.47</v>
      </c>
      <c r="I112" s="5">
        <f t="shared" si="4"/>
        <v>-0.39356361616679486</v>
      </c>
    </row>
    <row r="113" spans="1:9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  <c r="G113" s="5">
        <f t="shared" si="5"/>
        <v>1084.5</v>
      </c>
      <c r="H113" s="5">
        <f t="shared" si="3"/>
        <v>-453.52</v>
      </c>
      <c r="I113" s="5">
        <f t="shared" si="4"/>
        <v>-0.58974525688872703</v>
      </c>
    </row>
    <row r="114" spans="1:9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  <c r="G114" s="5">
        <f t="shared" si="5"/>
        <v>326.44</v>
      </c>
      <c r="H114" s="5">
        <f t="shared" si="3"/>
        <v>-148.42000000000002</v>
      </c>
      <c r="I114" s="5">
        <f t="shared" si="4"/>
        <v>-0.62511055890157108</v>
      </c>
    </row>
    <row r="115" spans="1:9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  <c r="G115" s="5">
        <f t="shared" si="5"/>
        <v>1005.03</v>
      </c>
      <c r="H115" s="5">
        <f t="shared" si="3"/>
        <v>49.509999999999991</v>
      </c>
      <c r="I115" s="5">
        <f t="shared" si="4"/>
        <v>0.10362943737441392</v>
      </c>
    </row>
    <row r="116" spans="1:9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  <c r="G116" s="5">
        <f t="shared" si="5"/>
        <v>1172.29</v>
      </c>
      <c r="H116" s="5">
        <f t="shared" si="3"/>
        <v>415.99</v>
      </c>
      <c r="I116" s="5">
        <f t="shared" si="4"/>
        <v>1.1000661113314822</v>
      </c>
    </row>
    <row r="117" spans="1:9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  <c r="G117" s="5">
        <f t="shared" si="5"/>
        <v>267.12</v>
      </c>
      <c r="H117" s="5">
        <f t="shared" si="3"/>
        <v>16.480000000000018</v>
      </c>
      <c r="I117" s="5">
        <f t="shared" si="4"/>
        <v>0.13150335142036401</v>
      </c>
    </row>
    <row r="118" spans="1:9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  <c r="G118" s="5">
        <f t="shared" si="5"/>
        <v>1634.9299999999998</v>
      </c>
      <c r="H118" s="5">
        <f t="shared" si="3"/>
        <v>212.16999999999996</v>
      </c>
      <c r="I118" s="5">
        <f t="shared" si="4"/>
        <v>0.29825128623239333</v>
      </c>
    </row>
    <row r="119" spans="1:9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  <c r="G119" s="5">
        <f t="shared" si="5"/>
        <v>1124.67</v>
      </c>
      <c r="H119" s="5">
        <f t="shared" si="3"/>
        <v>-299.47000000000003</v>
      </c>
      <c r="I119" s="5">
        <f t="shared" si="4"/>
        <v>-0.4205625851391015</v>
      </c>
    </row>
    <row r="120" spans="1:9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  <c r="G120" s="5">
        <f t="shared" si="5"/>
        <v>1145.04</v>
      </c>
      <c r="H120" s="5">
        <f t="shared" si="3"/>
        <v>-505.07999999999993</v>
      </c>
      <c r="I120" s="5">
        <f t="shared" si="4"/>
        <v>-0.61217366009744745</v>
      </c>
    </row>
    <row r="121" spans="1:9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  <c r="G121" s="5">
        <f t="shared" si="5"/>
        <v>1722.44</v>
      </c>
      <c r="H121" s="5">
        <f t="shared" si="3"/>
        <v>173.98000000000002</v>
      </c>
      <c r="I121" s="5">
        <f t="shared" si="4"/>
        <v>0.22471358640197359</v>
      </c>
    </row>
    <row r="122" spans="1:9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  <c r="G122" s="5">
        <f t="shared" si="5"/>
        <v>1207.3399999999999</v>
      </c>
      <c r="H122" s="5">
        <f t="shared" si="3"/>
        <v>381.18</v>
      </c>
      <c r="I122" s="5">
        <f t="shared" si="4"/>
        <v>0.92277524934637367</v>
      </c>
    </row>
    <row r="123" spans="1:9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  <c r="G123" s="5">
        <f t="shared" si="5"/>
        <v>1728.03</v>
      </c>
      <c r="H123" s="5">
        <f t="shared" si="3"/>
        <v>199.43000000000006</v>
      </c>
      <c r="I123" s="5">
        <f t="shared" si="4"/>
        <v>0.26093157137249778</v>
      </c>
    </row>
    <row r="124" spans="1:9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  <c r="G124" s="5">
        <f t="shared" si="5"/>
        <v>740.36</v>
      </c>
      <c r="H124" s="5">
        <f t="shared" si="3"/>
        <v>-676.16</v>
      </c>
      <c r="I124" s="5">
        <f t="shared" si="4"/>
        <v>-0.95467766074605365</v>
      </c>
    </row>
    <row r="125" spans="1:9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  <c r="G125" s="5">
        <f t="shared" si="5"/>
        <v>1112.3</v>
      </c>
      <c r="H125" s="5">
        <f t="shared" si="3"/>
        <v>-246.53999999999996</v>
      </c>
      <c r="I125" s="5">
        <f t="shared" si="4"/>
        <v>-0.36286832886874093</v>
      </c>
    </row>
    <row r="126" spans="1:9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  <c r="G126" s="5">
        <f t="shared" si="5"/>
        <v>862.87</v>
      </c>
      <c r="H126" s="5">
        <f t="shared" si="3"/>
        <v>-564.44999999999993</v>
      </c>
      <c r="I126" s="5">
        <f t="shared" si="4"/>
        <v>-0.79092284841521165</v>
      </c>
    </row>
    <row r="127" spans="1:9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  <c r="G127" s="5">
        <f t="shared" si="5"/>
        <v>513.6</v>
      </c>
      <c r="H127" s="5">
        <f t="shared" si="3"/>
        <v>154.38</v>
      </c>
      <c r="I127" s="5">
        <f t="shared" si="4"/>
        <v>0.85952897945548679</v>
      </c>
    </row>
    <row r="128" spans="1:9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  <c r="G128" s="5">
        <f t="shared" si="5"/>
        <v>561.17999999999995</v>
      </c>
      <c r="H128" s="5">
        <f t="shared" si="3"/>
        <v>88.97999999999999</v>
      </c>
      <c r="I128" s="5">
        <f t="shared" si="4"/>
        <v>0.37687420584498088</v>
      </c>
    </row>
    <row r="129" spans="1:9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  <c r="G129" s="5">
        <f t="shared" si="5"/>
        <v>955.54</v>
      </c>
      <c r="H129" s="5">
        <f t="shared" si="3"/>
        <v>827.81999999999994</v>
      </c>
      <c r="I129" s="5">
        <f t="shared" si="4"/>
        <v>12.963044159098025</v>
      </c>
    </row>
    <row r="130" spans="1:9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  <c r="G130" s="5">
        <f t="shared" si="5"/>
        <v>751.52</v>
      </c>
      <c r="H130" s="5">
        <f t="shared" si="3"/>
        <v>-95.68</v>
      </c>
      <c r="I130" s="5">
        <f t="shared" si="4"/>
        <v>-0.22587346553352219</v>
      </c>
    </row>
    <row r="131" spans="1:9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  <c r="G131" s="5">
        <f t="shared" si="5"/>
        <v>387.94</v>
      </c>
      <c r="H131" s="5">
        <f t="shared" ref="H131:H194" si="6">F131-E131</f>
        <v>-84.740000000000009</v>
      </c>
      <c r="I131" s="5">
        <f t="shared" ref="I131:I194" si="7">H131/E131</f>
        <v>-0.3585512397393586</v>
      </c>
    </row>
    <row r="132" spans="1:9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  <c r="G132" s="5">
        <f t="shared" ref="G132:G195" si="8">E132+F132</f>
        <v>931.45999999999992</v>
      </c>
      <c r="H132" s="5">
        <f t="shared" si="6"/>
        <v>-839.12</v>
      </c>
      <c r="I132" s="5">
        <f t="shared" si="7"/>
        <v>-0.94784759796224971</v>
      </c>
    </row>
    <row r="133" spans="1:9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  <c r="G133" s="5">
        <f t="shared" si="8"/>
        <v>1267.1100000000001</v>
      </c>
      <c r="H133" s="5">
        <f t="shared" si="6"/>
        <v>-1.2700000000000955</v>
      </c>
      <c r="I133" s="5">
        <f t="shared" si="7"/>
        <v>-2.0025544395214294E-3</v>
      </c>
    </row>
    <row r="134" spans="1:9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  <c r="G134" s="5">
        <f t="shared" si="8"/>
        <v>873.63</v>
      </c>
      <c r="H134" s="5">
        <f t="shared" si="6"/>
        <v>-787.61</v>
      </c>
      <c r="I134" s="5">
        <f t="shared" si="7"/>
        <v>-0.94821940237413016</v>
      </c>
    </row>
    <row r="135" spans="1:9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  <c r="G135" s="5">
        <f t="shared" si="8"/>
        <v>508.1</v>
      </c>
      <c r="H135" s="5">
        <f t="shared" si="6"/>
        <v>259.5</v>
      </c>
      <c r="I135" s="5">
        <f t="shared" si="7"/>
        <v>2.0876910699919549</v>
      </c>
    </row>
    <row r="136" spans="1:9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  <c r="G136" s="5">
        <f t="shared" si="8"/>
        <v>774.38000000000011</v>
      </c>
      <c r="H136" s="5">
        <f t="shared" si="6"/>
        <v>-423.28000000000003</v>
      </c>
      <c r="I136" s="5">
        <f t="shared" si="7"/>
        <v>-0.70684501444483405</v>
      </c>
    </row>
    <row r="137" spans="1:9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  <c r="G137" s="5">
        <f t="shared" si="8"/>
        <v>1043.57</v>
      </c>
      <c r="H137" s="5">
        <f t="shared" si="6"/>
        <v>-929.75</v>
      </c>
      <c r="I137" s="5">
        <f t="shared" si="7"/>
        <v>-0.94232055621997446</v>
      </c>
    </row>
    <row r="138" spans="1:9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  <c r="G138" s="5">
        <f t="shared" si="8"/>
        <v>1377.29</v>
      </c>
      <c r="H138" s="5">
        <f t="shared" si="6"/>
        <v>550.45000000000005</v>
      </c>
      <c r="I138" s="5">
        <f t="shared" si="7"/>
        <v>1.3314546949833099</v>
      </c>
    </row>
    <row r="139" spans="1:9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  <c r="G139" s="5">
        <f t="shared" si="8"/>
        <v>1505.46</v>
      </c>
      <c r="H139" s="5">
        <f t="shared" si="6"/>
        <v>484.61999999999995</v>
      </c>
      <c r="I139" s="5">
        <f t="shared" si="7"/>
        <v>0.94945339132479123</v>
      </c>
    </row>
    <row r="140" spans="1:9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  <c r="G140" s="5">
        <f t="shared" si="8"/>
        <v>461.46999999999997</v>
      </c>
      <c r="H140" s="5">
        <f t="shared" si="6"/>
        <v>-433.91</v>
      </c>
      <c r="I140" s="5">
        <f t="shared" si="7"/>
        <v>-0.96921977261051184</v>
      </c>
    </row>
    <row r="141" spans="1:9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  <c r="G141" s="5">
        <f t="shared" si="8"/>
        <v>1009.66</v>
      </c>
      <c r="H141" s="5">
        <f t="shared" si="6"/>
        <v>-874.36</v>
      </c>
      <c r="I141" s="5">
        <f t="shared" si="7"/>
        <v>-0.92818547573804955</v>
      </c>
    </row>
    <row r="142" spans="1:9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  <c r="G142" s="5">
        <f t="shared" si="8"/>
        <v>592.83999999999992</v>
      </c>
      <c r="H142" s="5">
        <f t="shared" si="6"/>
        <v>238.57999999999998</v>
      </c>
      <c r="I142" s="5">
        <f t="shared" si="7"/>
        <v>1.3469203409924912</v>
      </c>
    </row>
    <row r="143" spans="1:9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  <c r="G143" s="5">
        <f t="shared" si="8"/>
        <v>530.35</v>
      </c>
      <c r="H143" s="5">
        <f t="shared" si="6"/>
        <v>335.57</v>
      </c>
      <c r="I143" s="5">
        <f t="shared" si="7"/>
        <v>3.4456309682718964</v>
      </c>
    </row>
    <row r="144" spans="1:9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  <c r="G144" s="5">
        <f t="shared" si="8"/>
        <v>1335.69</v>
      </c>
      <c r="H144" s="5">
        <f t="shared" si="6"/>
        <v>219.49</v>
      </c>
      <c r="I144" s="5">
        <f t="shared" si="7"/>
        <v>0.39328077405482886</v>
      </c>
    </row>
    <row r="145" spans="1:9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  <c r="G145" s="5">
        <f t="shared" si="8"/>
        <v>1672.01</v>
      </c>
      <c r="H145" s="5">
        <f t="shared" si="6"/>
        <v>-155.17000000000007</v>
      </c>
      <c r="I145" s="5">
        <f t="shared" si="7"/>
        <v>-0.16984643001784178</v>
      </c>
    </row>
    <row r="146" spans="1:9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  <c r="G146" s="5">
        <f t="shared" si="8"/>
        <v>842.98</v>
      </c>
      <c r="H146" s="5">
        <f t="shared" si="6"/>
        <v>304.37999999999994</v>
      </c>
      <c r="I146" s="5">
        <f t="shared" si="7"/>
        <v>1.1302636464909022</v>
      </c>
    </row>
    <row r="147" spans="1:9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  <c r="G147" s="5">
        <f t="shared" si="8"/>
        <v>1490.56</v>
      </c>
      <c r="H147" s="5">
        <f t="shared" si="6"/>
        <v>-220.84000000000003</v>
      </c>
      <c r="I147" s="5">
        <f t="shared" si="7"/>
        <v>-0.25808110319037048</v>
      </c>
    </row>
    <row r="148" spans="1:9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  <c r="G148" s="5">
        <f t="shared" si="8"/>
        <v>571.13</v>
      </c>
      <c r="H148" s="5">
        <f t="shared" si="6"/>
        <v>-247.11</v>
      </c>
      <c r="I148" s="5">
        <f t="shared" si="7"/>
        <v>-0.6040037152913571</v>
      </c>
    </row>
    <row r="149" spans="1:9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  <c r="G149" s="5">
        <f t="shared" si="8"/>
        <v>1743.63</v>
      </c>
      <c r="H149" s="5">
        <f t="shared" si="6"/>
        <v>-103.37</v>
      </c>
      <c r="I149" s="5">
        <f t="shared" si="7"/>
        <v>-0.11193286410395235</v>
      </c>
    </row>
    <row r="150" spans="1:9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  <c r="G150" s="5">
        <f t="shared" si="8"/>
        <v>668.82</v>
      </c>
      <c r="H150" s="5">
        <f t="shared" si="6"/>
        <v>-619.56000000000006</v>
      </c>
      <c r="I150" s="5">
        <f t="shared" si="7"/>
        <v>-0.96176593862059334</v>
      </c>
    </row>
    <row r="151" spans="1:9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  <c r="G151" s="5">
        <f t="shared" si="8"/>
        <v>851.37</v>
      </c>
      <c r="H151" s="5">
        <f t="shared" si="6"/>
        <v>338.33000000000004</v>
      </c>
      <c r="I151" s="5">
        <f t="shared" si="7"/>
        <v>1.3189225011694996</v>
      </c>
    </row>
    <row r="152" spans="1:9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  <c r="G152" s="5">
        <f t="shared" si="8"/>
        <v>1220.44</v>
      </c>
      <c r="H152" s="5">
        <f t="shared" si="6"/>
        <v>-166.53999999999996</v>
      </c>
      <c r="I152" s="5">
        <f t="shared" si="7"/>
        <v>-0.24014765894245044</v>
      </c>
    </row>
    <row r="153" spans="1:9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  <c r="G153" s="5">
        <f t="shared" si="8"/>
        <v>775.80000000000007</v>
      </c>
      <c r="H153" s="5">
        <f t="shared" si="6"/>
        <v>436.36</v>
      </c>
      <c r="I153" s="5">
        <f t="shared" si="7"/>
        <v>2.5710582135281643</v>
      </c>
    </row>
    <row r="154" spans="1:9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  <c r="G154" s="5">
        <f t="shared" si="8"/>
        <v>1229.52</v>
      </c>
      <c r="H154" s="5">
        <f t="shared" si="6"/>
        <v>43.139999999999986</v>
      </c>
      <c r="I154" s="5">
        <f t="shared" si="7"/>
        <v>7.2725433672179207E-2</v>
      </c>
    </row>
    <row r="155" spans="1:9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  <c r="G155" s="5">
        <f t="shared" si="8"/>
        <v>1203.57</v>
      </c>
      <c r="H155" s="5">
        <f t="shared" si="6"/>
        <v>-489.15000000000003</v>
      </c>
      <c r="I155" s="5">
        <f t="shared" si="7"/>
        <v>-0.57794555508294343</v>
      </c>
    </row>
    <row r="156" spans="1:9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  <c r="G156" s="5">
        <f t="shared" si="8"/>
        <v>1531.69</v>
      </c>
      <c r="H156" s="5">
        <f t="shared" si="6"/>
        <v>-135.33000000000004</v>
      </c>
      <c r="I156" s="5">
        <f t="shared" si="7"/>
        <v>-0.16236157934517886</v>
      </c>
    </row>
    <row r="157" spans="1:9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  <c r="G157" s="5">
        <f t="shared" si="8"/>
        <v>1420.8400000000001</v>
      </c>
      <c r="H157" s="5">
        <f t="shared" si="6"/>
        <v>-474.88</v>
      </c>
      <c r="I157" s="5">
        <f t="shared" si="7"/>
        <v>-0.50100225771738438</v>
      </c>
    </row>
    <row r="158" spans="1:9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  <c r="G158" s="5">
        <f t="shared" si="8"/>
        <v>1095.26</v>
      </c>
      <c r="H158" s="5">
        <f t="shared" si="6"/>
        <v>-493.24</v>
      </c>
      <c r="I158" s="5">
        <f t="shared" si="7"/>
        <v>-0.62101353478124022</v>
      </c>
    </row>
    <row r="159" spans="1:9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  <c r="G159" s="5">
        <f t="shared" si="8"/>
        <v>1209.28</v>
      </c>
      <c r="H159" s="5">
        <f t="shared" si="6"/>
        <v>-199.68</v>
      </c>
      <c r="I159" s="5">
        <f t="shared" si="7"/>
        <v>-0.28344310697251873</v>
      </c>
    </row>
    <row r="160" spans="1:9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  <c r="G160" s="5">
        <f t="shared" si="8"/>
        <v>431.47</v>
      </c>
      <c r="H160" s="5">
        <f t="shared" si="6"/>
        <v>174.87</v>
      </c>
      <c r="I160" s="5">
        <f t="shared" si="7"/>
        <v>1.3629773967264223</v>
      </c>
    </row>
    <row r="161" spans="1:9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  <c r="G161" s="5">
        <f t="shared" si="8"/>
        <v>1281.53</v>
      </c>
      <c r="H161" s="5">
        <f t="shared" si="6"/>
        <v>-412.03</v>
      </c>
      <c r="I161" s="5">
        <f t="shared" si="7"/>
        <v>-0.48658447294456647</v>
      </c>
    </row>
    <row r="162" spans="1:9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  <c r="G162" s="5">
        <f t="shared" si="8"/>
        <v>456.29</v>
      </c>
      <c r="H162" s="5">
        <f t="shared" si="6"/>
        <v>449.95</v>
      </c>
      <c r="I162" s="5">
        <f t="shared" si="7"/>
        <v>141.94006309148264</v>
      </c>
    </row>
    <row r="163" spans="1:9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  <c r="G163" s="5">
        <f t="shared" si="8"/>
        <v>1036.21</v>
      </c>
      <c r="H163" s="5">
        <f t="shared" si="6"/>
        <v>366.71000000000004</v>
      </c>
      <c r="I163" s="5">
        <f t="shared" si="7"/>
        <v>1.0954742345033608</v>
      </c>
    </row>
    <row r="164" spans="1:9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  <c r="G164" s="5">
        <f t="shared" si="8"/>
        <v>168.83</v>
      </c>
      <c r="H164" s="5">
        <f t="shared" si="6"/>
        <v>133.71</v>
      </c>
      <c r="I164" s="5">
        <f t="shared" si="7"/>
        <v>7.6144646924829171</v>
      </c>
    </row>
    <row r="165" spans="1:9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  <c r="G165" s="5">
        <f t="shared" si="8"/>
        <v>1400.94</v>
      </c>
      <c r="H165" s="5">
        <f t="shared" si="6"/>
        <v>497.9</v>
      </c>
      <c r="I165" s="5">
        <f t="shared" si="7"/>
        <v>1.1027197023387669</v>
      </c>
    </row>
    <row r="166" spans="1:9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  <c r="G166" s="5">
        <f t="shared" si="8"/>
        <v>799.31999999999994</v>
      </c>
      <c r="H166" s="5">
        <f t="shared" si="6"/>
        <v>653.46</v>
      </c>
      <c r="I166" s="5">
        <f t="shared" si="7"/>
        <v>8.960098724804606</v>
      </c>
    </row>
    <row r="167" spans="1:9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  <c r="G167" s="5">
        <f t="shared" si="8"/>
        <v>956.07999999999993</v>
      </c>
      <c r="H167" s="5">
        <f t="shared" si="6"/>
        <v>-346.46</v>
      </c>
      <c r="I167" s="5">
        <f t="shared" si="7"/>
        <v>-0.53197598538240665</v>
      </c>
    </row>
    <row r="168" spans="1:9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  <c r="G168" s="5">
        <f t="shared" si="8"/>
        <v>859.15000000000009</v>
      </c>
      <c r="H168" s="5">
        <f t="shared" si="6"/>
        <v>-181.05</v>
      </c>
      <c r="I168" s="5">
        <f t="shared" si="7"/>
        <v>-0.34810613343587771</v>
      </c>
    </row>
    <row r="169" spans="1:9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  <c r="G169" s="5">
        <f t="shared" si="8"/>
        <v>1607.3200000000002</v>
      </c>
      <c r="H169" s="5">
        <f t="shared" si="6"/>
        <v>184.15999999999997</v>
      </c>
      <c r="I169" s="5">
        <f t="shared" si="7"/>
        <v>0.25880435088113768</v>
      </c>
    </row>
    <row r="170" spans="1:9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  <c r="G170" s="5">
        <f t="shared" si="8"/>
        <v>1457.98</v>
      </c>
      <c r="H170" s="5">
        <f t="shared" si="6"/>
        <v>40.700000000000045</v>
      </c>
      <c r="I170" s="5">
        <f t="shared" si="7"/>
        <v>5.7433958004064187E-2</v>
      </c>
    </row>
    <row r="171" spans="1:9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  <c r="G171" s="5">
        <f t="shared" si="8"/>
        <v>612.04</v>
      </c>
      <c r="H171" s="5">
        <f t="shared" si="6"/>
        <v>245.85999999999999</v>
      </c>
      <c r="I171" s="5">
        <f t="shared" si="7"/>
        <v>1.3428368561909443</v>
      </c>
    </row>
    <row r="172" spans="1:9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  <c r="G172" s="5">
        <f t="shared" si="8"/>
        <v>791.92</v>
      </c>
      <c r="H172" s="5">
        <f t="shared" si="6"/>
        <v>569.17999999999995</v>
      </c>
      <c r="I172" s="5">
        <f t="shared" si="7"/>
        <v>5.1107120409445983</v>
      </c>
    </row>
    <row r="173" spans="1:9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  <c r="G173" s="5">
        <f t="shared" si="8"/>
        <v>1057.8400000000001</v>
      </c>
      <c r="H173" s="5">
        <f t="shared" si="6"/>
        <v>-43.120000000000005</v>
      </c>
      <c r="I173" s="5">
        <f t="shared" si="7"/>
        <v>-7.8331637843336729E-2</v>
      </c>
    </row>
    <row r="174" spans="1:9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  <c r="G174" s="5">
        <f t="shared" si="8"/>
        <v>889.06000000000006</v>
      </c>
      <c r="H174" s="5">
        <f t="shared" si="6"/>
        <v>-639.58000000000004</v>
      </c>
      <c r="I174" s="5">
        <f t="shared" si="7"/>
        <v>-0.83679610634289303</v>
      </c>
    </row>
    <row r="175" spans="1:9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  <c r="G175" s="5">
        <f t="shared" si="8"/>
        <v>922.58</v>
      </c>
      <c r="H175" s="5">
        <f t="shared" si="6"/>
        <v>-712.80000000000007</v>
      </c>
      <c r="I175" s="5">
        <f t="shared" si="7"/>
        <v>-0.87172400298401598</v>
      </c>
    </row>
    <row r="176" spans="1:9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  <c r="G176" s="5">
        <f t="shared" si="8"/>
        <v>1038.3400000000001</v>
      </c>
      <c r="H176" s="5">
        <f t="shared" si="6"/>
        <v>546.80000000000007</v>
      </c>
      <c r="I176" s="5">
        <f t="shared" si="7"/>
        <v>2.2248443666842985</v>
      </c>
    </row>
    <row r="177" spans="1:9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  <c r="G177" s="5">
        <f t="shared" si="8"/>
        <v>1000.8000000000001</v>
      </c>
      <c r="H177" s="5">
        <f t="shared" si="6"/>
        <v>-567.88</v>
      </c>
      <c r="I177" s="5">
        <f t="shared" si="7"/>
        <v>-0.72402274523803445</v>
      </c>
    </row>
    <row r="178" spans="1:9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  <c r="G178" s="5">
        <f t="shared" si="8"/>
        <v>1600.45</v>
      </c>
      <c r="H178" s="5">
        <f t="shared" si="6"/>
        <v>89.730000000000018</v>
      </c>
      <c r="I178" s="5">
        <f t="shared" si="7"/>
        <v>0.11879104003389114</v>
      </c>
    </row>
    <row r="179" spans="1:9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  <c r="G179" s="5">
        <f t="shared" si="8"/>
        <v>723.78</v>
      </c>
      <c r="H179" s="5">
        <f t="shared" si="6"/>
        <v>-544.54</v>
      </c>
      <c r="I179" s="5">
        <f t="shared" si="7"/>
        <v>-0.85867919767881917</v>
      </c>
    </row>
    <row r="180" spans="1:9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  <c r="G180" s="5">
        <f t="shared" si="8"/>
        <v>1156.1500000000001</v>
      </c>
      <c r="H180" s="5">
        <f t="shared" si="6"/>
        <v>-730.49</v>
      </c>
      <c r="I180" s="5">
        <f t="shared" si="7"/>
        <v>-0.7743819700631811</v>
      </c>
    </row>
    <row r="181" spans="1:9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  <c r="G181" s="5">
        <f t="shared" si="8"/>
        <v>508.76</v>
      </c>
      <c r="H181" s="5">
        <f t="shared" si="6"/>
        <v>137.06000000000003</v>
      </c>
      <c r="I181" s="5">
        <f t="shared" si="7"/>
        <v>0.73747645951035801</v>
      </c>
    </row>
    <row r="182" spans="1:9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  <c r="G182" s="5">
        <f t="shared" si="8"/>
        <v>1630.3899999999999</v>
      </c>
      <c r="H182" s="5">
        <f t="shared" si="6"/>
        <v>328.89</v>
      </c>
      <c r="I182" s="5">
        <f t="shared" si="7"/>
        <v>0.50540145985401452</v>
      </c>
    </row>
    <row r="183" spans="1:9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  <c r="G183" s="5">
        <f t="shared" si="8"/>
        <v>1132.8899999999999</v>
      </c>
      <c r="H183" s="5">
        <f t="shared" si="6"/>
        <v>-131.90999999999997</v>
      </c>
      <c r="I183" s="5">
        <f t="shared" si="7"/>
        <v>-0.20858633776091076</v>
      </c>
    </row>
    <row r="184" spans="1:9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  <c r="G184" s="5">
        <f t="shared" si="8"/>
        <v>1206.46</v>
      </c>
      <c r="H184" s="5">
        <f t="shared" si="6"/>
        <v>-511.35999999999996</v>
      </c>
      <c r="I184" s="5">
        <f t="shared" si="7"/>
        <v>-0.59535923437845639</v>
      </c>
    </row>
    <row r="185" spans="1:9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  <c r="G185" s="5">
        <f t="shared" si="8"/>
        <v>1234.5</v>
      </c>
      <c r="H185" s="5">
        <f t="shared" si="6"/>
        <v>-757.31999999999994</v>
      </c>
      <c r="I185" s="5">
        <f t="shared" si="7"/>
        <v>-0.76043015935174862</v>
      </c>
    </row>
    <row r="186" spans="1:9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  <c r="G186" s="5">
        <f t="shared" si="8"/>
        <v>845.31999999999994</v>
      </c>
      <c r="H186" s="5">
        <f t="shared" si="6"/>
        <v>684.96</v>
      </c>
      <c r="I186" s="5">
        <f t="shared" si="7"/>
        <v>8.54277874781741</v>
      </c>
    </row>
    <row r="187" spans="1:9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  <c r="G187" s="5">
        <f t="shared" si="8"/>
        <v>539.64</v>
      </c>
      <c r="H187" s="5">
        <f t="shared" si="6"/>
        <v>-304.5</v>
      </c>
      <c r="I187" s="5">
        <f t="shared" si="7"/>
        <v>-0.72144431018551425</v>
      </c>
    </row>
    <row r="188" spans="1:9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  <c r="G188" s="5">
        <f t="shared" si="8"/>
        <v>1558.94</v>
      </c>
      <c r="H188" s="5">
        <f t="shared" si="6"/>
        <v>377</v>
      </c>
      <c r="I188" s="5">
        <f t="shared" si="7"/>
        <v>0.63793424370103391</v>
      </c>
    </row>
    <row r="189" spans="1:9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  <c r="G189" s="5">
        <f t="shared" si="8"/>
        <v>282.41000000000003</v>
      </c>
      <c r="H189" s="5">
        <f t="shared" si="6"/>
        <v>-281.69</v>
      </c>
      <c r="I189" s="5">
        <f t="shared" si="7"/>
        <v>-0.99872363056195701</v>
      </c>
    </row>
    <row r="190" spans="1:9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  <c r="G190" s="5">
        <f t="shared" si="8"/>
        <v>1570.92</v>
      </c>
      <c r="H190" s="5">
        <f t="shared" si="6"/>
        <v>424.62</v>
      </c>
      <c r="I190" s="5">
        <f t="shared" si="7"/>
        <v>0.74085317979586496</v>
      </c>
    </row>
    <row r="191" spans="1:9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  <c r="G191" s="5">
        <f t="shared" si="8"/>
        <v>1897.6799999999998</v>
      </c>
      <c r="H191" s="5">
        <f t="shared" si="6"/>
        <v>96.840000000000032</v>
      </c>
      <c r="I191" s="5">
        <f t="shared" si="7"/>
        <v>0.10754981008862535</v>
      </c>
    </row>
    <row r="192" spans="1:9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  <c r="G192" s="5">
        <f t="shared" si="8"/>
        <v>154.87</v>
      </c>
      <c r="H192" s="5">
        <f t="shared" si="6"/>
        <v>118.85000000000001</v>
      </c>
      <c r="I192" s="5">
        <f t="shared" si="7"/>
        <v>6.599111604664075</v>
      </c>
    </row>
    <row r="193" spans="1:9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  <c r="G193" s="5">
        <f t="shared" si="8"/>
        <v>631.98</v>
      </c>
      <c r="H193" s="5">
        <f t="shared" si="6"/>
        <v>-464.28</v>
      </c>
      <c r="I193" s="5">
        <f t="shared" si="7"/>
        <v>-0.84702534070384761</v>
      </c>
    </row>
    <row r="194" spans="1:9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  <c r="G194" s="5">
        <f t="shared" si="8"/>
        <v>1135.8000000000002</v>
      </c>
      <c r="H194" s="5">
        <f t="shared" si="6"/>
        <v>410.84000000000003</v>
      </c>
      <c r="I194" s="5">
        <f t="shared" si="7"/>
        <v>1.1334142573383359</v>
      </c>
    </row>
    <row r="195" spans="1:9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  <c r="G195" s="5">
        <f t="shared" si="8"/>
        <v>994.6</v>
      </c>
      <c r="H195" s="5">
        <f t="shared" ref="H195:H201" si="9">F195-E195</f>
        <v>0.27999999999997272</v>
      </c>
      <c r="I195" s="5">
        <f t="shared" ref="I195:I201" si="10">H195/E195</f>
        <v>5.6319897015039968E-4</v>
      </c>
    </row>
    <row r="196" spans="1:9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  <c r="G196" s="5">
        <f t="shared" ref="G196:G201" si="11">E196+F196</f>
        <v>1678.35</v>
      </c>
      <c r="H196" s="5">
        <f t="shared" si="9"/>
        <v>144.81000000000006</v>
      </c>
      <c r="I196" s="5">
        <f t="shared" si="10"/>
        <v>0.18885715403576048</v>
      </c>
    </row>
    <row r="197" spans="1:9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  <c r="G197" s="5">
        <f t="shared" si="11"/>
        <v>859.93000000000006</v>
      </c>
      <c r="H197" s="5">
        <f t="shared" si="9"/>
        <v>603.30999999999995</v>
      </c>
      <c r="I197" s="5">
        <f t="shared" si="10"/>
        <v>4.7019717870781692</v>
      </c>
    </row>
    <row r="198" spans="1:9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  <c r="G198" s="5">
        <f t="shared" si="11"/>
        <v>78.650000000000006</v>
      </c>
      <c r="H198" s="5">
        <f t="shared" si="9"/>
        <v>-27.030000000000005</v>
      </c>
      <c r="I198" s="5">
        <f t="shared" si="10"/>
        <v>-0.51154428463285395</v>
      </c>
    </row>
    <row r="199" spans="1:9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  <c r="G199" s="5">
        <f t="shared" si="11"/>
        <v>1173.1099999999999</v>
      </c>
      <c r="H199" s="5">
        <f t="shared" si="9"/>
        <v>304.19</v>
      </c>
      <c r="I199" s="5">
        <f t="shared" si="10"/>
        <v>0.70015651613497221</v>
      </c>
    </row>
    <row r="200" spans="1:9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  <c r="G200" s="5">
        <f t="shared" si="11"/>
        <v>995.99</v>
      </c>
      <c r="H200" s="5">
        <f t="shared" si="9"/>
        <v>41.490000000000009</v>
      </c>
      <c r="I200" s="5">
        <f t="shared" si="10"/>
        <v>8.6935568360398133E-2</v>
      </c>
    </row>
    <row r="201" spans="1:9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  <c r="G201" s="5">
        <f t="shared" si="11"/>
        <v>784.43000000000006</v>
      </c>
      <c r="H201" s="5">
        <f t="shared" si="9"/>
        <v>-349.95000000000005</v>
      </c>
      <c r="I201" s="5">
        <f t="shared" si="10"/>
        <v>-0.61698901602637568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M201"/>
  <sheetViews>
    <sheetView topLeftCell="F1" zoomScale="115" zoomScaleNormal="115" workbookViewId="0">
      <selection activeCell="L9" sqref="L9"/>
    </sheetView>
  </sheetViews>
  <sheetFormatPr defaultRowHeight="16.5" x14ac:dyDescent="0.3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3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29" t="s">
        <v>480</v>
      </c>
    </row>
    <row r="2" spans="1:13" x14ac:dyDescent="0.3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37">
        <f>H2/E2%</f>
        <v>-80.770682318033337</v>
      </c>
      <c r="J2" s="5"/>
      <c r="K2" s="5"/>
    </row>
    <row r="3" spans="1:13" x14ac:dyDescent="0.3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37">
        <f t="shared" ref="I3:I66" si="2">H3/E3%</f>
        <v>-25.918181126910504</v>
      </c>
      <c r="J3" s="5"/>
      <c r="K3" s="28" t="s">
        <v>481</v>
      </c>
    </row>
    <row r="4" spans="1:13" x14ac:dyDescent="0.3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37">
        <f t="shared" si="2"/>
        <v>93.599806786619951</v>
      </c>
      <c r="J4" s="5"/>
      <c r="K4" s="6">
        <f>SUM(E2:E201)</f>
        <v>98888.520000000033</v>
      </c>
    </row>
    <row r="5" spans="1:13" x14ac:dyDescent="0.3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37">
        <f t="shared" si="2"/>
        <v>38.306435137895811</v>
      </c>
      <c r="J5" s="5"/>
      <c r="K5" s="28" t="s">
        <v>482</v>
      </c>
    </row>
    <row r="6" spans="1:13" x14ac:dyDescent="0.3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37">
        <f t="shared" si="2"/>
        <v>49.836556796513221</v>
      </c>
      <c r="J6" s="5"/>
      <c r="K6" s="6">
        <f>SUM(F2:F201)</f>
        <v>95957.430000000051</v>
      </c>
    </row>
    <row r="7" spans="1:13" x14ac:dyDescent="0.3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37">
        <f t="shared" si="2"/>
        <v>-56.558246649071052</v>
      </c>
      <c r="J7" s="5"/>
      <c r="K7" s="28" t="s">
        <v>483</v>
      </c>
    </row>
    <row r="8" spans="1:13" x14ac:dyDescent="0.3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37">
        <f t="shared" si="2"/>
        <v>-62.099279529380659</v>
      </c>
      <c r="J8" s="5"/>
      <c r="K8" s="6">
        <f>K4+K6</f>
        <v>194845.95000000007</v>
      </c>
      <c r="L8" s="38"/>
    </row>
    <row r="9" spans="1:13" x14ac:dyDescent="0.3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37">
        <f t="shared" si="2"/>
        <v>2771.461187214612</v>
      </c>
      <c r="J9" s="5"/>
      <c r="K9" s="28" t="s">
        <v>484</v>
      </c>
      <c r="L9" t="s">
        <v>529</v>
      </c>
    </row>
    <row r="10" spans="1:13" x14ac:dyDescent="0.3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37">
        <f t="shared" si="2"/>
        <v>-14.597242523604468</v>
      </c>
      <c r="J10" s="5"/>
      <c r="K10" s="6">
        <f>AVERAGE(I2:I201)</f>
        <v>238.58604823609545</v>
      </c>
    </row>
    <row r="11" spans="1:13" x14ac:dyDescent="0.3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37">
        <f t="shared" si="2"/>
        <v>-69.382240111873315</v>
      </c>
      <c r="J11" s="5"/>
      <c r="K11" s="28" t="s">
        <v>485</v>
      </c>
      <c r="L11" t="s">
        <v>529</v>
      </c>
    </row>
    <row r="12" spans="1:13" x14ac:dyDescent="0.3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37">
        <f t="shared" si="2"/>
        <v>-57.439649317774901</v>
      </c>
      <c r="J12" s="5"/>
      <c r="K12" s="5">
        <f>(L13-L12)/L12</f>
        <v>-2.964034652353955E-2</v>
      </c>
      <c r="L12" s="38">
        <f>AVERAGE(E2:E201)</f>
        <v>494.44260000000014</v>
      </c>
      <c r="M12" t="s">
        <v>527</v>
      </c>
    </row>
    <row r="13" spans="1:13" x14ac:dyDescent="0.3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37">
        <f t="shared" si="2"/>
        <v>9.3378206831399613</v>
      </c>
      <c r="J13" s="5"/>
      <c r="K13" s="28" t="s">
        <v>486</v>
      </c>
      <c r="L13" s="38">
        <f>AVERAGE(F2:F201)</f>
        <v>479.78715000000028</v>
      </c>
      <c r="M13" t="s">
        <v>528</v>
      </c>
    </row>
    <row r="14" spans="1:13" x14ac:dyDescent="0.3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37">
        <f t="shared" si="2"/>
        <v>431.81506261794482</v>
      </c>
      <c r="J14" s="5"/>
      <c r="K14" s="6">
        <f>MAX(I2:I201)</f>
        <v>14194.006309148264</v>
      </c>
      <c r="L14" t="s">
        <v>530</v>
      </c>
    </row>
    <row r="15" spans="1:13" x14ac:dyDescent="0.3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37">
        <f t="shared" si="2"/>
        <v>15.24370561652678</v>
      </c>
      <c r="J15" s="5"/>
      <c r="K15" s="28" t="s">
        <v>487</v>
      </c>
    </row>
    <row r="16" spans="1:13" x14ac:dyDescent="0.3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37">
        <f t="shared" si="2"/>
        <v>-1.4847381887635607</v>
      </c>
      <c r="J16" s="5"/>
      <c r="K16" s="6">
        <f>MIN(I2:I201)</f>
        <v>-99.872363056195709</v>
      </c>
      <c r="L16" t="s">
        <v>531</v>
      </c>
    </row>
    <row r="17" spans="1:12" x14ac:dyDescent="0.3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37">
        <f t="shared" si="2"/>
        <v>-58.807846124547702</v>
      </c>
      <c r="J17" s="5"/>
      <c r="K17" s="28" t="s">
        <v>488</v>
      </c>
    </row>
    <row r="18" spans="1:12" x14ac:dyDescent="0.3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37">
        <f t="shared" si="2"/>
        <v>-23.97436081276798</v>
      </c>
      <c r="J18" s="5"/>
      <c r="K18" s="6" t="b">
        <f>AVERAGE(F2:F201)&gt;AVERAGE(F2:F201)</f>
        <v>0</v>
      </c>
    </row>
    <row r="19" spans="1:12" x14ac:dyDescent="0.3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37">
        <f t="shared" si="2"/>
        <v>-17.132107790658548</v>
      </c>
      <c r="J19" s="5"/>
      <c r="K19" s="28" t="s">
        <v>489</v>
      </c>
      <c r="L19" t="s">
        <v>532</v>
      </c>
    </row>
    <row r="20" spans="1:12" x14ac:dyDescent="0.3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37">
        <f t="shared" si="2"/>
        <v>-65.330991591382073</v>
      </c>
      <c r="J20" s="5"/>
      <c r="K20" s="5">
        <f>COUNTA(D2:D201)</f>
        <v>172</v>
      </c>
      <c r="L20">
        <f>ROWS(D2:D201) - COUNTBLANK(D2:D201)</f>
        <v>172</v>
      </c>
    </row>
    <row r="21" spans="1:12" x14ac:dyDescent="0.3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37">
        <f t="shared" si="2"/>
        <v>-43.307359682680747</v>
      </c>
      <c r="J21" s="5"/>
      <c r="K21" s="28" t="s">
        <v>490</v>
      </c>
      <c r="L21" t="s">
        <v>536</v>
      </c>
    </row>
    <row r="22" spans="1:12" x14ac:dyDescent="0.3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37">
        <f t="shared" si="2"/>
        <v>1081.2857573020176</v>
      </c>
      <c r="J22" s="5"/>
      <c r="K22" s="6">
        <f>K20/ROWS(D2:D201)%</f>
        <v>86</v>
      </c>
    </row>
    <row r="23" spans="1:12" x14ac:dyDescent="0.3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37">
        <f t="shared" si="2"/>
        <v>48.393995879525164</v>
      </c>
      <c r="J23" s="5"/>
      <c r="K23" s="28" t="s">
        <v>491</v>
      </c>
    </row>
    <row r="24" spans="1:12" x14ac:dyDescent="0.3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37">
        <f t="shared" si="2"/>
        <v>-3.6589117166124163</v>
      </c>
      <c r="J24" s="5"/>
      <c r="K24" s="5">
        <f>COUNTIF(D2:D201,"XL")</f>
        <v>26</v>
      </c>
      <c r="L24" t="s">
        <v>537</v>
      </c>
    </row>
    <row r="25" spans="1:12" x14ac:dyDescent="0.3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37">
        <f t="shared" si="2"/>
        <v>-33.724506312722561</v>
      </c>
      <c r="J25" s="5"/>
      <c r="K25" s="5"/>
    </row>
    <row r="26" spans="1:12" x14ac:dyDescent="0.3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37">
        <f t="shared" si="2"/>
        <v>-48.210010500525023</v>
      </c>
      <c r="J26" s="5"/>
      <c r="K26" s="5"/>
    </row>
    <row r="27" spans="1:12" x14ac:dyDescent="0.3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37">
        <f t="shared" si="2"/>
        <v>54.38045796611533</v>
      </c>
      <c r="J27" s="5"/>
      <c r="K27" s="8" t="s">
        <v>506</v>
      </c>
    </row>
    <row r="28" spans="1:12" x14ac:dyDescent="0.3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37">
        <f t="shared" si="2"/>
        <v>441.46624760863614</v>
      </c>
      <c r="J28" s="5"/>
      <c r="K28" s="5"/>
    </row>
    <row r="29" spans="1:12" x14ac:dyDescent="0.3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37">
        <f t="shared" si="2"/>
        <v>72.408075120991839</v>
      </c>
      <c r="J29" s="5"/>
      <c r="K29" s="8" t="s">
        <v>504</v>
      </c>
    </row>
    <row r="30" spans="1:12" x14ac:dyDescent="0.3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37">
        <f t="shared" si="2"/>
        <v>51.69346195069668</v>
      </c>
      <c r="J30" s="5"/>
      <c r="K30" s="8" t="s">
        <v>505</v>
      </c>
    </row>
    <row r="31" spans="1:12" x14ac:dyDescent="0.3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37">
        <f t="shared" si="2"/>
        <v>-54.65397814598817</v>
      </c>
      <c r="J31" s="5"/>
      <c r="K31" s="5"/>
    </row>
    <row r="32" spans="1:12" x14ac:dyDescent="0.3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37">
        <f t="shared" si="2"/>
        <v>-45.430430114318199</v>
      </c>
      <c r="J32" s="5"/>
      <c r="K32" s="5"/>
    </row>
    <row r="33" spans="1:12" x14ac:dyDescent="0.3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37">
        <f t="shared" si="2"/>
        <v>6338.009478672986</v>
      </c>
      <c r="J33" s="5"/>
      <c r="K33" s="5"/>
    </row>
    <row r="34" spans="1:12" x14ac:dyDescent="0.3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37">
        <f t="shared" si="2"/>
        <v>482.05179817498663</v>
      </c>
      <c r="J34" s="5"/>
      <c r="K34" s="5"/>
    </row>
    <row r="35" spans="1:12" x14ac:dyDescent="0.3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37">
        <f t="shared" si="2"/>
        <v>-99.037306380047738</v>
      </c>
      <c r="J35" s="5"/>
      <c r="K35" s="5"/>
    </row>
    <row r="36" spans="1:12" x14ac:dyDescent="0.3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37">
        <f t="shared" si="2"/>
        <v>-23.367911050375803</v>
      </c>
      <c r="J36" s="5"/>
      <c r="K36" s="39">
        <v>1</v>
      </c>
    </row>
    <row r="37" spans="1:12" x14ac:dyDescent="0.3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37">
        <f t="shared" si="2"/>
        <v>-84.059325388099737</v>
      </c>
      <c r="J37" s="5"/>
      <c r="K37" s="39">
        <v>1</v>
      </c>
    </row>
    <row r="38" spans="1:12" x14ac:dyDescent="0.3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37">
        <f t="shared" si="2"/>
        <v>290.39661554732942</v>
      </c>
      <c r="J38" s="5"/>
      <c r="K38" s="39">
        <v>2</v>
      </c>
    </row>
    <row r="39" spans="1:12" x14ac:dyDescent="0.3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37">
        <f t="shared" si="2"/>
        <v>3576.4471057884234</v>
      </c>
      <c r="J39" s="5"/>
      <c r="K39" s="39">
        <v>3</v>
      </c>
    </row>
    <row r="40" spans="1:12" x14ac:dyDescent="0.3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37">
        <f t="shared" si="2"/>
        <v>8.6918558501349477</v>
      </c>
      <c r="J40" s="5"/>
      <c r="K40" s="39">
        <v>4</v>
      </c>
    </row>
    <row r="41" spans="1:12" x14ac:dyDescent="0.3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37">
        <f t="shared" si="2"/>
        <v>-37.120172617863012</v>
      </c>
      <c r="J41" s="5"/>
      <c r="K41" s="39" t="s">
        <v>507</v>
      </c>
    </row>
    <row r="42" spans="1:12" x14ac:dyDescent="0.3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37">
        <f t="shared" si="2"/>
        <v>-87.422568223673196</v>
      </c>
      <c r="J42" s="5"/>
      <c r="K42" s="39" t="e">
        <f>1/0</f>
        <v>#DIV/0!</v>
      </c>
    </row>
    <row r="43" spans="1:12" x14ac:dyDescent="0.3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37">
        <f t="shared" si="2"/>
        <v>-92.670892222090998</v>
      </c>
      <c r="J43" s="5"/>
      <c r="K43" s="39">
        <v>5</v>
      </c>
    </row>
    <row r="44" spans="1:12" x14ac:dyDescent="0.3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37">
        <f t="shared" si="2"/>
        <v>2729.8524404086261</v>
      </c>
      <c r="J44" s="5"/>
      <c r="K44" s="39">
        <v>5</v>
      </c>
    </row>
    <row r="45" spans="1:12" x14ac:dyDescent="0.3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37">
        <f t="shared" si="2"/>
        <v>38.296207104154135</v>
      </c>
      <c r="J45" s="5"/>
      <c r="K45" s="40"/>
    </row>
    <row r="46" spans="1:12" x14ac:dyDescent="0.3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37">
        <f t="shared" si="2"/>
        <v>-98.50940254254499</v>
      </c>
      <c r="J46" s="5"/>
      <c r="K46" s="5">
        <f>COUNT(K36:K44)</f>
        <v>7</v>
      </c>
      <c r="L46" t="s">
        <v>533</v>
      </c>
    </row>
    <row r="47" spans="1:12" x14ac:dyDescent="0.3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37">
        <f t="shared" si="2"/>
        <v>-4.8992360858493944</v>
      </c>
      <c r="J47" s="5"/>
      <c r="K47" s="5">
        <f>COUNTA(K36:K45)</f>
        <v>9</v>
      </c>
      <c r="L47" t="s">
        <v>532</v>
      </c>
    </row>
    <row r="48" spans="1:12" x14ac:dyDescent="0.3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37">
        <f t="shared" si="2"/>
        <v>102.94973851662928</v>
      </c>
      <c r="J48" s="5"/>
      <c r="K48" s="5">
        <f>COUNTBLANK(K36:K45)</f>
        <v>1</v>
      </c>
      <c r="L48" t="s">
        <v>534</v>
      </c>
    </row>
    <row r="49" spans="1:12" x14ac:dyDescent="0.3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37">
        <f t="shared" si="2"/>
        <v>-12.525214321734731</v>
      </c>
      <c r="J49" s="5"/>
      <c r="K49" s="5">
        <f>ROWS(K36:K45)</f>
        <v>10</v>
      </c>
      <c r="L49" t="s">
        <v>535</v>
      </c>
    </row>
    <row r="50" spans="1:12" x14ac:dyDescent="0.3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37">
        <f t="shared" si="2"/>
        <v>26.423098678459397</v>
      </c>
      <c r="J50" s="5"/>
      <c r="K50" s="5"/>
    </row>
    <row r="51" spans="1:12" x14ac:dyDescent="0.3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37">
        <f t="shared" si="2"/>
        <v>393.10729422261886</v>
      </c>
      <c r="J51" s="5"/>
      <c r="K51" s="5"/>
    </row>
    <row r="52" spans="1:12" x14ac:dyDescent="0.3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37">
        <f t="shared" si="2"/>
        <v>286.52976882345342</v>
      </c>
      <c r="J52" s="5"/>
      <c r="K52" s="5"/>
    </row>
    <row r="53" spans="1:12" x14ac:dyDescent="0.3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37">
        <f t="shared" si="2"/>
        <v>-18.600623484586077</v>
      </c>
      <c r="J53" s="5"/>
      <c r="K53" s="5"/>
    </row>
    <row r="54" spans="1:12" x14ac:dyDescent="0.3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37">
        <f t="shared" si="2"/>
        <v>-99.634726688102887</v>
      </c>
      <c r="J54" s="5"/>
      <c r="K54" s="5"/>
    </row>
    <row r="55" spans="1:12" x14ac:dyDescent="0.3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37">
        <f t="shared" si="2"/>
        <v>-88.251068165972427</v>
      </c>
      <c r="J55" s="5"/>
      <c r="K55" s="5"/>
    </row>
    <row r="56" spans="1:12" x14ac:dyDescent="0.3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37">
        <f t="shared" si="2"/>
        <v>-93.733807314574932</v>
      </c>
      <c r="J56" s="5"/>
      <c r="K56" s="5"/>
    </row>
    <row r="57" spans="1:12" x14ac:dyDescent="0.3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37">
        <f t="shared" si="2"/>
        <v>-4.7507243480867309</v>
      </c>
      <c r="J57" s="5"/>
      <c r="K57" s="5"/>
    </row>
    <row r="58" spans="1:12" x14ac:dyDescent="0.3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37">
        <f t="shared" si="2"/>
        <v>-18.181532334136886</v>
      </c>
      <c r="J58" s="5"/>
      <c r="K58" s="5"/>
    </row>
    <row r="59" spans="1:12" x14ac:dyDescent="0.3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37">
        <f t="shared" si="2"/>
        <v>193.1598221292179</v>
      </c>
      <c r="J59" s="5"/>
      <c r="K59" s="5"/>
    </row>
    <row r="60" spans="1:12" x14ac:dyDescent="0.3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37">
        <f t="shared" si="2"/>
        <v>-84.564459930313575</v>
      </c>
      <c r="J60" s="5"/>
      <c r="K60" s="5"/>
    </row>
    <row r="61" spans="1:12" x14ac:dyDescent="0.3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37">
        <f t="shared" si="2"/>
        <v>359.48649549849949</v>
      </c>
      <c r="J61" s="5"/>
      <c r="K61" s="5"/>
    </row>
    <row r="62" spans="1:12" x14ac:dyDescent="0.3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37">
        <f t="shared" si="2"/>
        <v>277.66020569620247</v>
      </c>
      <c r="J62" s="5"/>
      <c r="K62" s="5"/>
    </row>
    <row r="63" spans="1:12" x14ac:dyDescent="0.3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37">
        <f t="shared" si="2"/>
        <v>-6.8194204741575142</v>
      </c>
      <c r="J63" s="5"/>
      <c r="K63" s="5"/>
    </row>
    <row r="64" spans="1:12" x14ac:dyDescent="0.3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37">
        <f t="shared" si="2"/>
        <v>14.993286788399582</v>
      </c>
      <c r="J64" s="5"/>
      <c r="K64" s="5"/>
    </row>
    <row r="65" spans="1:11" x14ac:dyDescent="0.3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37">
        <f t="shared" si="2"/>
        <v>15.023954985815351</v>
      </c>
      <c r="J65" s="5"/>
      <c r="K65" s="5"/>
    </row>
    <row r="66" spans="1:11" x14ac:dyDescent="0.3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37">
        <f t="shared" si="2"/>
        <v>-92.330410425039588</v>
      </c>
      <c r="J66" s="5"/>
      <c r="K66" s="5"/>
    </row>
    <row r="67" spans="1:11" x14ac:dyDescent="0.3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37">
        <f t="shared" ref="I67:I130" si="5">H67/E67%</f>
        <v>12.184113646290477</v>
      </c>
      <c r="J67" s="5"/>
      <c r="K67" s="5"/>
    </row>
    <row r="68" spans="1:11" x14ac:dyDescent="0.3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37">
        <f t="shared" si="5"/>
        <v>42.205335385404645</v>
      </c>
      <c r="J68" s="5"/>
      <c r="K68" s="5"/>
    </row>
    <row r="69" spans="1:11" x14ac:dyDescent="0.3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37">
        <f t="shared" si="5"/>
        <v>-0.15653024620902051</v>
      </c>
      <c r="J69" s="5"/>
      <c r="K69" s="5"/>
    </row>
    <row r="70" spans="1:11" x14ac:dyDescent="0.3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37">
        <f t="shared" si="5"/>
        <v>865.25624912721696</v>
      </c>
      <c r="J70" s="5"/>
      <c r="K70" s="5"/>
    </row>
    <row r="71" spans="1:11" x14ac:dyDescent="0.3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37">
        <f t="shared" si="5"/>
        <v>48.280294300150693</v>
      </c>
      <c r="J71" s="5"/>
      <c r="K71" s="5"/>
    </row>
    <row r="72" spans="1:11" x14ac:dyDescent="0.3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37">
        <f t="shared" si="5"/>
        <v>-39.875622987694612</v>
      </c>
      <c r="J72" s="5"/>
      <c r="K72" s="5"/>
    </row>
    <row r="73" spans="1:11" x14ac:dyDescent="0.3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37">
        <f t="shared" si="5"/>
        <v>1743.9821182943606</v>
      </c>
      <c r="J73" s="5"/>
      <c r="K73" s="5"/>
    </row>
    <row r="74" spans="1:11" x14ac:dyDescent="0.3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37">
        <f t="shared" si="5"/>
        <v>-78.274273363289907</v>
      </c>
      <c r="J74" s="5"/>
      <c r="K74" s="5"/>
    </row>
    <row r="75" spans="1:11" x14ac:dyDescent="0.3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37">
        <f t="shared" si="5"/>
        <v>-11.411883491174926</v>
      </c>
      <c r="J75" s="5"/>
      <c r="K75" s="5"/>
    </row>
    <row r="76" spans="1:11" x14ac:dyDescent="0.3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37">
        <f t="shared" si="5"/>
        <v>563.72357850401681</v>
      </c>
      <c r="J76" s="5"/>
      <c r="K76" s="5"/>
    </row>
    <row r="77" spans="1:11" x14ac:dyDescent="0.3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37">
        <f t="shared" si="5"/>
        <v>-28.811575867794733</v>
      </c>
      <c r="J77" s="5"/>
      <c r="K77" s="5"/>
    </row>
    <row r="78" spans="1:11" x14ac:dyDescent="0.3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37">
        <f t="shared" si="5"/>
        <v>119.59822362761287</v>
      </c>
      <c r="J78" s="5"/>
      <c r="K78" s="5"/>
    </row>
    <row r="79" spans="1:11" x14ac:dyDescent="0.3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37">
        <f t="shared" si="5"/>
        <v>-74.534096824570526</v>
      </c>
      <c r="J79" s="5"/>
      <c r="K79" s="5"/>
    </row>
    <row r="80" spans="1:11" x14ac:dyDescent="0.3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37">
        <f t="shared" si="5"/>
        <v>1290.3756648936173</v>
      </c>
      <c r="J80" s="5"/>
      <c r="K80" s="5"/>
    </row>
    <row r="81" spans="1:11" x14ac:dyDescent="0.3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37">
        <f t="shared" si="5"/>
        <v>-57.89064061168898</v>
      </c>
      <c r="J81" s="5"/>
      <c r="K81" s="5"/>
    </row>
    <row r="82" spans="1:11" x14ac:dyDescent="0.3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37">
        <f t="shared" si="5"/>
        <v>34.366820391374787</v>
      </c>
      <c r="J82" s="5"/>
      <c r="K82" s="5"/>
    </row>
    <row r="83" spans="1:11" x14ac:dyDescent="0.3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37">
        <f t="shared" si="5"/>
        <v>77.403893374192165</v>
      </c>
      <c r="J83" s="5"/>
      <c r="K83" s="5"/>
    </row>
    <row r="84" spans="1:11" x14ac:dyDescent="0.3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37">
        <f t="shared" si="5"/>
        <v>-55.95409551242485</v>
      </c>
      <c r="J84" s="5"/>
      <c r="K84" s="5"/>
    </row>
    <row r="85" spans="1:11" x14ac:dyDescent="0.3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37">
        <f t="shared" si="5"/>
        <v>1447.2600977617699</v>
      </c>
      <c r="J85" s="5"/>
      <c r="K85" s="5"/>
    </row>
    <row r="86" spans="1:11" x14ac:dyDescent="0.3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37">
        <f t="shared" si="5"/>
        <v>15.496640294787037</v>
      </c>
      <c r="J86" s="5"/>
      <c r="K86" s="5"/>
    </row>
    <row r="87" spans="1:11" x14ac:dyDescent="0.3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37">
        <f t="shared" si="5"/>
        <v>-24.442416597332187</v>
      </c>
      <c r="J87" s="5"/>
      <c r="K87" s="5"/>
    </row>
    <row r="88" spans="1:11" x14ac:dyDescent="0.3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37">
        <f t="shared" si="5"/>
        <v>-29.142890348073681</v>
      </c>
      <c r="J88" s="5"/>
      <c r="K88" s="5"/>
    </row>
    <row r="89" spans="1:11" x14ac:dyDescent="0.3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37">
        <f t="shared" si="5"/>
        <v>50.83612040133778</v>
      </c>
      <c r="J89" s="5"/>
      <c r="K89" s="5"/>
    </row>
    <row r="90" spans="1:11" x14ac:dyDescent="0.3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37">
        <f t="shared" si="5"/>
        <v>235.83703197905999</v>
      </c>
      <c r="J90" s="5"/>
      <c r="K90" s="5"/>
    </row>
    <row r="91" spans="1:11" x14ac:dyDescent="0.3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37">
        <f t="shared" si="5"/>
        <v>-73.798226509023024</v>
      </c>
      <c r="J91" s="5"/>
      <c r="K91" s="5"/>
    </row>
    <row r="92" spans="1:11" x14ac:dyDescent="0.3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37">
        <f t="shared" si="5"/>
        <v>-46.136326865875965</v>
      </c>
      <c r="J92" s="5"/>
      <c r="K92" s="5"/>
    </row>
    <row r="93" spans="1:11" x14ac:dyDescent="0.3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37">
        <f t="shared" si="5"/>
        <v>-85.802887876732228</v>
      </c>
      <c r="J93" s="5"/>
      <c r="K93" s="5"/>
    </row>
    <row r="94" spans="1:11" x14ac:dyDescent="0.3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37">
        <f t="shared" si="5"/>
        <v>-92.294667677533482</v>
      </c>
      <c r="J94" s="5"/>
      <c r="K94" s="5"/>
    </row>
    <row r="95" spans="1:11" x14ac:dyDescent="0.3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37">
        <f t="shared" si="5"/>
        <v>109.74711153029946</v>
      </c>
      <c r="J95" s="5"/>
      <c r="K95" s="5"/>
    </row>
    <row r="96" spans="1:11" x14ac:dyDescent="0.3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37">
        <f t="shared" si="5"/>
        <v>-43.938235111726648</v>
      </c>
      <c r="J96" s="5"/>
      <c r="K96" s="5"/>
    </row>
    <row r="97" spans="1:11" x14ac:dyDescent="0.3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37">
        <f t="shared" si="5"/>
        <v>136.80611890137905</v>
      </c>
      <c r="J97" s="5"/>
      <c r="K97" s="5"/>
    </row>
    <row r="98" spans="1:11" x14ac:dyDescent="0.3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37">
        <f t="shared" si="5"/>
        <v>-24.305808172668847</v>
      </c>
      <c r="J98" s="5"/>
      <c r="K98" s="5"/>
    </row>
    <row r="99" spans="1:11" x14ac:dyDescent="0.3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37">
        <f t="shared" si="5"/>
        <v>-8.0648591174906894</v>
      </c>
      <c r="J99" s="5"/>
      <c r="K99" s="5"/>
    </row>
    <row r="100" spans="1:11" x14ac:dyDescent="0.3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37">
        <f t="shared" si="5"/>
        <v>828.65649963689191</v>
      </c>
      <c r="J100" s="5"/>
      <c r="K100" s="5"/>
    </row>
    <row r="101" spans="1:11" x14ac:dyDescent="0.3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37">
        <f t="shared" si="5"/>
        <v>6.2236324108349397</v>
      </c>
      <c r="J101" s="5"/>
      <c r="K101" s="5"/>
    </row>
    <row r="102" spans="1:11" x14ac:dyDescent="0.3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37">
        <f t="shared" si="5"/>
        <v>-60.399427929308409</v>
      </c>
      <c r="J102" s="5"/>
      <c r="K102" s="5"/>
    </row>
    <row r="103" spans="1:11" x14ac:dyDescent="0.3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37">
        <f t="shared" si="5"/>
        <v>62.139575045486794</v>
      </c>
      <c r="J103" s="5"/>
      <c r="K103" s="5"/>
    </row>
    <row r="104" spans="1:11" x14ac:dyDescent="0.3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37">
        <f t="shared" si="5"/>
        <v>14.689190723014638</v>
      </c>
      <c r="J104" s="5"/>
      <c r="K104" s="5"/>
    </row>
    <row r="105" spans="1:11" x14ac:dyDescent="0.3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37">
        <f t="shared" si="5"/>
        <v>718.82183908045988</v>
      </c>
      <c r="J105" s="5"/>
      <c r="K105" s="5"/>
    </row>
    <row r="106" spans="1:11" x14ac:dyDescent="0.3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37">
        <f t="shared" si="5"/>
        <v>210.92138168177561</v>
      </c>
      <c r="J106" s="5"/>
      <c r="K106" s="5"/>
    </row>
    <row r="107" spans="1:11" x14ac:dyDescent="0.3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37">
        <f t="shared" si="5"/>
        <v>-7.8720816827808751</v>
      </c>
      <c r="J107" s="5"/>
      <c r="K107" s="5"/>
    </row>
    <row r="108" spans="1:11" x14ac:dyDescent="0.3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37">
        <f t="shared" si="5"/>
        <v>431.00173500136975</v>
      </c>
      <c r="J108" s="5"/>
      <c r="K108" s="5"/>
    </row>
    <row r="109" spans="1:11" x14ac:dyDescent="0.3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37">
        <f t="shared" si="5"/>
        <v>-46.550959913566231</v>
      </c>
      <c r="J109" s="5"/>
      <c r="K109" s="5"/>
    </row>
    <row r="110" spans="1:11" x14ac:dyDescent="0.3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37">
        <f t="shared" si="5"/>
        <v>508.46719711754992</v>
      </c>
      <c r="J110" s="5"/>
      <c r="K110" s="5"/>
    </row>
    <row r="111" spans="1:11" x14ac:dyDescent="0.3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37">
        <f t="shared" si="5"/>
        <v>377.23796671165093</v>
      </c>
      <c r="J111" s="5"/>
      <c r="K111" s="5"/>
    </row>
    <row r="112" spans="1:11" x14ac:dyDescent="0.3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37">
        <f t="shared" si="5"/>
        <v>-39.356361616679486</v>
      </c>
      <c r="J112" s="5"/>
      <c r="K112" s="5"/>
    </row>
    <row r="113" spans="1:11" x14ac:dyDescent="0.3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37">
        <f t="shared" si="5"/>
        <v>-58.974525688872703</v>
      </c>
      <c r="J113" s="5"/>
      <c r="K113" s="5"/>
    </row>
    <row r="114" spans="1:11" x14ac:dyDescent="0.3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37">
        <f t="shared" si="5"/>
        <v>-62.51105589015711</v>
      </c>
      <c r="J114" s="5"/>
      <c r="K114" s="5"/>
    </row>
    <row r="115" spans="1:11" x14ac:dyDescent="0.3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37">
        <f t="shared" si="5"/>
        <v>10.362943737441393</v>
      </c>
      <c r="J115" s="5"/>
      <c r="K115" s="5"/>
    </row>
    <row r="116" spans="1:11" x14ac:dyDescent="0.3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37">
        <f t="shared" si="5"/>
        <v>110.00661113314823</v>
      </c>
      <c r="J116" s="5"/>
      <c r="K116" s="5"/>
    </row>
    <row r="117" spans="1:11" x14ac:dyDescent="0.3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37">
        <f t="shared" si="5"/>
        <v>13.150335142036402</v>
      </c>
      <c r="J117" s="5"/>
      <c r="K117" s="5"/>
    </row>
    <row r="118" spans="1:11" x14ac:dyDescent="0.3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37">
        <f t="shared" si="5"/>
        <v>29.82512862323933</v>
      </c>
      <c r="J118" s="5"/>
      <c r="K118" s="5"/>
    </row>
    <row r="119" spans="1:11" x14ac:dyDescent="0.3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37">
        <f t="shared" si="5"/>
        <v>-42.056258513910151</v>
      </c>
      <c r="J119" s="5"/>
      <c r="K119" s="5"/>
    </row>
    <row r="120" spans="1:11" x14ac:dyDescent="0.3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37">
        <f t="shared" si="5"/>
        <v>-61.217366009744744</v>
      </c>
      <c r="J120" s="5"/>
      <c r="K120" s="5"/>
    </row>
    <row r="121" spans="1:11" x14ac:dyDescent="0.3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37">
        <f t="shared" si="5"/>
        <v>22.471358640197359</v>
      </c>
      <c r="J121" s="5"/>
      <c r="K121" s="5"/>
    </row>
    <row r="122" spans="1:11" x14ac:dyDescent="0.3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37">
        <f t="shared" si="5"/>
        <v>92.27752493463737</v>
      </c>
      <c r="J122" s="5"/>
      <c r="K122" s="5"/>
    </row>
    <row r="123" spans="1:11" x14ac:dyDescent="0.3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37">
        <f t="shared" si="5"/>
        <v>26.093157137249779</v>
      </c>
      <c r="J123" s="5"/>
      <c r="K123" s="5"/>
    </row>
    <row r="124" spans="1:11" x14ac:dyDescent="0.3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37">
        <f t="shared" si="5"/>
        <v>-95.467766074605365</v>
      </c>
      <c r="J124" s="5"/>
      <c r="K124" s="5"/>
    </row>
    <row r="125" spans="1:11" x14ac:dyDescent="0.3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37">
        <f t="shared" si="5"/>
        <v>-36.286832886874095</v>
      </c>
      <c r="J125" s="5"/>
      <c r="K125" s="5"/>
    </row>
    <row r="126" spans="1:11" x14ac:dyDescent="0.3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37">
        <f t="shared" si="5"/>
        <v>-79.092284841521163</v>
      </c>
      <c r="J126" s="5"/>
      <c r="K126" s="5"/>
    </row>
    <row r="127" spans="1:11" x14ac:dyDescent="0.3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37">
        <f t="shared" si="5"/>
        <v>85.952897945548685</v>
      </c>
      <c r="J127" s="5"/>
      <c r="K127" s="5"/>
    </row>
    <row r="128" spans="1:11" x14ac:dyDescent="0.3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37">
        <f t="shared" si="5"/>
        <v>37.687420584498092</v>
      </c>
      <c r="J128" s="5"/>
      <c r="K128" s="5"/>
    </row>
    <row r="129" spans="1:11" x14ac:dyDescent="0.3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37">
        <f t="shared" si="5"/>
        <v>1296.3044159098026</v>
      </c>
      <c r="J129" s="5"/>
      <c r="K129" s="5"/>
    </row>
    <row r="130" spans="1:11" x14ac:dyDescent="0.3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37">
        <f t="shared" si="5"/>
        <v>-22.587346553352216</v>
      </c>
      <c r="J130" s="5"/>
      <c r="K130" s="5"/>
    </row>
    <row r="131" spans="1:11" x14ac:dyDescent="0.3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37">
        <f t="shared" ref="I131:I194" si="8">H131/E131%</f>
        <v>-35.855123973935861</v>
      </c>
      <c r="J131" s="5"/>
      <c r="K131" s="5"/>
    </row>
    <row r="132" spans="1:11" x14ac:dyDescent="0.3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37">
        <f t="shared" si="8"/>
        <v>-94.784759796224961</v>
      </c>
      <c r="J132" s="5"/>
      <c r="K132" s="5"/>
    </row>
    <row r="133" spans="1:11" x14ac:dyDescent="0.3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37">
        <f t="shared" si="8"/>
        <v>-0.20025544395214295</v>
      </c>
      <c r="J133" s="5"/>
      <c r="K133" s="5"/>
    </row>
    <row r="134" spans="1:11" x14ac:dyDescent="0.3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37">
        <f t="shared" si="8"/>
        <v>-94.821940237413017</v>
      </c>
      <c r="J134" s="5"/>
      <c r="K134" s="5"/>
    </row>
    <row r="135" spans="1:11" x14ac:dyDescent="0.3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37">
        <f t="shared" si="8"/>
        <v>208.76910699919551</v>
      </c>
      <c r="J135" s="5"/>
      <c r="K135" s="5"/>
    </row>
    <row r="136" spans="1:11" x14ac:dyDescent="0.3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37">
        <f t="shared" si="8"/>
        <v>-70.684501444483402</v>
      </c>
      <c r="J136" s="5"/>
      <c r="K136" s="5"/>
    </row>
    <row r="137" spans="1:11" x14ac:dyDescent="0.3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37">
        <f t="shared" si="8"/>
        <v>-94.232055621997446</v>
      </c>
      <c r="J137" s="5"/>
      <c r="K137" s="5"/>
    </row>
    <row r="138" spans="1:11" x14ac:dyDescent="0.3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37">
        <f t="shared" si="8"/>
        <v>133.14546949833101</v>
      </c>
      <c r="J138" s="5"/>
      <c r="K138" s="5"/>
    </row>
    <row r="139" spans="1:11" x14ac:dyDescent="0.3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37">
        <f t="shared" si="8"/>
        <v>94.94533913247912</v>
      </c>
      <c r="J139" s="5"/>
      <c r="K139" s="5"/>
    </row>
    <row r="140" spans="1:11" x14ac:dyDescent="0.3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37">
        <f t="shared" si="8"/>
        <v>-96.921977261051182</v>
      </c>
      <c r="J140" s="5"/>
      <c r="K140" s="5"/>
    </row>
    <row r="141" spans="1:11" x14ac:dyDescent="0.3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37">
        <f t="shared" si="8"/>
        <v>-92.818547573804949</v>
      </c>
      <c r="J141" s="5"/>
      <c r="K141" s="5"/>
    </row>
    <row r="142" spans="1:11" x14ac:dyDescent="0.3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37">
        <f t="shared" si="8"/>
        <v>134.69203409924913</v>
      </c>
      <c r="J142" s="5"/>
      <c r="K142" s="5"/>
    </row>
    <row r="143" spans="1:11" x14ac:dyDescent="0.3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37">
        <f t="shared" si="8"/>
        <v>344.56309682718967</v>
      </c>
      <c r="J143" s="5"/>
      <c r="K143" s="5"/>
    </row>
    <row r="144" spans="1:11" x14ac:dyDescent="0.3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37">
        <f t="shared" si="8"/>
        <v>39.328077405482887</v>
      </c>
      <c r="J144" s="5"/>
      <c r="K144" s="5"/>
    </row>
    <row r="145" spans="1:11" x14ac:dyDescent="0.3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37">
        <f t="shared" si="8"/>
        <v>-16.984643001784178</v>
      </c>
      <c r="J145" s="5"/>
      <c r="K145" s="5"/>
    </row>
    <row r="146" spans="1:11" x14ac:dyDescent="0.3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37">
        <f t="shared" si="8"/>
        <v>113.02636464909021</v>
      </c>
      <c r="J146" s="5"/>
      <c r="K146" s="5"/>
    </row>
    <row r="147" spans="1:11" x14ac:dyDescent="0.3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37">
        <f t="shared" si="8"/>
        <v>-25.808110319037048</v>
      </c>
      <c r="J147" s="5"/>
      <c r="K147" s="5"/>
    </row>
    <row r="148" spans="1:11" x14ac:dyDescent="0.3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37">
        <f t="shared" si="8"/>
        <v>-60.400371529135711</v>
      </c>
      <c r="J148" s="5"/>
      <c r="K148" s="5"/>
    </row>
    <row r="149" spans="1:11" x14ac:dyDescent="0.3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37">
        <f t="shared" si="8"/>
        <v>-11.193286410395237</v>
      </c>
      <c r="J149" s="5"/>
      <c r="K149" s="5"/>
    </row>
    <row r="150" spans="1:11" x14ac:dyDescent="0.3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37">
        <f t="shared" si="8"/>
        <v>-96.176593862059335</v>
      </c>
      <c r="J150" s="5"/>
      <c r="K150" s="5"/>
    </row>
    <row r="151" spans="1:11" x14ac:dyDescent="0.3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37">
        <f t="shared" si="8"/>
        <v>131.89225011694995</v>
      </c>
      <c r="J151" s="5"/>
      <c r="K151" s="5"/>
    </row>
    <row r="152" spans="1:11" x14ac:dyDescent="0.3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37">
        <f t="shared" si="8"/>
        <v>-24.014765894245045</v>
      </c>
      <c r="J152" s="5"/>
      <c r="K152" s="5"/>
    </row>
    <row r="153" spans="1:11" x14ac:dyDescent="0.3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37">
        <f t="shared" si="8"/>
        <v>257.10582135281641</v>
      </c>
      <c r="J153" s="5"/>
      <c r="K153" s="5"/>
    </row>
    <row r="154" spans="1:11" x14ac:dyDescent="0.3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37">
        <f t="shared" si="8"/>
        <v>7.2725433672179207</v>
      </c>
      <c r="J154" s="5"/>
      <c r="K154" s="5"/>
    </row>
    <row r="155" spans="1:11" x14ac:dyDescent="0.3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37">
        <f t="shared" si="8"/>
        <v>-57.794555508294351</v>
      </c>
      <c r="J155" s="5"/>
      <c r="K155" s="5"/>
    </row>
    <row r="156" spans="1:11" x14ac:dyDescent="0.3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37">
        <f t="shared" si="8"/>
        <v>-16.236157934517887</v>
      </c>
      <c r="J156" s="5"/>
      <c r="K156" s="5"/>
    </row>
    <row r="157" spans="1:11" x14ac:dyDescent="0.3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37">
        <f t="shared" si="8"/>
        <v>-50.100225771738444</v>
      </c>
      <c r="J157" s="5"/>
      <c r="K157" s="5"/>
    </row>
    <row r="158" spans="1:11" x14ac:dyDescent="0.3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37">
        <f t="shared" si="8"/>
        <v>-62.101353478124018</v>
      </c>
      <c r="J158" s="5"/>
      <c r="K158" s="5"/>
    </row>
    <row r="159" spans="1:11" x14ac:dyDescent="0.3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37">
        <f t="shared" si="8"/>
        <v>-28.344310697251874</v>
      </c>
      <c r="J159" s="5"/>
      <c r="K159" s="5"/>
    </row>
    <row r="160" spans="1:11" x14ac:dyDescent="0.3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37">
        <f t="shared" si="8"/>
        <v>136.29773967264222</v>
      </c>
      <c r="J160" s="5"/>
      <c r="K160" s="5"/>
    </row>
    <row r="161" spans="1:11" x14ac:dyDescent="0.3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37">
        <f t="shared" si="8"/>
        <v>-48.658447294456643</v>
      </c>
      <c r="J161" s="5"/>
      <c r="K161" s="5"/>
    </row>
    <row r="162" spans="1:11" x14ac:dyDescent="0.3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37">
        <f t="shared" si="8"/>
        <v>14194.006309148264</v>
      </c>
      <c r="J162" s="5"/>
      <c r="K162" s="5"/>
    </row>
    <row r="163" spans="1:11" x14ac:dyDescent="0.3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37">
        <f t="shared" si="8"/>
        <v>109.54742345033608</v>
      </c>
      <c r="J163" s="5"/>
      <c r="K163" s="5"/>
    </row>
    <row r="164" spans="1:11" x14ac:dyDescent="0.3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37">
        <f t="shared" si="8"/>
        <v>761.44646924829169</v>
      </c>
      <c r="J164" s="5"/>
      <c r="K164" s="5"/>
    </row>
    <row r="165" spans="1:11" x14ac:dyDescent="0.3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37">
        <f t="shared" si="8"/>
        <v>110.27197023387667</v>
      </c>
      <c r="J165" s="5"/>
      <c r="K165" s="5"/>
    </row>
    <row r="166" spans="1:11" x14ac:dyDescent="0.3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37">
        <f t="shared" si="8"/>
        <v>896.00987248046067</v>
      </c>
      <c r="J166" s="5"/>
      <c r="K166" s="5"/>
    </row>
    <row r="167" spans="1:11" x14ac:dyDescent="0.3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37">
        <f t="shared" si="8"/>
        <v>-53.197598538240669</v>
      </c>
      <c r="J167" s="5"/>
      <c r="K167" s="5"/>
    </row>
    <row r="168" spans="1:11" x14ac:dyDescent="0.3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37">
        <f t="shared" si="8"/>
        <v>-34.810613343587768</v>
      </c>
      <c r="J168" s="5"/>
      <c r="K168" s="5"/>
    </row>
    <row r="169" spans="1:11" x14ac:dyDescent="0.3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37">
        <f t="shared" si="8"/>
        <v>25.880435088113771</v>
      </c>
      <c r="J169" s="5"/>
      <c r="K169" s="5"/>
    </row>
    <row r="170" spans="1:11" x14ac:dyDescent="0.3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37">
        <f t="shared" si="8"/>
        <v>5.7433958004064181</v>
      </c>
      <c r="J170" s="5"/>
      <c r="K170" s="5"/>
    </row>
    <row r="171" spans="1:11" x14ac:dyDescent="0.3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37">
        <f t="shared" si="8"/>
        <v>134.28368561909443</v>
      </c>
      <c r="J171" s="5"/>
      <c r="K171" s="5"/>
    </row>
    <row r="172" spans="1:11" x14ac:dyDescent="0.3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37">
        <f t="shared" si="8"/>
        <v>511.0712040944598</v>
      </c>
      <c r="J172" s="5"/>
      <c r="K172" s="5"/>
    </row>
    <row r="173" spans="1:11" x14ac:dyDescent="0.3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37">
        <f t="shared" si="8"/>
        <v>-7.8331637843336726</v>
      </c>
      <c r="J173" s="5"/>
      <c r="K173" s="5"/>
    </row>
    <row r="174" spans="1:11" x14ac:dyDescent="0.3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37">
        <f t="shared" si="8"/>
        <v>-83.679610634289304</v>
      </c>
      <c r="J174" s="5"/>
      <c r="K174" s="5"/>
    </row>
    <row r="175" spans="1:11" x14ac:dyDescent="0.3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37">
        <f t="shared" si="8"/>
        <v>-87.172400298401598</v>
      </c>
      <c r="J175" s="5"/>
      <c r="K175" s="5"/>
    </row>
    <row r="176" spans="1:11" x14ac:dyDescent="0.3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37">
        <f t="shared" si="8"/>
        <v>222.48443666842985</v>
      </c>
      <c r="J176" s="5"/>
      <c r="K176" s="5"/>
    </row>
    <row r="177" spans="1:11" x14ac:dyDescent="0.3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37">
        <f t="shared" si="8"/>
        <v>-72.402274523803456</v>
      </c>
      <c r="J177" s="5"/>
      <c r="K177" s="5"/>
    </row>
    <row r="178" spans="1:11" x14ac:dyDescent="0.3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37">
        <f t="shared" si="8"/>
        <v>11.879104003389115</v>
      </c>
      <c r="J178" s="5"/>
      <c r="K178" s="5"/>
    </row>
    <row r="179" spans="1:11" x14ac:dyDescent="0.3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37">
        <f t="shared" si="8"/>
        <v>-85.867919767881915</v>
      </c>
      <c r="J179" s="5"/>
      <c r="K179" s="5"/>
    </row>
    <row r="180" spans="1:11" x14ac:dyDescent="0.3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37">
        <f t="shared" si="8"/>
        <v>-77.438197006318106</v>
      </c>
      <c r="J180" s="5"/>
      <c r="K180" s="5"/>
    </row>
    <row r="181" spans="1:11" x14ac:dyDescent="0.3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37">
        <f t="shared" si="8"/>
        <v>73.747645951035793</v>
      </c>
      <c r="J181" s="5"/>
      <c r="K181" s="5"/>
    </row>
    <row r="182" spans="1:11" x14ac:dyDescent="0.3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37">
        <f t="shared" si="8"/>
        <v>50.540145985401459</v>
      </c>
      <c r="J182" s="5"/>
      <c r="K182" s="5"/>
    </row>
    <row r="183" spans="1:11" x14ac:dyDescent="0.3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37">
        <f t="shared" si="8"/>
        <v>-20.858633776091079</v>
      </c>
      <c r="J183" s="5"/>
      <c r="K183" s="5"/>
    </row>
    <row r="184" spans="1:11" x14ac:dyDescent="0.3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37">
        <f t="shared" si="8"/>
        <v>-59.535923437845632</v>
      </c>
      <c r="J184" s="5"/>
      <c r="K184" s="5"/>
    </row>
    <row r="185" spans="1:11" x14ac:dyDescent="0.3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37">
        <f t="shared" si="8"/>
        <v>-76.043015935174864</v>
      </c>
      <c r="J185" s="5"/>
      <c r="K185" s="5"/>
    </row>
    <row r="186" spans="1:11" x14ac:dyDescent="0.3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37">
        <f t="shared" si="8"/>
        <v>854.27787478174105</v>
      </c>
      <c r="J186" s="5"/>
      <c r="K186" s="5"/>
    </row>
    <row r="187" spans="1:11" x14ac:dyDescent="0.3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37">
        <f t="shared" si="8"/>
        <v>-72.14443101855143</v>
      </c>
      <c r="J187" s="5"/>
      <c r="K187" s="5"/>
    </row>
    <row r="188" spans="1:11" x14ac:dyDescent="0.3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37">
        <f t="shared" si="8"/>
        <v>63.793424370103388</v>
      </c>
      <c r="J188" s="5"/>
      <c r="K188" s="5"/>
    </row>
    <row r="189" spans="1:11" x14ac:dyDescent="0.3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37">
        <f t="shared" si="8"/>
        <v>-99.872363056195709</v>
      </c>
      <c r="J189" s="5"/>
      <c r="K189" s="5"/>
    </row>
    <row r="190" spans="1:11" x14ac:dyDescent="0.3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37">
        <f t="shared" si="8"/>
        <v>74.085317979586506</v>
      </c>
      <c r="J190" s="5"/>
      <c r="K190" s="5"/>
    </row>
    <row r="191" spans="1:11" x14ac:dyDescent="0.3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37">
        <f t="shared" si="8"/>
        <v>10.754981008862535</v>
      </c>
      <c r="J191" s="5"/>
      <c r="K191" s="5"/>
    </row>
    <row r="192" spans="1:11" x14ac:dyDescent="0.3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37">
        <f t="shared" si="8"/>
        <v>659.91116046640752</v>
      </c>
      <c r="J192" s="5"/>
      <c r="K192" s="5"/>
    </row>
    <row r="193" spans="1:11" x14ac:dyDescent="0.3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37">
        <f t="shared" si="8"/>
        <v>-84.702534070384758</v>
      </c>
      <c r="J193" s="5"/>
      <c r="K193" s="5"/>
    </row>
    <row r="194" spans="1:11" x14ac:dyDescent="0.3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37">
        <f t="shared" si="8"/>
        <v>113.3414257338336</v>
      </c>
      <c r="J194" s="5"/>
      <c r="K194" s="5"/>
    </row>
    <row r="195" spans="1:11" x14ac:dyDescent="0.3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37">
        <f t="shared" ref="I195:I201" si="11">H195/E195%</f>
        <v>5.6319897015039963E-2</v>
      </c>
      <c r="J195" s="5"/>
      <c r="K195" s="5"/>
    </row>
    <row r="196" spans="1:11" x14ac:dyDescent="0.3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37">
        <f t="shared" si="11"/>
        <v>18.885715403576047</v>
      </c>
      <c r="J196" s="5"/>
      <c r="K196" s="5"/>
    </row>
    <row r="197" spans="1:11" x14ac:dyDescent="0.3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37">
        <f t="shared" si="11"/>
        <v>470.19717870781693</v>
      </c>
      <c r="J197" s="5"/>
      <c r="K197" s="5"/>
    </row>
    <row r="198" spans="1:11" x14ac:dyDescent="0.3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37">
        <f t="shared" si="11"/>
        <v>-51.154428463285399</v>
      </c>
      <c r="J198" s="5"/>
      <c r="K198" s="5"/>
    </row>
    <row r="199" spans="1:11" x14ac:dyDescent="0.3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37">
        <f t="shared" si="11"/>
        <v>70.015651613497212</v>
      </c>
      <c r="J199" s="5"/>
      <c r="K199" s="5"/>
    </row>
    <row r="200" spans="1:11" x14ac:dyDescent="0.3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37">
        <f t="shared" si="11"/>
        <v>8.6935568360398126</v>
      </c>
      <c r="J200" s="5"/>
      <c r="K200" s="5"/>
    </row>
    <row r="201" spans="1:11" x14ac:dyDescent="0.3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37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6.5" x14ac:dyDescent="0.3"/>
  <sheetData>
    <row r="1" spans="1:6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3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2.xml>��
</file>

<file path=customXml/itemProps1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2022-12-15T10:30:37Z</cp:lastPrinted>
  <dcterms:created xsi:type="dcterms:W3CDTF">2022-12-15T08:14:15Z</dcterms:created>
  <dcterms:modified xsi:type="dcterms:W3CDTF">2024-01-11T08:57:43Z</dcterms:modified>
</cp:coreProperties>
</file>