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B5E35CC-1B01-4BC4-872B-7AFE4966EDE9}" xr6:coauthVersionLast="47" xr6:coauthVersionMax="47" xr10:uidLastSave="{00000000-0000-0000-0000-000000000000}"/>
  <bookViews>
    <workbookView xWindow="25490" yWindow="140" windowWidth="25820" windowHeight="15500" xr2:uid="{00000000-000D-0000-FFFF-FFFF00000000}"/>
  </bookViews>
  <sheets>
    <sheet name="Sheet1" sheetId="1" r:id="rId1"/>
  </sheets>
  <definedNames>
    <definedName name="_xlnm.Print_Area" localSheetId="0">Sheet1!$A$1:$M$42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L14" i="1"/>
  <c r="C41" i="1"/>
  <c r="D41" i="1"/>
  <c r="E41" i="1"/>
  <c r="F41" i="1"/>
  <c r="G41" i="1"/>
  <c r="H41" i="1"/>
  <c r="I41" i="1"/>
  <c r="J41" i="1"/>
  <c r="B41" i="1"/>
  <c r="I5" i="1"/>
  <c r="I6" i="1" s="1"/>
  <c r="E6" i="1"/>
  <c r="F6" i="1"/>
  <c r="G6" i="1"/>
  <c r="H6" i="1"/>
  <c r="D6" i="1"/>
  <c r="J13" i="1"/>
  <c r="K13" i="1"/>
  <c r="L13" i="1"/>
  <c r="I13" i="1"/>
  <c r="J11" i="1"/>
  <c r="K11" i="1"/>
  <c r="L11" i="1"/>
  <c r="I11" i="1"/>
  <c r="C13" i="1"/>
  <c r="D13" i="1"/>
  <c r="E13" i="1"/>
  <c r="F13" i="1"/>
  <c r="B13" i="1"/>
  <c r="C11" i="1"/>
  <c r="D11" i="1"/>
  <c r="E11" i="1"/>
  <c r="F11" i="1"/>
  <c r="B11" i="1"/>
  <c r="B17" i="1" l="1"/>
  <c r="J15" i="1"/>
  <c r="B18" i="1"/>
  <c r="I15" i="1"/>
  <c r="L15" i="1"/>
  <c r="K15" i="1"/>
  <c r="I18" i="1" l="1"/>
  <c r="F17" i="1" s="1"/>
  <c r="I17" i="1"/>
  <c r="L17" i="1" s="1"/>
</calcChain>
</file>

<file path=xl/sharedStrings.xml><?xml version="1.0" encoding="utf-8"?>
<sst xmlns="http://schemas.openxmlformats.org/spreadsheetml/2006/main" count="34" uniqueCount="28">
  <si>
    <t>T</t>
    <phoneticPr fontId="1" type="noConversion"/>
  </si>
  <si>
    <t>lnT</t>
    <phoneticPr fontId="1" type="noConversion"/>
  </si>
  <si>
    <t>M/g</t>
    <phoneticPr fontId="1" type="noConversion"/>
  </si>
  <si>
    <t>k</t>
    <phoneticPr fontId="1" type="noConversion"/>
  </si>
  <si>
    <t>lnk</t>
    <phoneticPr fontId="1" type="noConversion"/>
  </si>
  <si>
    <t>M/kg</t>
    <phoneticPr fontId="1" type="noConversion"/>
  </si>
  <si>
    <t>截距</t>
    <phoneticPr fontId="1" type="noConversion"/>
  </si>
  <si>
    <t>斜率a</t>
    <phoneticPr fontId="1" type="noConversion"/>
  </si>
  <si>
    <t>斜率</t>
    <phoneticPr fontId="1" type="noConversion"/>
  </si>
  <si>
    <t>B值</t>
    <phoneticPr fontId="1" type="noConversion"/>
  </si>
  <si>
    <t>弹簧m</t>
    <phoneticPr fontId="1" type="noConversion"/>
  </si>
  <si>
    <t>1/3m</t>
    <phoneticPr fontId="1" type="noConversion"/>
  </si>
  <si>
    <t>M+1/3m</t>
    <phoneticPr fontId="1" type="noConversion"/>
  </si>
  <si>
    <t>lnm</t>
    <phoneticPr fontId="1" type="noConversion"/>
  </si>
  <si>
    <t>AVG</t>
    <phoneticPr fontId="1" type="noConversion"/>
  </si>
  <si>
    <t>简谐振子的周期公式计算</t>
    <phoneticPr fontId="1" type="noConversion"/>
  </si>
  <si>
    <t>质量M</t>
    <phoneticPr fontId="1" type="noConversion"/>
  </si>
  <si>
    <t>劲度系数k</t>
    <phoneticPr fontId="1" type="noConversion"/>
  </si>
  <si>
    <t>α</t>
    <phoneticPr fontId="1" type="noConversion"/>
  </si>
  <si>
    <t>β</t>
    <phoneticPr fontId="1" type="noConversion"/>
  </si>
  <si>
    <t>B</t>
    <phoneticPr fontId="1" type="noConversion"/>
  </si>
  <si>
    <t>周期计算</t>
    <phoneticPr fontId="1" type="noConversion"/>
  </si>
  <si>
    <t>NULL</t>
    <phoneticPr fontId="1" type="noConversion"/>
  </si>
  <si>
    <t>实验二十五 数字化探究实验：弹簧振子的简谐振动</t>
    <phoneticPr fontId="1" type="noConversion"/>
  </si>
  <si>
    <t>实验条件：劲度系数不同，质量M=0.6256kg</t>
    <phoneticPr fontId="1" type="noConversion"/>
  </si>
  <si>
    <t>M</t>
    <phoneticPr fontId="1" type="noConversion"/>
  </si>
  <si>
    <t>实验条件：劲度系数相同k=35变质量</t>
    <phoneticPr fontId="1" type="noConversion"/>
  </si>
  <si>
    <t>弹簧基础参数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</si>
</sst>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  <charset val="161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6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lnT-lnk</a:t>
            </a:r>
            <a:r>
              <a:rPr lang="zh-CN"/>
              <a:t>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lnT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Sheet1!$B$13:$F$13</c:f>
              <c:numCache>
                <c:formatCode>General</c:formatCode>
                <c:ptCount val="5"/>
                <c:pt idx="0">
                  <c:v>3.912023005428146</c:v>
                </c:pt>
                <c:pt idx="1">
                  <c:v>3.6888794541139363</c:v>
                </c:pt>
                <c:pt idx="2">
                  <c:v>3.5553480614894135</c:v>
                </c:pt>
                <c:pt idx="3">
                  <c:v>3.4011973816621555</c:v>
                </c:pt>
                <c:pt idx="4">
                  <c:v>3.2188758248682006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-0.22189433191377778</c:v>
                </c:pt>
                <c:pt idx="1">
                  <c:v>-8.0126044479284855E-2</c:v>
                </c:pt>
                <c:pt idx="2">
                  <c:v>-4.0080213975388218E-3</c:v>
                </c:pt>
                <c:pt idx="3">
                  <c:v>6.1095099359810827E-2</c:v>
                </c:pt>
                <c:pt idx="4">
                  <c:v>0.16041672140590466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8-4876-AC65-92889EE1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314031"/>
        <c:axId val="1437314511"/>
      </c:lineChart>
      <c:catAx>
        <c:axId val="14373140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314511"/>
        <c:crosses val="autoZero"/>
        <c:auto val="1"/>
        <c:lblAlgn val="ctr"/>
        <c:lblOffset val="100"/>
        <c:noMultiLvlLbl val="0"/>
      </c:catAx>
      <c:valAx>
        <c:axId val="1437314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3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lnT-lnM</a:t>
            </a:r>
            <a:r>
              <a:rPr lang="zh-CN" altLang="en-US"/>
              <a:t>图像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01762492645035"/>
          <c:y val="0.19520434813923349"/>
          <c:w val="0.83980345372984477"/>
          <c:h val="0.57893978697883919"/>
        </c:manualLayout>
      </c:layout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lnT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Sheet1!$I$14:$L$14</c:f>
              <c:numCache>
                <c:formatCode>General</c:formatCode>
                <c:ptCount val="4"/>
                <c:pt idx="0">
                  <c:v>0.22366666666666668</c:v>
                </c:pt>
                <c:pt idx="1">
                  <c:v>0.42366666666666669</c:v>
                </c:pt>
                <c:pt idx="2">
                  <c:v>0.62366666666666659</c:v>
                </c:pt>
                <c:pt idx="3">
                  <c:v>0.82366666666666666</c:v>
                </c:pt>
              </c:numCache>
            </c:numRef>
          </c:cat>
          <c:val>
            <c:numRef>
              <c:f>Sheet1!$I$11:$L$11</c:f>
              <c:numCache>
                <c:formatCode>General</c:formatCode>
                <c:ptCount val="4"/>
                <c:pt idx="0">
                  <c:v>-0.33407511202149148</c:v>
                </c:pt>
                <c:pt idx="1">
                  <c:v>-0.1427163022015952</c:v>
                </c:pt>
                <c:pt idx="2">
                  <c:v>-4.0080213975388218E-3</c:v>
                </c:pt>
                <c:pt idx="3">
                  <c:v>0.10255658832509215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B-4E4E-B120-A6FEDC73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68255"/>
        <c:axId val="504665375"/>
      </c:lineChart>
      <c:catAx>
        <c:axId val="5046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65375"/>
        <c:crosses val="autoZero"/>
        <c:auto val="1"/>
        <c:lblAlgn val="ctr"/>
        <c:lblOffset val="100"/>
        <c:noMultiLvlLbl val="0"/>
      </c:catAx>
      <c:valAx>
        <c:axId val="5046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982423656807865"/>
          <c:y val="0.89941467665985442"/>
          <c:w val="0.44278862503981126"/>
          <c:h val="0.1005853233401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137747</xdr:rowOff>
    </xdr:from>
    <xdr:to>
      <xdr:col>6</xdr:col>
      <xdr:colOff>468923</xdr:colOff>
      <xdr:row>33</xdr:row>
      <xdr:rowOff>29307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7BD7A8-B0D8-7C2A-75B5-8CB46717E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505558</xdr:colOff>
      <xdr:row>18</xdr:row>
      <xdr:rowOff>113322</xdr:rowOff>
    </xdr:from>
    <xdr:to>
      <xdr:col>12</xdr:col>
      <xdr:colOff>547077</xdr:colOff>
      <xdr:row>33</xdr:row>
      <xdr:rowOff>34192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E49884-9DF2-0EB1-0111-3742DDB9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5" zoomScale="130" zoomScaleNormal="130" workbookViewId="0">
      <selection activeCell="I14" sqref="I14"/>
    </sheetView>
  </sheetViews>
  <sheetFormatPr defaultRowHeight="14" x14ac:dyDescent="0.25"/>
  <cols>
    <col min="1" max="1" width="11.26953125" customWidth="1"/>
  </cols>
  <sheetData>
    <row r="1" spans="1:12" x14ac:dyDescent="0.25">
      <c r="A1" s="23" t="s">
        <v>23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4.5" thickBo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1.5" customHeight="1" thickBot="1" x14ac:dyDescent="0.3">
      <c r="C3" s="24" t="s">
        <v>27</v>
      </c>
      <c r="D3" s="25"/>
      <c r="E3" s="25"/>
      <c r="F3" s="25"/>
      <c r="G3" s="25"/>
      <c r="H3" s="25"/>
      <c r="I3" s="26"/>
      <c r="J3" s="13"/>
    </row>
    <row r="4" spans="1:12" x14ac:dyDescent="0.25">
      <c r="C4" s="11" t="s">
        <v>17</v>
      </c>
      <c r="D4" s="5">
        <v>50</v>
      </c>
      <c r="E4" s="5">
        <v>40</v>
      </c>
      <c r="F4" s="5">
        <v>35</v>
      </c>
      <c r="G4" s="5">
        <v>30</v>
      </c>
      <c r="H4" s="5">
        <v>25</v>
      </c>
      <c r="I4" s="12" t="s">
        <v>14</v>
      </c>
    </row>
    <row r="5" spans="1:12" x14ac:dyDescent="0.25">
      <c r="C5" s="6" t="s">
        <v>10</v>
      </c>
      <c r="D5" s="1">
        <v>7.5999999999999998E-2</v>
      </c>
      <c r="E5" s="1">
        <v>8.5000000000000006E-2</v>
      </c>
      <c r="F5" s="1">
        <v>7.0999999999999994E-2</v>
      </c>
      <c r="G5" s="1">
        <v>7.2999999999999995E-2</v>
      </c>
      <c r="H5" s="1">
        <v>7.9000000000000001E-2</v>
      </c>
      <c r="I5" s="7">
        <f>AVERAGE(D5:H5)</f>
        <v>7.6800000000000007E-2</v>
      </c>
    </row>
    <row r="6" spans="1:12" ht="14.5" thickBot="1" x14ac:dyDescent="0.3">
      <c r="C6" s="8" t="s">
        <v>11</v>
      </c>
      <c r="D6" s="9">
        <f>(1/3)*D5</f>
        <v>2.5333333333333333E-2</v>
      </c>
      <c r="E6" s="9">
        <f t="shared" ref="E6:H6" si="0">(1/3)*E5</f>
        <v>2.8333333333333335E-2</v>
      </c>
      <c r="F6" s="9">
        <f t="shared" si="0"/>
        <v>2.3666666666666662E-2</v>
      </c>
      <c r="G6" s="9">
        <f t="shared" si="0"/>
        <v>2.4333333333333332E-2</v>
      </c>
      <c r="H6" s="9">
        <f t="shared" si="0"/>
        <v>2.6333333333333334E-2</v>
      </c>
      <c r="I6" s="10">
        <f>I5/3</f>
        <v>2.5600000000000001E-2</v>
      </c>
    </row>
    <row r="7" spans="1:12" ht="20" customHeight="1" thickBot="1" x14ac:dyDescent="0.3"/>
    <row r="8" spans="1:12" ht="15.5" thickBot="1" x14ac:dyDescent="0.3">
      <c r="A8" s="20" t="s">
        <v>24</v>
      </c>
      <c r="B8" s="21"/>
      <c r="C8" s="21"/>
      <c r="D8" s="21"/>
      <c r="E8" s="21"/>
      <c r="F8" s="22"/>
      <c r="H8" s="20" t="s">
        <v>26</v>
      </c>
      <c r="I8" s="21"/>
      <c r="J8" s="21"/>
      <c r="K8" s="21"/>
      <c r="L8" s="22"/>
    </row>
    <row r="9" spans="1:12" x14ac:dyDescent="0.25">
      <c r="A9" s="11" t="s">
        <v>25</v>
      </c>
      <c r="B9" s="5">
        <v>0.62560000000000004</v>
      </c>
      <c r="C9" s="5"/>
      <c r="D9" s="5"/>
      <c r="E9" s="5"/>
      <c r="F9" s="12"/>
      <c r="H9" s="11" t="s">
        <v>3</v>
      </c>
      <c r="I9" s="5">
        <v>35</v>
      </c>
      <c r="J9" s="5"/>
      <c r="K9" s="5"/>
      <c r="L9" s="12"/>
    </row>
    <row r="10" spans="1:12" x14ac:dyDescent="0.25">
      <c r="A10" s="6" t="s">
        <v>0</v>
      </c>
      <c r="B10" s="1">
        <v>0.80100000000000005</v>
      </c>
      <c r="C10" s="1">
        <v>0.92300000000000004</v>
      </c>
      <c r="D10" s="1">
        <v>0.996</v>
      </c>
      <c r="E10" s="1">
        <v>1.0629999999999999</v>
      </c>
      <c r="F10" s="7">
        <v>1.1739999999999999</v>
      </c>
      <c r="H10" s="6" t="s">
        <v>0</v>
      </c>
      <c r="I10" s="1">
        <v>0.71599999999999997</v>
      </c>
      <c r="J10" s="1">
        <v>0.86699999999999999</v>
      </c>
      <c r="K10" s="1">
        <v>0.996</v>
      </c>
      <c r="L10" s="7">
        <v>1.1080000000000001</v>
      </c>
    </row>
    <row r="11" spans="1:12" x14ac:dyDescent="0.25">
      <c r="A11" s="6" t="s">
        <v>1</v>
      </c>
      <c r="B11" s="1">
        <f>LN(B10)</f>
        <v>-0.22189433191377778</v>
      </c>
      <c r="C11" s="1">
        <f t="shared" ref="C11:F11" si="1">LN(C10)</f>
        <v>-8.0126044479284855E-2</v>
      </c>
      <c r="D11" s="1">
        <f t="shared" si="1"/>
        <v>-4.0080213975388218E-3</v>
      </c>
      <c r="E11" s="1">
        <f t="shared" si="1"/>
        <v>6.1095099359810827E-2</v>
      </c>
      <c r="F11" s="7">
        <f t="shared" si="1"/>
        <v>0.16041672140590466</v>
      </c>
      <c r="H11" s="6" t="s">
        <v>1</v>
      </c>
      <c r="I11" s="1">
        <f>LN(I10)</f>
        <v>-0.33407511202149148</v>
      </c>
      <c r="J11" s="1">
        <f t="shared" ref="J11:L11" si="2">LN(J10)</f>
        <v>-0.1427163022015952</v>
      </c>
      <c r="K11" s="1">
        <f t="shared" si="2"/>
        <v>-4.0080213975388218E-3</v>
      </c>
      <c r="L11" s="7">
        <f t="shared" si="2"/>
        <v>0.10255658832509215</v>
      </c>
    </row>
    <row r="12" spans="1:12" x14ac:dyDescent="0.25">
      <c r="A12" s="6" t="s">
        <v>3</v>
      </c>
      <c r="B12" s="1">
        <v>50</v>
      </c>
      <c r="C12" s="1">
        <v>40</v>
      </c>
      <c r="D12" s="1">
        <v>35</v>
      </c>
      <c r="E12" s="1">
        <v>30</v>
      </c>
      <c r="F12" s="7">
        <v>25</v>
      </c>
      <c r="H12" s="6" t="s">
        <v>2</v>
      </c>
      <c r="I12" s="1">
        <v>200</v>
      </c>
      <c r="J12" s="1">
        <v>400</v>
      </c>
      <c r="K12" s="1">
        <v>600</v>
      </c>
      <c r="L12" s="7">
        <v>800</v>
      </c>
    </row>
    <row r="13" spans="1:12" ht="14.5" thickBot="1" x14ac:dyDescent="0.3">
      <c r="A13" s="8" t="s">
        <v>4</v>
      </c>
      <c r="B13" s="9">
        <f>LN(B12)</f>
        <v>3.912023005428146</v>
      </c>
      <c r="C13" s="9">
        <f t="shared" ref="C13:F13" si="3">LN(C12)</f>
        <v>3.6888794541139363</v>
      </c>
      <c r="D13" s="9">
        <f t="shared" si="3"/>
        <v>3.5553480614894135</v>
      </c>
      <c r="E13" s="9">
        <f t="shared" si="3"/>
        <v>3.4011973816621555</v>
      </c>
      <c r="F13" s="10">
        <f t="shared" si="3"/>
        <v>3.2188758248682006</v>
      </c>
      <c r="H13" s="6" t="s">
        <v>5</v>
      </c>
      <c r="I13" s="1">
        <f>I12/1000</f>
        <v>0.2</v>
      </c>
      <c r="J13" s="1">
        <f t="shared" ref="J13:L13" si="4">J12/1000</f>
        <v>0.4</v>
      </c>
      <c r="K13" s="1">
        <f t="shared" si="4"/>
        <v>0.6</v>
      </c>
      <c r="L13" s="7">
        <f t="shared" si="4"/>
        <v>0.8</v>
      </c>
    </row>
    <row r="14" spans="1:12" x14ac:dyDescent="0.25">
      <c r="H14" s="6" t="s">
        <v>12</v>
      </c>
      <c r="I14" s="1">
        <f>I13+$F$6</f>
        <v>0.22366666666666668</v>
      </c>
      <c r="J14" s="1">
        <f>J13+$F$6</f>
        <v>0.42366666666666669</v>
      </c>
      <c r="K14" s="1">
        <f>K13+$F$6</f>
        <v>0.62366666666666659</v>
      </c>
      <c r="L14" s="7">
        <f>L13+$F$6</f>
        <v>0.82366666666666666</v>
      </c>
    </row>
    <row r="15" spans="1:12" ht="14.5" thickBot="1" x14ac:dyDescent="0.3">
      <c r="H15" s="8" t="s">
        <v>13</v>
      </c>
      <c r="I15" s="9">
        <f>LN(I14)</f>
        <v>-1.4975984306785648</v>
      </c>
      <c r="J15" s="9">
        <f t="shared" ref="J15:L15" si="5">LN(J14)</f>
        <v>-0.8588082964607926</v>
      </c>
      <c r="K15" s="9">
        <f t="shared" si="5"/>
        <v>-0.47213924137615726</v>
      </c>
      <c r="L15" s="10">
        <f t="shared" si="5"/>
        <v>-0.19398936166163669</v>
      </c>
    </row>
    <row r="16" spans="1:12" ht="14.5" thickBot="1" x14ac:dyDescent="0.3"/>
    <row r="17" spans="1:12" ht="14.5" thickBot="1" x14ac:dyDescent="0.3">
      <c r="A17" s="14" t="s">
        <v>6</v>
      </c>
      <c r="B17" s="15">
        <f>INTERCEPT(B11:F11,B13:F13)</f>
        <v>1.91493332486471</v>
      </c>
      <c r="E17" s="16" t="s">
        <v>9</v>
      </c>
      <c r="F17" s="17">
        <f>EXP(B17)/(B9^I18)</f>
        <v>7.9352588334759169</v>
      </c>
      <c r="H17" s="14" t="s">
        <v>6</v>
      </c>
      <c r="I17" s="15">
        <f>INTERCEPT(I11:L11,I15:L15)</f>
        <v>0.15737300204341545</v>
      </c>
      <c r="K17" s="16" t="s">
        <v>9</v>
      </c>
      <c r="L17" s="17">
        <f>EXP(I17)/(I9^B18)</f>
        <v>8.0788934508870334</v>
      </c>
    </row>
    <row r="18" spans="1:12" ht="14.5" thickBot="1" x14ac:dyDescent="0.3">
      <c r="A18" s="8" t="s">
        <v>8</v>
      </c>
      <c r="B18" s="10">
        <f>SLOPE(B11:F11,B13:F13)</f>
        <v>-0.54337349777063615</v>
      </c>
      <c r="H18" s="8" t="s">
        <v>7</v>
      </c>
      <c r="I18" s="10">
        <f>SLOPE(I11:L11,I15:L15)</f>
        <v>0.3334071385065106</v>
      </c>
    </row>
    <row r="25" spans="1:12" ht="12.5" customHeight="1" x14ac:dyDescent="0.25"/>
    <row r="26" spans="1:12" hidden="1" x14ac:dyDescent="0.25"/>
    <row r="27" spans="1:12" ht="23" customHeight="1" x14ac:dyDescent="0.25"/>
    <row r="35" spans="1:10" ht="17.5" x14ac:dyDescent="0.25">
      <c r="A35" s="18" t="s">
        <v>15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x14ac:dyDescent="0.25">
      <c r="A36" s="1" t="s">
        <v>16</v>
      </c>
      <c r="B36" s="1">
        <v>0.22366666666666668</v>
      </c>
      <c r="C36" s="1">
        <v>0.42366666666666669</v>
      </c>
      <c r="D36" s="1">
        <v>0.62366666666666659</v>
      </c>
      <c r="E36" s="1">
        <v>0.82366666666666666</v>
      </c>
      <c r="F36" s="1">
        <v>0.62560000000000004</v>
      </c>
      <c r="G36" s="1">
        <v>0.62560000000000004</v>
      </c>
      <c r="H36" s="1">
        <v>0.62560000000000004</v>
      </c>
      <c r="I36" s="1">
        <v>0.62560000000000004</v>
      </c>
      <c r="J36" s="1">
        <v>0.62560000000000004</v>
      </c>
    </row>
    <row r="37" spans="1:10" x14ac:dyDescent="0.25">
      <c r="A37" s="1" t="s">
        <v>17</v>
      </c>
      <c r="B37" s="1">
        <v>35</v>
      </c>
      <c r="C37" s="4">
        <v>35</v>
      </c>
      <c r="D37" s="4">
        <v>35</v>
      </c>
      <c r="E37" s="4">
        <v>35</v>
      </c>
      <c r="F37" s="4">
        <v>50</v>
      </c>
      <c r="G37" s="4">
        <v>40</v>
      </c>
      <c r="H37" s="4">
        <v>35</v>
      </c>
      <c r="I37" s="4">
        <v>30</v>
      </c>
      <c r="J37" s="4">
        <v>25</v>
      </c>
    </row>
    <row r="38" spans="1:10" ht="14.5" x14ac:dyDescent="0.25">
      <c r="A38" s="2" t="s">
        <v>18</v>
      </c>
      <c r="B38" s="3">
        <v>0.33339999999999997</v>
      </c>
      <c r="C38" s="27" t="s">
        <v>22</v>
      </c>
      <c r="D38" s="28"/>
      <c r="E38" s="28"/>
      <c r="F38" s="28"/>
      <c r="G38" s="28"/>
      <c r="H38" s="28"/>
      <c r="I38" s="28"/>
      <c r="J38" s="29"/>
    </row>
    <row r="39" spans="1:10" ht="14.5" x14ac:dyDescent="0.25">
      <c r="A39" s="2" t="s">
        <v>19</v>
      </c>
      <c r="B39" s="3">
        <v>-0.54300000000000004</v>
      </c>
      <c r="C39" s="30"/>
      <c r="D39" s="31"/>
      <c r="E39" s="31"/>
      <c r="F39" s="31"/>
      <c r="G39" s="31"/>
      <c r="H39" s="31"/>
      <c r="I39" s="31"/>
      <c r="J39" s="32"/>
    </row>
    <row r="40" spans="1:10" x14ac:dyDescent="0.25">
      <c r="A40" s="1" t="s">
        <v>20</v>
      </c>
      <c r="B40" s="3">
        <v>7.9969999999999999</v>
      </c>
      <c r="C40" s="33"/>
      <c r="D40" s="34"/>
      <c r="E40" s="34"/>
      <c r="F40" s="34"/>
      <c r="G40" s="34"/>
      <c r="H40" s="34"/>
      <c r="I40" s="34"/>
      <c r="J40" s="35"/>
    </row>
    <row r="41" spans="1:10" x14ac:dyDescent="0.25">
      <c r="A41" s="1" t="s">
        <v>21</v>
      </c>
      <c r="B41" s="1">
        <f t="shared" ref="B41:J41" si="6">$B$40*(B37^$B$39)*(B36^$B$38)</f>
        <v>0.70413382903649946</v>
      </c>
      <c r="C41" s="5">
        <f t="shared" si="6"/>
        <v>0.87126054639555384</v>
      </c>
      <c r="D41" s="5">
        <f t="shared" si="6"/>
        <v>0.99114072756960137</v>
      </c>
      <c r="E41" s="5">
        <f t="shared" si="6"/>
        <v>1.0874509948766835</v>
      </c>
      <c r="F41" s="5">
        <f t="shared" si="6"/>
        <v>0.81746979891145399</v>
      </c>
      <c r="G41" s="5">
        <f t="shared" si="6"/>
        <v>0.92277082237927255</v>
      </c>
      <c r="H41" s="5">
        <f t="shared" si="6"/>
        <v>0.99216403692725019</v>
      </c>
      <c r="I41" s="5">
        <f t="shared" si="6"/>
        <v>1.0787867106691236</v>
      </c>
      <c r="J41" s="5">
        <f t="shared" si="6"/>
        <v>1.1910527726523734</v>
      </c>
    </row>
  </sheetData>
  <mergeCells count="6">
    <mergeCell ref="C38:J40"/>
    <mergeCell ref="A35:J35"/>
    <mergeCell ref="A8:F8"/>
    <mergeCell ref="H8:L8"/>
    <mergeCell ref="A1:L2"/>
    <mergeCell ref="C3:I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神州网信技术有限公司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Xuanyu Zhuang</cp:lastModifiedBy>
  <dcterms:created xsi:type="dcterms:W3CDTF">2025-06-12T03:03:00Z</dcterms:created>
  <dcterms:modified xsi:type="dcterms:W3CDTF">2025-06-18T08:19:27Z</dcterms:modified>
</cp:coreProperties>
</file>