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mailkyutechjp.sharepoint.com/sites/grp_SpaceLab-BIRDS-XProject2/Shared Documents/BIRDS-X Project-/04. COM UHF Commercial/LinkBudget/"/>
    </mc:Choice>
  </mc:AlternateContent>
  <xr:revisionPtr revIDLastSave="13" documentId="13_ncr:1_{A3D34AE2-003E-4899-816C-9D90C8C13EA7}" xr6:coauthVersionLast="47" xr6:coauthVersionMax="47" xr10:uidLastSave="{EE6B4063-EB23-495E-8225-DAFC32229EDE}"/>
  <bookViews>
    <workbookView xWindow="-108" yWindow="-108" windowWidth="23256" windowHeight="12456" firstSheet="1" activeTab="1" xr2:uid="{00000000-000D-0000-FFFF-FFFF00000000}"/>
  </bookViews>
  <sheets>
    <sheet name="Uplink Summary comments" sheetId="7" r:id="rId1"/>
    <sheet name="Downlink Summary comments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1" l="1"/>
  <c r="E34" i="11"/>
  <c r="E20" i="11"/>
  <c r="E10" i="11"/>
  <c r="E13" i="11" s="1"/>
  <c r="D34" i="11"/>
  <c r="D20" i="11"/>
  <c r="D10" i="11"/>
  <c r="D13" i="11" s="1"/>
  <c r="D24" i="11" s="1"/>
  <c r="D32" i="11" s="1"/>
  <c r="D17" i="7"/>
  <c r="D13" i="7"/>
  <c r="D10" i="7"/>
  <c r="N17" i="7"/>
  <c r="G17" i="7" s="1"/>
  <c r="G20" i="7" s="1"/>
  <c r="M17" i="7"/>
  <c r="F17" i="7" s="1"/>
  <c r="F20" i="7" s="1"/>
  <c r="L17" i="7"/>
  <c r="E17" i="7" s="1"/>
  <c r="E20" i="7" s="1"/>
  <c r="F10" i="7"/>
  <c r="F13" i="7" s="1"/>
  <c r="G10" i="7"/>
  <c r="G13" i="7" s="1"/>
  <c r="E10" i="7"/>
  <c r="E13" i="7" s="1"/>
  <c r="E24" i="11" l="1"/>
  <c r="E32" i="11" s="1"/>
  <c r="E35" i="11" s="1"/>
  <c r="E37" i="11" s="1"/>
  <c r="D35" i="11"/>
  <c r="D37" i="11" s="1"/>
  <c r="D20" i="7"/>
  <c r="D24" i="7" s="1"/>
  <c r="D29" i="7" s="1"/>
  <c r="D30" i="7" s="1"/>
  <c r="D32" i="7" s="1"/>
  <c r="E24" i="7"/>
  <c r="E29" i="7" s="1"/>
  <c r="E30" i="7" s="1"/>
  <c r="E32" i="7" s="1"/>
  <c r="F24" i="7"/>
  <c r="F29" i="7" s="1"/>
  <c r="F30" i="7" s="1"/>
  <c r="F32" i="7" s="1"/>
  <c r="G24" i="7"/>
  <c r="G29" i="7" s="1"/>
  <c r="G30" i="7" s="1"/>
  <c r="G32" i="7" s="1"/>
  <c r="J10" i="7"/>
  <c r="K17" i="7"/>
  <c r="C17" i="7" s="1"/>
  <c r="I28" i="7" l="1"/>
  <c r="C20" i="7" l="1"/>
  <c r="H34" i="11" l="1"/>
  <c r="G34" i="11"/>
  <c r="F34" i="11"/>
  <c r="C34" i="11"/>
  <c r="H20" i="11"/>
  <c r="G20" i="11"/>
  <c r="F20" i="11"/>
  <c r="C20" i="11"/>
  <c r="H10" i="11"/>
  <c r="H13" i="11" s="1"/>
  <c r="G10" i="11"/>
  <c r="F10" i="11"/>
  <c r="F13" i="11" s="1"/>
  <c r="C10" i="11"/>
  <c r="C13" i="11" s="1"/>
  <c r="C24" i="11" s="1"/>
  <c r="C32" i="11" s="1"/>
  <c r="F24" i="11" l="1"/>
  <c r="F32" i="11" s="1"/>
  <c r="F35" i="11" s="1"/>
  <c r="F37" i="11" s="1"/>
  <c r="H24" i="11"/>
  <c r="H32" i="11" s="1"/>
  <c r="H35" i="11" s="1"/>
  <c r="C35" i="11"/>
  <c r="C37" i="11" s="1"/>
  <c r="H37" i="11" l="1"/>
  <c r="G11" i="11"/>
  <c r="G13" i="11" s="1"/>
  <c r="G24" i="11" s="1"/>
  <c r="G32" i="11" l="1"/>
  <c r="G35" i="11" s="1"/>
  <c r="J20" i="7" l="1"/>
  <c r="J13" i="7"/>
  <c r="I20" i="7"/>
  <c r="H20" i="7"/>
  <c r="I10" i="7"/>
  <c r="I13" i="7" s="1"/>
  <c r="H10" i="7"/>
  <c r="H13" i="7" s="1"/>
  <c r="C10" i="7"/>
  <c r="C13" i="7" s="1"/>
  <c r="C24" i="7" s="1"/>
  <c r="I24" i="7" l="1"/>
  <c r="I29" i="7" s="1"/>
  <c r="H24" i="7"/>
  <c r="H29" i="7" s="1"/>
  <c r="H30" i="7" s="1"/>
  <c r="J24" i="7"/>
  <c r="J29" i="7" s="1"/>
  <c r="C29" i="7"/>
  <c r="C30" i="7" l="1"/>
  <c r="C32" i="7" s="1"/>
  <c r="H32" i="7"/>
  <c r="J30" i="7"/>
  <c r="I30" i="7"/>
  <c r="I32" i="7" s="1"/>
  <c r="J32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Marloun P. Sejera</author>
  </authors>
  <commentList>
    <comment ref="C3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from BIRDS-3 wireless LRT
</t>
        </r>
      </text>
    </comment>
    <comment ref="D31" authorId="0" shapeId="0" xr:uid="{FE1209A6-46A5-49FA-8614-EACF84F98E8F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from BIRDS-3 wireless LRT
</t>
        </r>
      </text>
    </comment>
    <comment ref="E31" authorId="0" shapeId="0" xr:uid="{2EF1391D-18E3-44AD-91E4-E6BC488EF523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from BIRDS-3 wireless LRT
</t>
        </r>
      </text>
    </comment>
    <comment ref="F31" authorId="0" shapeId="0" xr:uid="{A226D708-0E4C-4905-A98F-3EC144E00F7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from BIRDS-3 wireless LRT
</t>
        </r>
      </text>
    </comment>
    <comment ref="G31" authorId="0" shapeId="0" xr:uid="{B5FAAD85-C955-42F0-B7E4-4598A003D1B6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from BIRDS-3 wireless LRT
</t>
        </r>
      </text>
    </comment>
    <comment ref="H3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assumption only</t>
        </r>
      </text>
    </comment>
    <comment ref="I3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based on BIRDS-2 experiment result 201812, cabled condition</t>
        </r>
      </text>
    </comment>
    <comment ref="J3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AX5243 datasheet for PSK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Marloun P. Sejera</author>
  </authors>
  <commentList>
    <comment ref="H3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Marloun P. Sejera:</t>
        </r>
        <r>
          <rPr>
            <sz val="9"/>
            <color indexed="81"/>
            <rFont val="Tahoma"/>
            <family val="2"/>
          </rPr>
          <t xml:space="preserve">
used coherent FSK</t>
        </r>
      </text>
    </comment>
  </commentList>
</comments>
</file>

<file path=xl/sharedStrings.xml><?xml version="1.0" encoding="utf-8"?>
<sst xmlns="http://schemas.openxmlformats.org/spreadsheetml/2006/main" count="174" uniqueCount="74">
  <si>
    <t>PARAMETERS</t>
  </si>
  <si>
    <t>Objective</t>
  </si>
  <si>
    <t>Command</t>
  </si>
  <si>
    <t>APRS-Digipeater and
Store and Forward
Mission</t>
  </si>
  <si>
    <t>Frequency</t>
  </si>
  <si>
    <t>[MHz}</t>
  </si>
  <si>
    <t>Emission Type</t>
  </si>
  <si>
    <t>8K50F1D</t>
  </si>
  <si>
    <t>16K0F1D</t>
  </si>
  <si>
    <t>15K0F2D</t>
  </si>
  <si>
    <t>15K0F1D</t>
  </si>
  <si>
    <t>Modulation</t>
  </si>
  <si>
    <t>GMSK</t>
  </si>
  <si>
    <t>FSK</t>
  </si>
  <si>
    <t>AFSK</t>
  </si>
  <si>
    <t>Data Rate</t>
  </si>
  <si>
    <t>[bps]</t>
  </si>
  <si>
    <t>Protocol</t>
  </si>
  <si>
    <t>AX.25</t>
  </si>
  <si>
    <t>GROUND STATION</t>
  </si>
  <si>
    <t>Ground Station Transmitter Power Output</t>
  </si>
  <si>
    <t>[W]</t>
  </si>
  <si>
    <t>[dBw]</t>
  </si>
  <si>
    <t>Ground Station Total Transmission Line Losses</t>
  </si>
  <si>
    <t>[dB]</t>
  </si>
  <si>
    <t>assumed 10 meter cable length</t>
  </si>
  <si>
    <t>Antenna Gain</t>
  </si>
  <si>
    <t>[dBi]</t>
  </si>
  <si>
    <t>Ground Station EIRP</t>
  </si>
  <si>
    <t>UPLINK PATH</t>
  </si>
  <si>
    <t>Orbit Altitude</t>
  </si>
  <si>
    <t>[km]</t>
  </si>
  <si>
    <t>Elevation Angle</t>
  </si>
  <si>
    <t>[degree]</t>
  </si>
  <si>
    <t>Slant Range</t>
  </si>
  <si>
    <t>Ground Station Antenna Pointing Loss</t>
  </si>
  <si>
    <t>Ground Station to Spacecraft Antenna Polarization Loss</t>
  </si>
  <si>
    <t>Path Loss</t>
  </si>
  <si>
    <t>Atmospheric Losses</t>
  </si>
  <si>
    <t>Ionospheric Losses</t>
  </si>
  <si>
    <t>Rain Losses</t>
  </si>
  <si>
    <t>Isotropic Signal Level at Spacecraft</t>
  </si>
  <si>
    <t>SPACECRAFT (RX Power Sensitivity Method)</t>
  </si>
  <si>
    <t>Spacecraft Antenna Pointing Loss</t>
  </si>
  <si>
    <t>Spacecraft Antenna Gain</t>
  </si>
  <si>
    <t>Spacecraft Total Transmission Line Losses</t>
  </si>
  <si>
    <t>Signal Power at Spacecraft LNA Input</t>
  </si>
  <si>
    <t>[dBmW]</t>
  </si>
  <si>
    <t>Required Signal Power at Spacecraft LNA Input</t>
  </si>
  <si>
    <t>System Link Margin</t>
  </si>
  <si>
    <t>Telemetry and other Mission Data (UHF 1)</t>
  </si>
  <si>
    <t>Telemetry and other Mission Data (UHF 2)</t>
  </si>
  <si>
    <t>CW Beacon (UHF 1)</t>
  </si>
  <si>
    <t>CW Beacon (UHF 2)</t>
  </si>
  <si>
    <t>500HA1A</t>
  </si>
  <si>
    <t>Morse Code</t>
  </si>
  <si>
    <t>20 wpm</t>
  </si>
  <si>
    <t>-</t>
  </si>
  <si>
    <t>SPACECRAFT</t>
  </si>
  <si>
    <t>Spacecraft Transmitter Power Output</t>
  </si>
  <si>
    <t>Spacecraft EIRP</t>
  </si>
  <si>
    <t>DOWNLINK PATH</t>
  </si>
  <si>
    <t>Spacecraft-to-Ground Antenna Polarization Loss</t>
  </si>
  <si>
    <t>Isotropic Signal Level at Ground Station</t>
  </si>
  <si>
    <t>GROUND STATION (SNR Method)</t>
  </si>
  <si>
    <t>Ground Station Antenna Gain</t>
  </si>
  <si>
    <t>Ground Station Effective Noise Temperature</t>
  </si>
  <si>
    <t>[K]</t>
  </si>
  <si>
    <t>Signal Power at Ground Station LNA Input</t>
  </si>
  <si>
    <t>Ground Station Receiver Bandwidth</t>
  </si>
  <si>
    <t>[Hz]</t>
  </si>
  <si>
    <t>Ground Station Receiver Noise Power</t>
  </si>
  <si>
    <t>Signal-to-Noise Power Ratio (SNR) at Ground Station Receiver</t>
  </si>
  <si>
    <t>Required SNR for Ground Station 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</si>
</sst>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"/>
    <numFmt numFmtId="177" formatCode="0.000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Book Antiqua"/>
      <family val="1"/>
    </font>
    <font>
      <sz val="11"/>
      <name val="Book Antiqu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Book Antiqua"/>
      <family val="1"/>
    </font>
    <font>
      <sz val="6"/>
      <name val="ＭＳ Ｐゴシック"/>
      <family val="3"/>
      <charset val="128"/>
      <scheme val="minor"/>
    </font>
    <font>
      <sz val="11"/>
      <color rgb="FFFF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1" fillId="0" borderId="2" xfId="0" applyFont="1" applyBorder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0" xfId="0" applyFont="1" applyFill="1"/>
    <xf numFmtId="0" fontId="1" fillId="4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0" xfId="0" applyFont="1" applyFill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/>
    <xf numFmtId="0" fontId="1" fillId="0" borderId="0" xfId="0" applyFont="1"/>
    <xf numFmtId="176" fontId="2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5" fillId="2" borderId="7" xfId="0" applyNumberFormat="1" applyFont="1" applyFill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horizontal="center" vertical="center" wrapText="1"/>
    </xf>
    <xf numFmtId="177" fontId="1" fillId="2" borderId="3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8226E24-AEB1-41B7-94C7-DC4E1AE90A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2"/>
  <sheetViews>
    <sheetView topLeftCell="A10" zoomScale="80" zoomScaleNormal="80" workbookViewId="0">
      <selection activeCell="C30" sqref="C30"/>
    </sheetView>
  </sheetViews>
  <sheetFormatPr defaultColWidth="22.44140625" defaultRowHeight="14.4" x14ac:dyDescent="0.3"/>
  <cols>
    <col min="1" max="1" width="31.44140625" style="1" customWidth="1"/>
    <col min="2" max="2" width="11" style="3" customWidth="1"/>
    <col min="3" max="3" width="15.88671875" style="4" customWidth="1"/>
    <col min="4" max="8" width="15.88671875" style="4" hidden="1" customWidth="1"/>
    <col min="9" max="9" width="21.44140625" style="4" customWidth="1"/>
    <col min="10" max="10" width="23" style="4" hidden="1" customWidth="1"/>
    <col min="11" max="16384" width="22.44140625" style="1"/>
  </cols>
  <sheetData>
    <row r="1" spans="1:14" ht="15" thickBot="1" x14ac:dyDescent="0.35">
      <c r="A1" s="61" t="s">
        <v>0</v>
      </c>
      <c r="B1" s="62"/>
      <c r="C1" s="44"/>
      <c r="D1" s="44"/>
      <c r="E1" s="44"/>
      <c r="F1" s="44"/>
      <c r="G1" s="44"/>
      <c r="H1" s="44"/>
      <c r="I1" s="44"/>
      <c r="J1" s="34"/>
      <c r="K1" s="21"/>
      <c r="L1" s="17"/>
    </row>
    <row r="2" spans="1:14" ht="43.2" x14ac:dyDescent="0.3">
      <c r="A2" s="48" t="s">
        <v>1</v>
      </c>
      <c r="B2" s="51"/>
      <c r="C2" s="51" t="s">
        <v>2</v>
      </c>
      <c r="D2" s="36" t="s">
        <v>2</v>
      </c>
      <c r="E2" s="36" t="s">
        <v>2</v>
      </c>
      <c r="F2" s="36" t="s">
        <v>2</v>
      </c>
      <c r="G2" s="36" t="s">
        <v>2</v>
      </c>
      <c r="H2" s="36" t="s">
        <v>2</v>
      </c>
      <c r="I2" s="35" t="s">
        <v>3</v>
      </c>
      <c r="J2" s="35" t="s">
        <v>3</v>
      </c>
      <c r="K2" s="17"/>
    </row>
    <row r="3" spans="1:14" x14ac:dyDescent="0.3">
      <c r="A3" s="49" t="s">
        <v>4</v>
      </c>
      <c r="B3" s="52" t="s">
        <v>5</v>
      </c>
      <c r="C3" s="50">
        <v>435.31299999999999</v>
      </c>
      <c r="D3" s="36">
        <v>435.31299999999999</v>
      </c>
      <c r="E3" s="36">
        <v>435.31299999999999</v>
      </c>
      <c r="F3" s="36">
        <v>435.31299999999999</v>
      </c>
      <c r="G3" s="36">
        <v>435.31299999999999</v>
      </c>
      <c r="H3" s="36">
        <v>435.31299999999999</v>
      </c>
      <c r="I3" s="36">
        <v>145.82499999999999</v>
      </c>
      <c r="J3" s="36">
        <v>145.82499999999999</v>
      </c>
      <c r="K3" s="17"/>
    </row>
    <row r="4" spans="1:14" x14ac:dyDescent="0.3">
      <c r="A4" s="49" t="s">
        <v>6</v>
      </c>
      <c r="B4" s="52"/>
      <c r="C4" s="50" t="s">
        <v>7</v>
      </c>
      <c r="D4" s="36" t="s">
        <v>7</v>
      </c>
      <c r="E4" s="36" t="s">
        <v>7</v>
      </c>
      <c r="F4" s="36" t="s">
        <v>7</v>
      </c>
      <c r="G4" s="36" t="s">
        <v>7</v>
      </c>
      <c r="H4" s="36" t="s">
        <v>8</v>
      </c>
      <c r="I4" s="36" t="s">
        <v>9</v>
      </c>
      <c r="J4" s="36" t="s">
        <v>10</v>
      </c>
      <c r="K4" s="17"/>
    </row>
    <row r="5" spans="1:14" x14ac:dyDescent="0.3">
      <c r="A5" s="49" t="s">
        <v>11</v>
      </c>
      <c r="B5" s="52"/>
      <c r="C5" s="50" t="s">
        <v>12</v>
      </c>
      <c r="D5" s="36" t="s">
        <v>12</v>
      </c>
      <c r="E5" s="36" t="s">
        <v>12</v>
      </c>
      <c r="F5" s="36" t="s">
        <v>12</v>
      </c>
      <c r="G5" s="36" t="s">
        <v>12</v>
      </c>
      <c r="H5" s="36" t="s">
        <v>13</v>
      </c>
      <c r="I5" s="36" t="s">
        <v>14</v>
      </c>
      <c r="J5" s="36" t="s">
        <v>13</v>
      </c>
      <c r="K5" s="17"/>
    </row>
    <row r="6" spans="1:14" x14ac:dyDescent="0.3">
      <c r="A6" s="49" t="s">
        <v>15</v>
      </c>
      <c r="B6" s="52" t="s">
        <v>16</v>
      </c>
      <c r="C6" s="50">
        <v>4800</v>
      </c>
      <c r="D6" s="36">
        <v>4800</v>
      </c>
      <c r="E6" s="36">
        <v>4800</v>
      </c>
      <c r="F6" s="36">
        <v>4800</v>
      </c>
      <c r="G6" s="36">
        <v>4800</v>
      </c>
      <c r="H6" s="36">
        <v>600</v>
      </c>
      <c r="I6" s="36">
        <v>1200</v>
      </c>
      <c r="J6" s="36">
        <v>4800</v>
      </c>
      <c r="K6" s="17"/>
    </row>
    <row r="7" spans="1:14" x14ac:dyDescent="0.3">
      <c r="A7" s="49" t="s">
        <v>17</v>
      </c>
      <c r="B7" s="52"/>
      <c r="C7" s="50" t="s">
        <v>18</v>
      </c>
      <c r="D7" s="36" t="s">
        <v>18</v>
      </c>
      <c r="E7" s="36" t="s">
        <v>18</v>
      </c>
      <c r="F7" s="36" t="s">
        <v>18</v>
      </c>
      <c r="G7" s="36" t="s">
        <v>18</v>
      </c>
      <c r="H7" s="36" t="s">
        <v>18</v>
      </c>
      <c r="I7" s="36" t="s">
        <v>18</v>
      </c>
      <c r="J7" s="36" t="s">
        <v>18</v>
      </c>
      <c r="K7" s="17"/>
    </row>
    <row r="8" spans="1:14" x14ac:dyDescent="0.3">
      <c r="A8" s="61" t="s">
        <v>19</v>
      </c>
      <c r="B8" s="63"/>
      <c r="C8" s="44"/>
      <c r="D8" s="44"/>
      <c r="E8" s="44"/>
      <c r="F8" s="44"/>
      <c r="G8" s="44"/>
      <c r="H8" s="44"/>
      <c r="I8" s="44"/>
      <c r="J8" s="34"/>
      <c r="K8" s="17"/>
    </row>
    <row r="9" spans="1:14" ht="28.8" x14ac:dyDescent="0.3">
      <c r="A9" s="53" t="s">
        <v>20</v>
      </c>
      <c r="B9" s="52" t="s">
        <v>21</v>
      </c>
      <c r="C9" s="37">
        <v>50</v>
      </c>
      <c r="D9" s="37">
        <v>50</v>
      </c>
      <c r="E9" s="37">
        <v>50</v>
      </c>
      <c r="F9" s="37">
        <v>50</v>
      </c>
      <c r="G9" s="37">
        <v>50</v>
      </c>
      <c r="H9" s="37">
        <v>50</v>
      </c>
      <c r="I9" s="37">
        <v>50</v>
      </c>
      <c r="J9" s="37">
        <v>50</v>
      </c>
      <c r="K9" s="17"/>
    </row>
    <row r="10" spans="1:14" x14ac:dyDescent="0.3">
      <c r="A10" s="53"/>
      <c r="B10" s="52" t="s">
        <v>22</v>
      </c>
      <c r="C10" s="37">
        <f t="shared" ref="C10:J10" si="0">10*LOG(C9)</f>
        <v>16.989700043360187</v>
      </c>
      <c r="D10" s="37">
        <f t="shared" ref="D10" si="1">10*LOG(D9)</f>
        <v>16.989700043360187</v>
      </c>
      <c r="E10" s="37">
        <f t="shared" ref="E10:G10" si="2">10*LOG(E9)</f>
        <v>16.989700043360187</v>
      </c>
      <c r="F10" s="37">
        <f t="shared" ref="F10" si="3">10*LOG(F9)</f>
        <v>16.989700043360187</v>
      </c>
      <c r="G10" s="37">
        <f t="shared" si="2"/>
        <v>16.989700043360187</v>
      </c>
      <c r="H10" s="37">
        <f t="shared" si="0"/>
        <v>16.989700043360187</v>
      </c>
      <c r="I10" s="37">
        <f t="shared" si="0"/>
        <v>16.989700043360187</v>
      </c>
      <c r="J10" s="37">
        <f t="shared" si="0"/>
        <v>16.989700043360187</v>
      </c>
      <c r="K10" s="17"/>
    </row>
    <row r="11" spans="1:14" ht="28.8" x14ac:dyDescent="0.3">
      <c r="A11" s="53" t="s">
        <v>23</v>
      </c>
      <c r="B11" s="52" t="s">
        <v>24</v>
      </c>
      <c r="C11" s="37">
        <v>3.4</v>
      </c>
      <c r="D11" s="37">
        <v>3.4</v>
      </c>
      <c r="E11" s="37">
        <v>3.4</v>
      </c>
      <c r="F11" s="37">
        <v>3.4</v>
      </c>
      <c r="G11" s="37">
        <v>3.4</v>
      </c>
      <c r="H11" s="37">
        <v>3.4</v>
      </c>
      <c r="I11" s="37">
        <v>1.5</v>
      </c>
      <c r="J11" s="37">
        <v>1.5</v>
      </c>
      <c r="K11" s="17" t="s">
        <v>25</v>
      </c>
    </row>
    <row r="12" spans="1:14" x14ac:dyDescent="0.3">
      <c r="A12" s="53" t="s">
        <v>26</v>
      </c>
      <c r="B12" s="52" t="s">
        <v>27</v>
      </c>
      <c r="C12" s="37">
        <v>22</v>
      </c>
      <c r="D12" s="37">
        <v>22</v>
      </c>
      <c r="E12" s="37">
        <v>22</v>
      </c>
      <c r="F12" s="37">
        <v>22</v>
      </c>
      <c r="G12" s="37">
        <v>22</v>
      </c>
      <c r="H12" s="37">
        <v>18</v>
      </c>
      <c r="I12" s="37">
        <v>16</v>
      </c>
      <c r="J12" s="37">
        <v>16</v>
      </c>
      <c r="K12" s="17"/>
    </row>
    <row r="13" spans="1:14" x14ac:dyDescent="0.3">
      <c r="A13" s="53" t="s">
        <v>28</v>
      </c>
      <c r="B13" s="52" t="s">
        <v>22</v>
      </c>
      <c r="C13" s="37">
        <f t="shared" ref="C13:J13" si="4">C10-C11+C12</f>
        <v>35.589700043360189</v>
      </c>
      <c r="D13" s="37">
        <f>D10-D11+D12</f>
        <v>35.589700043360189</v>
      </c>
      <c r="E13" s="37">
        <f t="shared" ref="E13:G13" si="5">E10-E11+E12</f>
        <v>35.589700043360189</v>
      </c>
      <c r="F13" s="37">
        <f t="shared" ref="F13" si="6">F10-F11+F12</f>
        <v>35.589700043360189</v>
      </c>
      <c r="G13" s="37">
        <f t="shared" si="5"/>
        <v>35.589700043360189</v>
      </c>
      <c r="H13" s="37">
        <f t="shared" si="4"/>
        <v>31.589700043360189</v>
      </c>
      <c r="I13" s="37">
        <f t="shared" si="4"/>
        <v>31.489700043360187</v>
      </c>
      <c r="J13" s="37">
        <f t="shared" si="4"/>
        <v>31.489700043360187</v>
      </c>
      <c r="K13" s="17"/>
    </row>
    <row r="14" spans="1:14" x14ac:dyDescent="0.3">
      <c r="A14" s="61" t="s">
        <v>29</v>
      </c>
      <c r="B14" s="61"/>
      <c r="C14" s="44"/>
      <c r="D14" s="44"/>
      <c r="E14" s="44"/>
      <c r="F14" s="44"/>
      <c r="G14" s="44"/>
      <c r="H14" s="44"/>
      <c r="I14" s="44"/>
      <c r="J14" s="34"/>
      <c r="K14" s="17"/>
    </row>
    <row r="15" spans="1:14" s="24" customFormat="1" x14ac:dyDescent="0.3">
      <c r="A15" s="49" t="s">
        <v>30</v>
      </c>
      <c r="B15" s="54" t="s">
        <v>31</v>
      </c>
      <c r="C15" s="38">
        <v>400</v>
      </c>
      <c r="D15" s="38">
        <v>400</v>
      </c>
      <c r="E15" s="38">
        <v>400</v>
      </c>
      <c r="F15" s="38">
        <v>400</v>
      </c>
      <c r="G15" s="38">
        <v>400</v>
      </c>
      <c r="H15" s="38">
        <v>400</v>
      </c>
      <c r="I15" s="38">
        <v>400</v>
      </c>
      <c r="J15" s="38">
        <v>400</v>
      </c>
      <c r="K15" s="23">
        <v>6375</v>
      </c>
      <c r="L15" s="23">
        <v>6375</v>
      </c>
      <c r="M15" s="23">
        <v>6375</v>
      </c>
      <c r="N15" s="23">
        <v>6375</v>
      </c>
    </row>
    <row r="16" spans="1:14" s="24" customFormat="1" x14ac:dyDescent="0.3">
      <c r="A16" s="49" t="s">
        <v>32</v>
      </c>
      <c r="B16" s="54" t="s">
        <v>33</v>
      </c>
      <c r="C16" s="43">
        <v>10</v>
      </c>
      <c r="D16" s="43">
        <v>10</v>
      </c>
      <c r="E16" s="42">
        <v>20</v>
      </c>
      <c r="F16" s="42">
        <v>30</v>
      </c>
      <c r="G16" s="42">
        <v>40</v>
      </c>
      <c r="H16" s="39">
        <v>10</v>
      </c>
      <c r="I16" s="39">
        <v>10</v>
      </c>
      <c r="J16" s="39">
        <v>10</v>
      </c>
      <c r="K16" s="23"/>
    </row>
    <row r="17" spans="1:14" s="24" customFormat="1" x14ac:dyDescent="0.3">
      <c r="A17" s="49" t="s">
        <v>34</v>
      </c>
      <c r="B17" s="54" t="s">
        <v>31</v>
      </c>
      <c r="C17" s="39">
        <f>K17</f>
        <v>1440</v>
      </c>
      <c r="D17" s="39">
        <f>K17</f>
        <v>1440</v>
      </c>
      <c r="E17" s="39">
        <f>L17</f>
        <v>984</v>
      </c>
      <c r="F17" s="39">
        <f>M17</f>
        <v>739</v>
      </c>
      <c r="G17" s="39">
        <f t="shared" ref="G17" si="7">N17</f>
        <v>598</v>
      </c>
      <c r="H17" s="39">
        <v>1439.83</v>
      </c>
      <c r="I17" s="39">
        <v>1439.83</v>
      </c>
      <c r="J17" s="39">
        <v>1439.83</v>
      </c>
      <c r="K17" s="23">
        <f>ROUND((-(K15*SIN(C16*PI()/180)) + SQRT(((K15^2)*(SIN(C16*PI()/180))^2) + (K15 + C15)^2 - (K15^2))),0)</f>
        <v>1440</v>
      </c>
      <c r="L17" s="23">
        <f>ROUND((-(L15*SIN(E16*PI()/180)) + SQRT(((L15^2)*(SIN(E16*PI()/180))^2) + (L15 + E15)^2 - (L15^2))),0)</f>
        <v>984</v>
      </c>
      <c r="M17" s="23">
        <f>ROUND((-(M15*SIN(F16*PI()/180)) + SQRT(((M15^2)*(SIN(F16*PI()/180))^2) + (M15 + F15)^2 - (M15^2))),0)</f>
        <v>739</v>
      </c>
      <c r="N17" s="23">
        <f>ROUND((-(N15*SIN(G16*PI()/180)) + SQRT(((N15^2)*(SIN(G16*PI()/180))^2) + (N15 + G15)^2 - (N15^2))),0)</f>
        <v>598</v>
      </c>
    </row>
    <row r="18" spans="1:14" ht="28.8" x14ac:dyDescent="0.3">
      <c r="A18" s="49" t="s">
        <v>35</v>
      </c>
      <c r="B18" s="52" t="s">
        <v>24</v>
      </c>
      <c r="C18" s="37">
        <v>1</v>
      </c>
      <c r="D18" s="37">
        <v>1</v>
      </c>
      <c r="E18" s="37">
        <v>1</v>
      </c>
      <c r="F18" s="37">
        <v>1</v>
      </c>
      <c r="G18" s="37">
        <v>1</v>
      </c>
      <c r="H18" s="37">
        <v>1</v>
      </c>
      <c r="I18" s="37">
        <v>1</v>
      </c>
      <c r="J18" s="37">
        <v>1</v>
      </c>
      <c r="K18" s="17"/>
    </row>
    <row r="19" spans="1:14" ht="28.8" x14ac:dyDescent="0.3">
      <c r="A19" s="49" t="s">
        <v>36</v>
      </c>
      <c r="B19" s="52" t="s">
        <v>24</v>
      </c>
      <c r="C19" s="37">
        <v>3</v>
      </c>
      <c r="D19" s="37">
        <v>3</v>
      </c>
      <c r="E19" s="37">
        <v>3</v>
      </c>
      <c r="F19" s="37">
        <v>3</v>
      </c>
      <c r="G19" s="37">
        <v>3</v>
      </c>
      <c r="H19" s="37">
        <v>3</v>
      </c>
      <c r="I19" s="37">
        <v>3</v>
      </c>
      <c r="J19" s="37">
        <v>3</v>
      </c>
      <c r="K19" s="17"/>
    </row>
    <row r="20" spans="1:14" x14ac:dyDescent="0.3">
      <c r="A20" s="49" t="s">
        <v>37</v>
      </c>
      <c r="B20" s="52" t="s">
        <v>24</v>
      </c>
      <c r="C20" s="37">
        <f>20*LOG(4*PI()*C17*1000*C3*1000000/300000000)</f>
        <v>148.38505476664318</v>
      </c>
      <c r="D20" s="37">
        <f>20*LOG(4*PI()*D17*1000*D3*1000000/300000000)</f>
        <v>148.38505476664318</v>
      </c>
      <c r="E20" s="37">
        <f t="shared" ref="E20:G20" si="8">20*LOG(4*PI()*E17*1000*E3*1000000/300000000)</f>
        <v>145.07770689336502</v>
      </c>
      <c r="F20" s="37">
        <f t="shared" ref="F20" si="9">20*LOG(4*PI()*F17*1000*F3*1000000/300000000)</f>
        <v>142.59069369263469</v>
      </c>
      <c r="G20" s="37">
        <f t="shared" si="8"/>
        <v>140.75182860450641</v>
      </c>
      <c r="H20" s="37">
        <f>20*LOG(4*PI()*H17*1000*H3*1000000/300000000)</f>
        <v>148.38402928858358</v>
      </c>
      <c r="I20" s="37">
        <f>20*LOG(4*PI()*I17*1000*I3*1000000/300000000)</f>
        <v>138.88463625193512</v>
      </c>
      <c r="J20" s="37">
        <f>20*LOG(4*PI()*J17*1000*J3*1000000/300000000)</f>
        <v>138.88463625193512</v>
      </c>
      <c r="K20" s="17"/>
    </row>
    <row r="21" spans="1:14" x14ac:dyDescent="0.3">
      <c r="A21" s="49" t="s">
        <v>38</v>
      </c>
      <c r="B21" s="52" t="s">
        <v>24</v>
      </c>
      <c r="C21" s="37">
        <v>1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  <c r="I21" s="37">
        <v>1.1000000000000001</v>
      </c>
      <c r="J21" s="37">
        <v>1.1000000000000001</v>
      </c>
      <c r="K21" s="17"/>
    </row>
    <row r="22" spans="1:14" x14ac:dyDescent="0.3">
      <c r="A22" s="49" t="s">
        <v>39</v>
      </c>
      <c r="B22" s="52" t="s">
        <v>24</v>
      </c>
      <c r="C22" s="37">
        <v>0.4</v>
      </c>
      <c r="D22" s="37">
        <v>0.4</v>
      </c>
      <c r="E22" s="37">
        <v>0.4</v>
      </c>
      <c r="F22" s="37">
        <v>0.4</v>
      </c>
      <c r="G22" s="37">
        <v>0.4</v>
      </c>
      <c r="H22" s="37">
        <v>0.4</v>
      </c>
      <c r="I22" s="37">
        <v>0.7</v>
      </c>
      <c r="J22" s="37">
        <v>0.7</v>
      </c>
      <c r="K22" s="17"/>
    </row>
    <row r="23" spans="1:14" x14ac:dyDescent="0.3">
      <c r="A23" s="49" t="s">
        <v>40</v>
      </c>
      <c r="B23" s="52" t="s">
        <v>24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17"/>
    </row>
    <row r="24" spans="1:14" ht="28.8" x14ac:dyDescent="0.3">
      <c r="A24" s="49" t="s">
        <v>41</v>
      </c>
      <c r="B24" s="52" t="s">
        <v>22</v>
      </c>
      <c r="C24" s="37">
        <f t="shared" ref="C24:J24" si="10">C13-SUM(C18:C19,C20:C23)</f>
        <v>-118.195354723283</v>
      </c>
      <c r="D24" s="37">
        <f t="shared" ref="D24" si="11">D13-SUM(D18:D19,D20:D23)</f>
        <v>-118.195354723283</v>
      </c>
      <c r="E24" s="37">
        <f t="shared" ref="E24:G24" si="12">E13-SUM(E18:E19,E20:E23)</f>
        <v>-114.88800685000484</v>
      </c>
      <c r="F24" s="37">
        <f t="shared" ref="F24" si="13">F13-SUM(F18:F19,F20:F23)</f>
        <v>-112.40099364927451</v>
      </c>
      <c r="G24" s="37">
        <f t="shared" si="12"/>
        <v>-110.56212856114624</v>
      </c>
      <c r="H24" s="37">
        <f t="shared" si="10"/>
        <v>-122.1943292452234</v>
      </c>
      <c r="I24" s="37">
        <f t="shared" si="10"/>
        <v>-113.19493620857492</v>
      </c>
      <c r="J24" s="37">
        <f t="shared" si="10"/>
        <v>-113.19493620857492</v>
      </c>
      <c r="K24" s="17"/>
    </row>
    <row r="25" spans="1:14" x14ac:dyDescent="0.3">
      <c r="A25" s="59" t="s">
        <v>42</v>
      </c>
      <c r="B25" s="60"/>
      <c r="C25" s="44"/>
      <c r="D25" s="44"/>
      <c r="E25" s="44"/>
      <c r="F25" s="44"/>
      <c r="G25" s="44"/>
      <c r="H25" s="44"/>
      <c r="I25" s="44"/>
      <c r="J25" s="34"/>
      <c r="K25" s="17"/>
    </row>
    <row r="26" spans="1:14" x14ac:dyDescent="0.3">
      <c r="A26" s="55" t="s">
        <v>43</v>
      </c>
      <c r="B26" s="57" t="s">
        <v>24</v>
      </c>
      <c r="C26" s="40">
        <v>5</v>
      </c>
      <c r="D26" s="40">
        <v>5</v>
      </c>
      <c r="E26" s="40">
        <v>5</v>
      </c>
      <c r="F26" s="40">
        <v>5</v>
      </c>
      <c r="G26" s="40">
        <v>5</v>
      </c>
      <c r="H26" s="40">
        <v>5</v>
      </c>
      <c r="I26" s="40">
        <v>5</v>
      </c>
      <c r="J26" s="40">
        <v>5</v>
      </c>
      <c r="K26" s="17"/>
    </row>
    <row r="27" spans="1:14" x14ac:dyDescent="0.3">
      <c r="A27" s="55" t="s">
        <v>44</v>
      </c>
      <c r="B27" s="57" t="s">
        <v>27</v>
      </c>
      <c r="C27" s="40">
        <v>2.2000000000000002</v>
      </c>
      <c r="D27" s="40">
        <v>1</v>
      </c>
      <c r="E27" s="40">
        <v>1</v>
      </c>
      <c r="F27" s="40">
        <v>1</v>
      </c>
      <c r="G27" s="40">
        <v>1</v>
      </c>
      <c r="H27" s="40">
        <v>0</v>
      </c>
      <c r="I27" s="40">
        <v>2.15</v>
      </c>
      <c r="J27" s="40">
        <v>2.15</v>
      </c>
      <c r="K27" s="17"/>
    </row>
    <row r="28" spans="1:14" ht="27.6" x14ac:dyDescent="0.3">
      <c r="A28" s="55" t="s">
        <v>45</v>
      </c>
      <c r="B28" s="57" t="s">
        <v>24</v>
      </c>
      <c r="C28" s="40">
        <v>3</v>
      </c>
      <c r="D28" s="40">
        <v>3</v>
      </c>
      <c r="E28" s="40">
        <v>3</v>
      </c>
      <c r="F28" s="40">
        <v>3</v>
      </c>
      <c r="G28" s="40">
        <v>3</v>
      </c>
      <c r="H28" s="40">
        <v>3</v>
      </c>
      <c r="I28" s="40">
        <f>1.5+0.045+0.8</f>
        <v>2.3449999999999998</v>
      </c>
      <c r="J28" s="40">
        <v>2.3450000000000002</v>
      </c>
      <c r="K28" s="17"/>
    </row>
    <row r="29" spans="1:14" ht="29.7" customHeight="1" x14ac:dyDescent="0.3">
      <c r="A29" s="56" t="s">
        <v>46</v>
      </c>
      <c r="B29" s="57" t="s">
        <v>22</v>
      </c>
      <c r="C29" s="40">
        <f t="shared" ref="C29:H29" si="14">C24-C26+C27-C28</f>
        <v>-123.995354723283</v>
      </c>
      <c r="D29" s="40">
        <f t="shared" ref="D29" si="15">D24-D26+D27-D28</f>
        <v>-125.195354723283</v>
      </c>
      <c r="E29" s="40">
        <f t="shared" ref="E29:G29" si="16">E24-E26+E27-E28</f>
        <v>-121.88800685000484</v>
      </c>
      <c r="F29" s="40">
        <f t="shared" ref="F29" si="17">F24-F26+F27-F28</f>
        <v>-119.40099364927451</v>
      </c>
      <c r="G29" s="40">
        <f t="shared" si="16"/>
        <v>-117.56212856114624</v>
      </c>
      <c r="H29" s="40">
        <f t="shared" si="14"/>
        <v>-130.1943292452234</v>
      </c>
      <c r="I29" s="40">
        <f>I24-I26+I27-I28</f>
        <v>-118.38993620857491</v>
      </c>
      <c r="J29" s="40">
        <f>J24-J26+J27-J28</f>
        <v>-118.38993620857491</v>
      </c>
      <c r="K29" s="17"/>
    </row>
    <row r="30" spans="1:14" s="24" customFormat="1" x14ac:dyDescent="0.3">
      <c r="A30" s="55"/>
      <c r="B30" s="58" t="s">
        <v>47</v>
      </c>
      <c r="C30" s="41">
        <f t="shared" ref="C30:I30" si="18">C29+30</f>
        <v>-93.995354723283</v>
      </c>
      <c r="D30" s="41">
        <f t="shared" ref="D30" si="19">D29+30</f>
        <v>-95.195354723283003</v>
      </c>
      <c r="E30" s="41">
        <f t="shared" ref="E30:G30" si="20">E29+30</f>
        <v>-91.888006850004842</v>
      </c>
      <c r="F30" s="41">
        <f t="shared" ref="F30" si="21">F29+30</f>
        <v>-89.400993649274511</v>
      </c>
      <c r="G30" s="41">
        <f t="shared" si="20"/>
        <v>-87.562128561146238</v>
      </c>
      <c r="H30" s="41">
        <f t="shared" si="18"/>
        <v>-100.1943292452234</v>
      </c>
      <c r="I30" s="41">
        <f t="shared" si="18"/>
        <v>-88.389936208574909</v>
      </c>
      <c r="J30" s="41">
        <f>J29+30</f>
        <v>-88.389936208574909</v>
      </c>
      <c r="K30" s="23"/>
    </row>
    <row r="31" spans="1:14" s="24" customFormat="1" ht="27.6" x14ac:dyDescent="0.3">
      <c r="A31" s="55" t="s">
        <v>48</v>
      </c>
      <c r="B31" s="58" t="s">
        <v>47</v>
      </c>
      <c r="C31" s="41">
        <v>-100</v>
      </c>
      <c r="D31" s="41">
        <v>-100</v>
      </c>
      <c r="E31" s="41">
        <v>-100</v>
      </c>
      <c r="F31" s="41">
        <v>-100</v>
      </c>
      <c r="G31" s="41">
        <v>-100</v>
      </c>
      <c r="H31" s="41">
        <v>-106</v>
      </c>
      <c r="I31" s="41">
        <v>-105</v>
      </c>
      <c r="J31" s="41">
        <v>-113</v>
      </c>
      <c r="K31" s="23"/>
    </row>
    <row r="32" spans="1:14" s="24" customFormat="1" x14ac:dyDescent="0.3">
      <c r="A32" s="55" t="s">
        <v>49</v>
      </c>
      <c r="B32" s="58" t="s">
        <v>24</v>
      </c>
      <c r="C32" s="41">
        <f t="shared" ref="C32:H32" si="22">C30-C31</f>
        <v>6.0046452767169995</v>
      </c>
      <c r="D32" s="41">
        <f t="shared" ref="D32" si="23">D30-D31</f>
        <v>4.8046452767169967</v>
      </c>
      <c r="E32" s="41">
        <f t="shared" ref="E32:G32" si="24">E30-E31</f>
        <v>8.1119931499951576</v>
      </c>
      <c r="F32" s="41">
        <f t="shared" ref="F32" si="25">F30-F31</f>
        <v>10.599006350725489</v>
      </c>
      <c r="G32" s="41">
        <f t="shared" si="24"/>
        <v>12.437871438853762</v>
      </c>
      <c r="H32" s="41">
        <f t="shared" si="22"/>
        <v>5.8056707547765996</v>
      </c>
      <c r="I32" s="41">
        <f>I30-I31</f>
        <v>16.610063791425091</v>
      </c>
      <c r="J32" s="41">
        <f>J30-J31</f>
        <v>24.610063791425091</v>
      </c>
      <c r="K32" s="23"/>
    </row>
  </sheetData>
  <mergeCells count="4">
    <mergeCell ref="A25:B25"/>
    <mergeCell ref="A1:B1"/>
    <mergeCell ref="A8:B8"/>
    <mergeCell ref="A14:B14"/>
  </mergeCells>
  <phoneticPr fontId="6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"/>
  <sheetViews>
    <sheetView tabSelected="1" topLeftCell="A11" zoomScale="70" zoomScaleNormal="70" workbookViewId="0">
      <selection activeCell="G38" sqref="G38"/>
    </sheetView>
  </sheetViews>
  <sheetFormatPr defaultColWidth="22.44140625" defaultRowHeight="14.4" x14ac:dyDescent="0.3"/>
  <cols>
    <col min="1" max="1" width="31.44140625" style="1" customWidth="1"/>
    <col min="2" max="2" width="8.109375" style="3" customWidth="1"/>
    <col min="3" max="3" width="15.88671875" style="3" hidden="1" customWidth="1"/>
    <col min="4" max="4" width="15.88671875" style="3" customWidth="1"/>
    <col min="5" max="5" width="15.88671875" style="3" hidden="1" customWidth="1"/>
    <col min="6" max="6" width="15.88671875" style="4" customWidth="1"/>
    <col min="7" max="7" width="18.88671875" style="4" customWidth="1"/>
    <col min="8" max="8" width="18.88671875" style="4" hidden="1" customWidth="1"/>
    <col min="9" max="16384" width="22.44140625" style="1"/>
  </cols>
  <sheetData>
    <row r="1" spans="1:8" ht="15" thickBot="1" x14ac:dyDescent="0.35">
      <c r="A1" s="64" t="s">
        <v>0</v>
      </c>
      <c r="B1" s="65"/>
      <c r="C1" s="46"/>
      <c r="D1" s="46"/>
      <c r="E1" s="46"/>
      <c r="F1" s="45"/>
      <c r="G1" s="45"/>
      <c r="H1" s="8"/>
    </row>
    <row r="2" spans="1:8" ht="58.2" thickBot="1" x14ac:dyDescent="0.35">
      <c r="A2" s="5" t="s">
        <v>1</v>
      </c>
      <c r="B2" s="9"/>
      <c r="C2" s="13" t="s">
        <v>50</v>
      </c>
      <c r="D2" s="13" t="s">
        <v>51</v>
      </c>
      <c r="E2" s="13" t="s">
        <v>52</v>
      </c>
      <c r="F2" s="13" t="s">
        <v>53</v>
      </c>
      <c r="G2" s="20" t="s">
        <v>3</v>
      </c>
      <c r="H2" s="20" t="s">
        <v>3</v>
      </c>
    </row>
    <row r="3" spans="1:8" s="17" customFormat="1" ht="15" thickBot="1" x14ac:dyDescent="0.35">
      <c r="A3" s="15" t="s">
        <v>4</v>
      </c>
      <c r="B3" s="16" t="s">
        <v>5</v>
      </c>
      <c r="C3" s="14">
        <v>437.375</v>
      </c>
      <c r="D3" s="14">
        <v>437.375</v>
      </c>
      <c r="E3" s="14">
        <v>437.375</v>
      </c>
      <c r="F3" s="14">
        <v>437.375</v>
      </c>
      <c r="G3" s="12">
        <v>145.82499999999999</v>
      </c>
      <c r="H3" s="14">
        <v>145.82499999999999</v>
      </c>
    </row>
    <row r="4" spans="1:8" s="17" customFormat="1" ht="15" thickBot="1" x14ac:dyDescent="0.35">
      <c r="A4" s="15" t="s">
        <v>6</v>
      </c>
      <c r="B4" s="16"/>
      <c r="C4" s="12" t="s">
        <v>7</v>
      </c>
      <c r="D4" s="12" t="s">
        <v>7</v>
      </c>
      <c r="E4" s="14" t="s">
        <v>54</v>
      </c>
      <c r="F4" s="14" t="s">
        <v>54</v>
      </c>
      <c r="G4" s="12" t="s">
        <v>9</v>
      </c>
      <c r="H4" s="14" t="s">
        <v>10</v>
      </c>
    </row>
    <row r="5" spans="1:8" s="17" customFormat="1" ht="15" thickBot="1" x14ac:dyDescent="0.35">
      <c r="A5" s="15" t="s">
        <v>11</v>
      </c>
      <c r="B5" s="16"/>
      <c r="C5" s="12" t="s">
        <v>12</v>
      </c>
      <c r="D5" s="12" t="s">
        <v>12</v>
      </c>
      <c r="E5" s="14" t="s">
        <v>55</v>
      </c>
      <c r="F5" s="14" t="s">
        <v>55</v>
      </c>
      <c r="G5" s="12" t="s">
        <v>14</v>
      </c>
      <c r="H5" s="14" t="s">
        <v>13</v>
      </c>
    </row>
    <row r="6" spans="1:8" s="17" customFormat="1" ht="15" thickBot="1" x14ac:dyDescent="0.35">
      <c r="A6" s="15" t="s">
        <v>15</v>
      </c>
      <c r="B6" s="16" t="s">
        <v>16</v>
      </c>
      <c r="C6" s="12">
        <v>4800</v>
      </c>
      <c r="D6" s="12">
        <v>4800</v>
      </c>
      <c r="E6" s="14" t="s">
        <v>56</v>
      </c>
      <c r="F6" s="14" t="s">
        <v>56</v>
      </c>
      <c r="G6" s="12">
        <v>1200</v>
      </c>
      <c r="H6" s="14">
        <v>4800</v>
      </c>
    </row>
    <row r="7" spans="1:8" s="17" customFormat="1" ht="15" thickBot="1" x14ac:dyDescent="0.35">
      <c r="A7" s="15" t="s">
        <v>17</v>
      </c>
      <c r="B7" s="16"/>
      <c r="C7" s="12" t="s">
        <v>18</v>
      </c>
      <c r="D7" s="12" t="s">
        <v>18</v>
      </c>
      <c r="E7" s="14" t="s">
        <v>57</v>
      </c>
      <c r="F7" s="14" t="s">
        <v>57</v>
      </c>
      <c r="G7" s="18" t="s">
        <v>18</v>
      </c>
      <c r="H7" s="19" t="s">
        <v>18</v>
      </c>
    </row>
    <row r="8" spans="1:8" ht="15" thickBot="1" x14ac:dyDescent="0.35">
      <c r="A8" s="64" t="s">
        <v>58</v>
      </c>
      <c r="B8" s="65"/>
      <c r="C8" s="46"/>
      <c r="D8" s="46"/>
      <c r="E8" s="46"/>
      <c r="F8" s="45"/>
      <c r="G8" s="45"/>
      <c r="H8" s="8"/>
    </row>
    <row r="9" spans="1:8" ht="29.4" thickBot="1" x14ac:dyDescent="0.35">
      <c r="A9" s="2" t="s">
        <v>59</v>
      </c>
      <c r="B9" s="10" t="s">
        <v>21</v>
      </c>
      <c r="C9" s="28">
        <v>0.6</v>
      </c>
      <c r="D9" s="28">
        <v>0.8</v>
      </c>
      <c r="E9" s="47">
        <v>8.3000000000000004E-2</v>
      </c>
      <c r="F9" s="28">
        <v>0.1</v>
      </c>
      <c r="G9" s="29">
        <v>2</v>
      </c>
      <c r="H9" s="29">
        <v>0.4</v>
      </c>
    </row>
    <row r="10" spans="1:8" ht="15" thickBot="1" x14ac:dyDescent="0.35">
      <c r="A10" s="2"/>
      <c r="B10" s="10" t="s">
        <v>22</v>
      </c>
      <c r="C10" s="28">
        <f t="shared" ref="C10:H10" si="0">10*LOG(C9)</f>
        <v>-2.2184874961635641</v>
      </c>
      <c r="D10" s="28">
        <f t="shared" ref="D10:E10" si="1">10*LOG(D9)</f>
        <v>-0.96910013008056395</v>
      </c>
      <c r="E10" s="28">
        <f t="shared" si="1"/>
        <v>-10.809219076239261</v>
      </c>
      <c r="F10" s="28">
        <f t="shared" si="0"/>
        <v>-10</v>
      </c>
      <c r="G10" s="28">
        <f t="shared" si="0"/>
        <v>3.0102999566398121</v>
      </c>
      <c r="H10" s="28">
        <f t="shared" si="0"/>
        <v>-3.9794000867203758</v>
      </c>
    </row>
    <row r="11" spans="1:8" s="17" customFormat="1" ht="29.4" thickBot="1" x14ac:dyDescent="0.35">
      <c r="A11" s="22" t="s">
        <v>45</v>
      </c>
      <c r="B11" s="16" t="s">
        <v>24</v>
      </c>
      <c r="C11" s="30">
        <v>3</v>
      </c>
      <c r="D11" s="30">
        <v>3</v>
      </c>
      <c r="E11" s="30">
        <v>3</v>
      </c>
      <c r="F11" s="30">
        <v>3</v>
      </c>
      <c r="G11" s="25">
        <f>'Uplink Summary comments'!I28</f>
        <v>2.3449999999999998</v>
      </c>
      <c r="H11" s="25">
        <v>2.2999999999999998</v>
      </c>
    </row>
    <row r="12" spans="1:8" ht="15" thickBot="1" x14ac:dyDescent="0.35">
      <c r="A12" s="2" t="s">
        <v>44</v>
      </c>
      <c r="B12" s="10" t="s">
        <v>27</v>
      </c>
      <c r="C12" s="28">
        <v>2.15</v>
      </c>
      <c r="D12" s="28">
        <v>2.15</v>
      </c>
      <c r="E12" s="28">
        <v>2.15</v>
      </c>
      <c r="F12" s="28">
        <v>2.15</v>
      </c>
      <c r="G12" s="28">
        <v>2.15</v>
      </c>
      <c r="H12" s="28">
        <v>2.15</v>
      </c>
    </row>
    <row r="13" spans="1:8" ht="15" thickBot="1" x14ac:dyDescent="0.35">
      <c r="A13" s="2" t="s">
        <v>60</v>
      </c>
      <c r="B13" s="10" t="s">
        <v>22</v>
      </c>
      <c r="C13" s="28">
        <f t="shared" ref="C13:H13" si="2">C10-C11+C12</f>
        <v>-3.0684874961635642</v>
      </c>
      <c r="D13" s="28">
        <f t="shared" si="2"/>
        <v>-1.8191001300805643</v>
      </c>
      <c r="E13" s="28">
        <f t="shared" si="2"/>
        <v>-11.65921907623926</v>
      </c>
      <c r="F13" s="28">
        <f t="shared" si="2"/>
        <v>-10.85</v>
      </c>
      <c r="G13" s="28">
        <f t="shared" si="2"/>
        <v>2.8152999566398123</v>
      </c>
      <c r="H13" s="28">
        <f t="shared" si="2"/>
        <v>-4.1294000867203753</v>
      </c>
    </row>
    <row r="14" spans="1:8" ht="15" thickBot="1" x14ac:dyDescent="0.35">
      <c r="A14" s="64" t="s">
        <v>61</v>
      </c>
      <c r="B14" s="65"/>
      <c r="C14" s="46"/>
      <c r="D14" s="46"/>
      <c r="E14" s="46"/>
      <c r="F14" s="45"/>
      <c r="G14" s="45"/>
      <c r="H14" s="8"/>
    </row>
    <row r="15" spans="1:8" s="24" customFormat="1" ht="15" thickBot="1" x14ac:dyDescent="0.35">
      <c r="A15" s="2" t="s">
        <v>30</v>
      </c>
      <c r="B15" s="26" t="s">
        <v>31</v>
      </c>
      <c r="C15" s="27">
        <v>400</v>
      </c>
      <c r="D15" s="27">
        <v>400</v>
      </c>
      <c r="E15" s="27">
        <v>400</v>
      </c>
      <c r="F15" s="27">
        <v>400</v>
      </c>
      <c r="G15" s="27">
        <v>400</v>
      </c>
      <c r="H15" s="27">
        <v>400</v>
      </c>
    </row>
    <row r="16" spans="1:8" s="24" customFormat="1" ht="15" thickBot="1" x14ac:dyDescent="0.35">
      <c r="A16" s="2" t="s">
        <v>32</v>
      </c>
      <c r="B16" s="26" t="s">
        <v>33</v>
      </c>
      <c r="C16" s="31">
        <v>10</v>
      </c>
      <c r="D16" s="31">
        <v>10</v>
      </c>
      <c r="E16" s="31">
        <v>10</v>
      </c>
      <c r="F16" s="31">
        <v>10</v>
      </c>
      <c r="G16" s="31">
        <v>10</v>
      </c>
      <c r="H16" s="31">
        <v>10</v>
      </c>
    </row>
    <row r="17" spans="1:8" s="24" customFormat="1" ht="15" thickBot="1" x14ac:dyDescent="0.35">
      <c r="A17" s="2" t="s">
        <v>34</v>
      </c>
      <c r="B17" s="26" t="s">
        <v>31</v>
      </c>
      <c r="C17" s="31">
        <v>1439.83</v>
      </c>
      <c r="D17" s="31">
        <v>1439.83</v>
      </c>
      <c r="E17" s="31">
        <v>1439.83</v>
      </c>
      <c r="F17" s="31">
        <v>1439.83</v>
      </c>
      <c r="G17" s="31">
        <v>1439.83</v>
      </c>
      <c r="H17" s="31">
        <v>1439.83</v>
      </c>
    </row>
    <row r="18" spans="1:8" ht="31.95" customHeight="1" thickBot="1" x14ac:dyDescent="0.35">
      <c r="A18" s="2" t="s">
        <v>43</v>
      </c>
      <c r="B18" s="10" t="s">
        <v>24</v>
      </c>
      <c r="C18" s="28">
        <v>5</v>
      </c>
      <c r="D18" s="28">
        <v>5</v>
      </c>
      <c r="E18" s="28">
        <v>5</v>
      </c>
      <c r="F18" s="28">
        <v>5</v>
      </c>
      <c r="G18" s="28">
        <v>5</v>
      </c>
      <c r="H18" s="28">
        <v>5</v>
      </c>
    </row>
    <row r="19" spans="1:8" ht="29.4" thickBot="1" x14ac:dyDescent="0.35">
      <c r="A19" s="2" t="s">
        <v>62</v>
      </c>
      <c r="B19" s="10" t="s">
        <v>24</v>
      </c>
      <c r="C19" s="28">
        <v>3</v>
      </c>
      <c r="D19" s="28">
        <v>3</v>
      </c>
      <c r="E19" s="28">
        <v>3</v>
      </c>
      <c r="F19" s="28">
        <v>3</v>
      </c>
      <c r="G19" s="28">
        <v>3</v>
      </c>
      <c r="H19" s="28">
        <v>3</v>
      </c>
    </row>
    <row r="20" spans="1:8" ht="15" thickBot="1" x14ac:dyDescent="0.35">
      <c r="A20" s="2" t="s">
        <v>37</v>
      </c>
      <c r="B20" s="10" t="s">
        <v>24</v>
      </c>
      <c r="C20" s="28">
        <f>20*LOG(4*PI()*C17*1000*C3*1000000/300000000)</f>
        <v>148.42507565971334</v>
      </c>
      <c r="D20" s="28">
        <f>20*LOG(4*PI()*D17*1000*D3*1000000/300000000)</f>
        <v>148.42507565971334</v>
      </c>
      <c r="E20" s="28">
        <f>20*LOG(4*PI()*E17*1000*E3*1000000/300000000)</f>
        <v>148.42507565971334</v>
      </c>
      <c r="F20" s="28">
        <f>20*LOG(4*PI()*F17*1000*F3*1000000/300000000)</f>
        <v>148.42507565971334</v>
      </c>
      <c r="G20" s="28">
        <f t="shared" ref="G20:H20" si="3">20*LOG(4*PI()*G17*1000*G3*1000000/300000000)</f>
        <v>138.88463625193512</v>
      </c>
      <c r="H20" s="28">
        <f t="shared" si="3"/>
        <v>138.88463625193512</v>
      </c>
    </row>
    <row r="21" spans="1:8" ht="15" thickBot="1" x14ac:dyDescent="0.35">
      <c r="A21" s="2" t="s">
        <v>38</v>
      </c>
      <c r="B21" s="10" t="s">
        <v>24</v>
      </c>
      <c r="C21" s="28">
        <v>1</v>
      </c>
      <c r="D21" s="28">
        <v>1</v>
      </c>
      <c r="E21" s="28">
        <v>1</v>
      </c>
      <c r="F21" s="28">
        <v>1</v>
      </c>
      <c r="G21" s="28">
        <v>1.1000000000000001</v>
      </c>
      <c r="H21" s="28">
        <v>1.1000000000000001</v>
      </c>
    </row>
    <row r="22" spans="1:8" ht="15" thickBot="1" x14ac:dyDescent="0.35">
      <c r="A22" s="2" t="s">
        <v>39</v>
      </c>
      <c r="B22" s="10" t="s">
        <v>24</v>
      </c>
      <c r="C22" s="28">
        <v>0.4</v>
      </c>
      <c r="D22" s="28">
        <v>0.4</v>
      </c>
      <c r="E22" s="28">
        <v>0.4</v>
      </c>
      <c r="F22" s="28">
        <v>0.4</v>
      </c>
      <c r="G22" s="28">
        <v>0.7</v>
      </c>
      <c r="H22" s="28">
        <v>0.7</v>
      </c>
    </row>
    <row r="23" spans="1:8" ht="15" thickBot="1" x14ac:dyDescent="0.35">
      <c r="A23" s="2" t="s">
        <v>40</v>
      </c>
      <c r="B23" s="10" t="s">
        <v>24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</row>
    <row r="24" spans="1:8" ht="29.4" thickBot="1" x14ac:dyDescent="0.35">
      <c r="A24" s="2" t="s">
        <v>63</v>
      </c>
      <c r="B24" s="10" t="s">
        <v>22</v>
      </c>
      <c r="C24" s="28">
        <f>C13-SUM(C18:C19,C20:C23)</f>
        <v>-160.8935631558769</v>
      </c>
      <c r="D24" s="28">
        <f>D13-SUM(D18:D19,D20:D23)</f>
        <v>-159.64417578979391</v>
      </c>
      <c r="E24" s="28">
        <f t="shared" ref="E24" si="4">E13-SUM(E18:E19,E20:E23)</f>
        <v>-169.4842947359526</v>
      </c>
      <c r="F24" s="28">
        <f t="shared" ref="F24:H24" si="5">F13-SUM(F18:F19,F20:F23)</f>
        <v>-168.67507565971334</v>
      </c>
      <c r="G24" s="28">
        <f t="shared" si="5"/>
        <v>-145.86933629529528</v>
      </c>
      <c r="H24" s="28">
        <f t="shared" si="5"/>
        <v>-152.81403633865548</v>
      </c>
    </row>
    <row r="25" spans="1:8" ht="17.25" customHeight="1" thickBot="1" x14ac:dyDescent="0.35">
      <c r="A25" s="64" t="s">
        <v>64</v>
      </c>
      <c r="B25" s="65"/>
      <c r="C25" s="46"/>
      <c r="D25" s="46"/>
      <c r="E25" s="46"/>
      <c r="F25" s="45"/>
      <c r="G25" s="45"/>
      <c r="H25" s="8"/>
    </row>
    <row r="26" spans="1:8" ht="29.4" thickBot="1" x14ac:dyDescent="0.35">
      <c r="A26" s="2" t="s">
        <v>35</v>
      </c>
      <c r="B26" s="10" t="s">
        <v>24</v>
      </c>
      <c r="C26" s="28">
        <v>1</v>
      </c>
      <c r="D26" s="28">
        <v>1</v>
      </c>
      <c r="E26" s="28">
        <v>1</v>
      </c>
      <c r="F26" s="28">
        <v>1</v>
      </c>
      <c r="G26" s="28">
        <v>1</v>
      </c>
      <c r="H26" s="28">
        <v>1</v>
      </c>
    </row>
    <row r="27" spans="1:8" ht="15" thickBot="1" x14ac:dyDescent="0.35">
      <c r="A27" s="2" t="s">
        <v>65</v>
      </c>
      <c r="B27" s="10" t="s">
        <v>27</v>
      </c>
      <c r="C27" s="28">
        <v>22</v>
      </c>
      <c r="D27" s="28">
        <v>22</v>
      </c>
      <c r="E27" s="28">
        <v>22</v>
      </c>
      <c r="F27" s="28">
        <v>22</v>
      </c>
      <c r="G27" s="28">
        <v>16</v>
      </c>
      <c r="H27" s="28">
        <v>16</v>
      </c>
    </row>
    <row r="28" spans="1:8" ht="29.4" thickBot="1" x14ac:dyDescent="0.35">
      <c r="A28" s="2" t="s">
        <v>23</v>
      </c>
      <c r="B28" s="10" t="s">
        <v>24</v>
      </c>
      <c r="C28" s="30">
        <v>3.4</v>
      </c>
      <c r="D28" s="30">
        <v>3.4</v>
      </c>
      <c r="E28" s="30">
        <v>3.4</v>
      </c>
      <c r="F28" s="30">
        <v>3.4</v>
      </c>
      <c r="G28" s="30">
        <v>1.5</v>
      </c>
      <c r="H28" s="30">
        <v>1.5</v>
      </c>
    </row>
    <row r="29" spans="1:8" ht="29.4" thickBot="1" x14ac:dyDescent="0.35">
      <c r="A29" s="2" t="s">
        <v>66</v>
      </c>
      <c r="B29" s="10" t="s">
        <v>67</v>
      </c>
      <c r="C29" s="25">
        <v>1000</v>
      </c>
      <c r="D29" s="25">
        <v>1000</v>
      </c>
      <c r="E29" s="25">
        <v>1000</v>
      </c>
      <c r="F29" s="25">
        <v>1000</v>
      </c>
      <c r="G29" s="25">
        <v>1000</v>
      </c>
      <c r="H29" s="25">
        <v>1000</v>
      </c>
    </row>
    <row r="30" spans="1:8" s="7" customFormat="1" ht="15" hidden="1" thickBot="1" x14ac:dyDescent="0.35">
      <c r="A30" s="6"/>
      <c r="B30" s="11"/>
      <c r="C30" s="32"/>
      <c r="D30" s="32"/>
      <c r="E30" s="33"/>
      <c r="F30" s="33"/>
      <c r="G30" s="32"/>
      <c r="H30" s="32"/>
    </row>
    <row r="31" spans="1:8" s="7" customFormat="1" ht="15" hidden="1" thickBot="1" x14ac:dyDescent="0.35">
      <c r="A31" s="6"/>
      <c r="B31" s="11"/>
      <c r="C31" s="32"/>
      <c r="D31" s="32"/>
      <c r="E31" s="33"/>
      <c r="F31" s="33"/>
      <c r="G31" s="32"/>
      <c r="H31" s="32"/>
    </row>
    <row r="32" spans="1:8" ht="29.4" thickBot="1" x14ac:dyDescent="0.35">
      <c r="A32" s="2" t="s">
        <v>68</v>
      </c>
      <c r="B32" s="10" t="s">
        <v>22</v>
      </c>
      <c r="C32" s="28">
        <f t="shared" ref="C32:H32" si="6">C24-C26+C27-C28</f>
        <v>-143.29356315587691</v>
      </c>
      <c r="D32" s="28">
        <f t="shared" si="6"/>
        <v>-142.04417578979391</v>
      </c>
      <c r="E32" s="28">
        <f t="shared" si="6"/>
        <v>-151.88429473595261</v>
      </c>
      <c r="F32" s="28">
        <f t="shared" si="6"/>
        <v>-151.07507565971335</v>
      </c>
      <c r="G32" s="28">
        <f t="shared" si="6"/>
        <v>-132.36933629529528</v>
      </c>
      <c r="H32" s="28">
        <f t="shared" si="6"/>
        <v>-139.31403633865548</v>
      </c>
    </row>
    <row r="33" spans="1:8" ht="29.4" thickBot="1" x14ac:dyDescent="0.35">
      <c r="A33" s="2" t="s">
        <v>69</v>
      </c>
      <c r="B33" s="10" t="s">
        <v>70</v>
      </c>
      <c r="C33" s="25">
        <v>15000</v>
      </c>
      <c r="D33" s="25">
        <v>15000</v>
      </c>
      <c r="E33" s="29">
        <v>500</v>
      </c>
      <c r="F33" s="29">
        <v>500</v>
      </c>
      <c r="G33" s="29">
        <v>15000</v>
      </c>
      <c r="H33" s="29">
        <v>15000</v>
      </c>
    </row>
    <row r="34" spans="1:8" ht="29.4" thickBot="1" x14ac:dyDescent="0.35">
      <c r="A34" s="2" t="s">
        <v>71</v>
      </c>
      <c r="B34" s="10" t="s">
        <v>22</v>
      </c>
      <c r="C34" s="28">
        <f t="shared" ref="C34:H34" si="7">10*LOG(C29*C33*1.38E-23)</f>
        <v>-156.84029654543082</v>
      </c>
      <c r="D34" s="28">
        <f t="shared" si="7"/>
        <v>-156.84029654543082</v>
      </c>
      <c r="E34" s="28">
        <f t="shared" si="7"/>
        <v>-171.61150909262744</v>
      </c>
      <c r="F34" s="28">
        <f t="shared" si="7"/>
        <v>-171.61150909262744</v>
      </c>
      <c r="G34" s="28">
        <f t="shared" si="7"/>
        <v>-156.84029654543082</v>
      </c>
      <c r="H34" s="28">
        <f t="shared" si="7"/>
        <v>-156.84029654543082</v>
      </c>
    </row>
    <row r="35" spans="1:8" ht="29.4" thickBot="1" x14ac:dyDescent="0.35">
      <c r="A35" s="2" t="s">
        <v>72</v>
      </c>
      <c r="B35" s="10" t="s">
        <v>24</v>
      </c>
      <c r="C35" s="28">
        <f t="shared" ref="C35:H35" si="8">C32-C34</f>
        <v>13.546733389553907</v>
      </c>
      <c r="D35" s="28">
        <f t="shared" si="8"/>
        <v>14.796120755636906</v>
      </c>
      <c r="E35" s="28">
        <f t="shared" si="8"/>
        <v>19.727214356674835</v>
      </c>
      <c r="F35" s="28">
        <f t="shared" si="8"/>
        <v>20.536433432914095</v>
      </c>
      <c r="G35" s="28">
        <f t="shared" si="8"/>
        <v>24.470960250135533</v>
      </c>
      <c r="H35" s="28">
        <f t="shared" si="8"/>
        <v>17.526260206775333</v>
      </c>
    </row>
    <row r="36" spans="1:8" ht="29.4" thickBot="1" x14ac:dyDescent="0.35">
      <c r="A36" s="2" t="s">
        <v>73</v>
      </c>
      <c r="B36" s="10" t="s">
        <v>24</v>
      </c>
      <c r="C36" s="28">
        <v>10.6</v>
      </c>
      <c r="D36" s="28">
        <v>10.6</v>
      </c>
      <c r="E36" s="28">
        <v>10</v>
      </c>
      <c r="F36" s="28">
        <v>10</v>
      </c>
      <c r="G36" s="28">
        <v>11.5</v>
      </c>
      <c r="H36" s="28">
        <v>12.9</v>
      </c>
    </row>
    <row r="37" spans="1:8" ht="15" thickBot="1" x14ac:dyDescent="0.35">
      <c r="A37" s="2" t="s">
        <v>49</v>
      </c>
      <c r="B37" s="10" t="s">
        <v>24</v>
      </c>
      <c r="C37" s="28">
        <f t="shared" ref="C37:H37" si="9">C35-C36</f>
        <v>2.9467333895539074</v>
      </c>
      <c r="D37" s="28">
        <f t="shared" si="9"/>
        <v>4.1961207556369065</v>
      </c>
      <c r="E37" s="28">
        <f t="shared" si="9"/>
        <v>9.7272143566748355</v>
      </c>
      <c r="F37" s="28">
        <f t="shared" si="9"/>
        <v>10.536433432914095</v>
      </c>
      <c r="G37" s="28">
        <f>G35-G36</f>
        <v>12.970960250135533</v>
      </c>
      <c r="H37" s="28">
        <f t="shared" si="9"/>
        <v>4.6262602067753331</v>
      </c>
    </row>
  </sheetData>
  <mergeCells count="4">
    <mergeCell ref="A1:B1"/>
    <mergeCell ref="A8:B8"/>
    <mergeCell ref="A14:B14"/>
    <mergeCell ref="A25:B25"/>
  </mergeCells>
  <phoneticPr fontId="6"/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19b414c3d9da9451ede3c10639b9d80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1249fea17e49e03d1deddd1e94109679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4975A1-9E00-4324-8653-B4795A5B9335}">
  <ds:schemaRefs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63281834-bd77-4da8-9b5c-8cdc7ad0c56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56F5680-2376-4C6F-BF57-3946654E6C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D37318-4E3E-437A-AA42-13007D9F8A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Uplink Summary comments</vt:lpstr>
      <vt:lpstr>Downlink Summary comments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Marloun P. Sejera</dc:creator>
  <cp:keywords/>
  <dc:description/>
  <cp:lastModifiedBy>Yudai Etsunaga</cp:lastModifiedBy>
  <cp:revision/>
  <dcterms:created xsi:type="dcterms:W3CDTF">2019-04-01T00:35:03Z</dcterms:created>
  <dcterms:modified xsi:type="dcterms:W3CDTF">2023-05-13T11:39:07Z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  <property fmtid="{D5CDD505-2E9C-101B-9397-08002B2CF9AE}" pid="3" name="MediaServiceImageTags">
    <vt:lpwstr/>
  </property>
</Properties>
</file>