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https://mailkyutechjp.sharepoint.com/sites/grp_SpaceLab-BIRDS-XProject2/Shared Documents/BIRDS-X Project-/04. COMM/LinkBudget/"/>
    </mc:Choice>
  </mc:AlternateContent>
  <xr:revisionPtr revIDLastSave="161" documentId="13_ncr:1_{D42C357F-F201-4890-9BB9-5852180EEA24}" xr6:coauthVersionLast="47" xr6:coauthVersionMax="47" xr10:uidLastSave="{B47869E2-6070-E043-A2E5-D35D94BF4B75}"/>
  <bookViews>
    <workbookView xWindow="0" yWindow="720" windowWidth="29400" windowHeight="18400" activeTab="1" xr2:uid="{00000000-000D-0000-FFFF-FFFF00000000}"/>
  </bookViews>
  <sheets>
    <sheet name="Uplink Summary comments" sheetId="7" r:id="rId1"/>
    <sheet name="Downlink Summary comments" sheetId="11" r:id="rId2"/>
    <sheet name="FRR" sheetId="14" r:id="rId3"/>
    <sheet name="memo" sheetId="1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1" l="1"/>
  <c r="D34" i="11"/>
  <c r="D32" i="11"/>
  <c r="D24" i="11" l="1"/>
  <c r="D13" i="11"/>
  <c r="G37" i="11" l="1"/>
  <c r="M17" i="11"/>
  <c r="F17" i="11" s="1"/>
  <c r="L17" i="11"/>
  <c r="G34" i="11" l="1"/>
  <c r="G17" i="11"/>
  <c r="G20" i="11" s="1"/>
  <c r="G24" i="11" s="1"/>
  <c r="G32" i="11" s="1"/>
  <c r="G35" i="11" s="1"/>
  <c r="F18" i="14"/>
  <c r="C18" i="14" s="1"/>
  <c r="C21" i="14" s="1"/>
  <c r="C18" i="7"/>
  <c r="E21" i="14"/>
  <c r="D21" i="14"/>
  <c r="I18" i="14"/>
  <c r="H18" i="14"/>
  <c r="G18" i="14"/>
  <c r="E11" i="14"/>
  <c r="E14" i="14" s="1"/>
  <c r="E24" i="14" s="1"/>
  <c r="E28" i="14" s="1"/>
  <c r="E29" i="14" s="1"/>
  <c r="E31" i="14" s="1"/>
  <c r="D11" i="14"/>
  <c r="D14" i="14" s="1"/>
  <c r="D24" i="14" s="1"/>
  <c r="D28" i="14" s="1"/>
  <c r="D29" i="14" s="1"/>
  <c r="D31" i="14" s="1"/>
  <c r="C11" i="14"/>
  <c r="C14" i="14" s="1"/>
  <c r="F18" i="7"/>
  <c r="I37" i="11"/>
  <c r="I35" i="11"/>
  <c r="I34" i="11"/>
  <c r="H34" i="11"/>
  <c r="I32" i="11"/>
  <c r="I13" i="11"/>
  <c r="H13" i="11"/>
  <c r="H24" i="11" s="1"/>
  <c r="H32" i="11" s="1"/>
  <c r="H35" i="11" s="1"/>
  <c r="H37" i="11" s="1"/>
  <c r="I24" i="11"/>
  <c r="F20" i="11"/>
  <c r="I20" i="11"/>
  <c r="I10" i="11"/>
  <c r="E34" i="11"/>
  <c r="F34" i="11"/>
  <c r="E20" i="11"/>
  <c r="E13" i="11"/>
  <c r="E24" i="11" s="1"/>
  <c r="E32" i="11" s="1"/>
  <c r="E35" i="11" s="1"/>
  <c r="F13" i="11"/>
  <c r="E10" i="11"/>
  <c r="F10" i="11"/>
  <c r="G10" i="11"/>
  <c r="G13" i="11" s="1"/>
  <c r="D20" i="11"/>
  <c r="D10" i="11"/>
  <c r="I18" i="7"/>
  <c r="H18" i="7"/>
  <c r="G18" i="7"/>
  <c r="F24" i="11" l="1"/>
  <c r="F32" i="11" s="1"/>
  <c r="F35" i="11" s="1"/>
  <c r="F37" i="11" s="1"/>
  <c r="C24" i="14"/>
  <c r="C28" i="14" s="1"/>
  <c r="C29" i="14" s="1"/>
  <c r="C31" i="14" s="1"/>
  <c r="E37" i="11"/>
  <c r="D37" i="11"/>
  <c r="E11" i="7"/>
  <c r="C21" i="7" l="1"/>
  <c r="J34" i="11" l="1"/>
  <c r="C34" i="11"/>
  <c r="J20" i="11"/>
  <c r="H20" i="11"/>
  <c r="C20" i="11"/>
  <c r="J10" i="11"/>
  <c r="J13" i="11" s="1"/>
  <c r="H10" i="11"/>
  <c r="C10" i="11"/>
  <c r="C13" i="11" s="1"/>
  <c r="C24" i="11" l="1"/>
  <c r="C32" i="11" s="1"/>
  <c r="C35" i="11" s="1"/>
  <c r="C37" i="11" s="1"/>
  <c r="J24" i="11"/>
  <c r="J32" i="11" s="1"/>
  <c r="J35" i="11" s="1"/>
  <c r="J37" i="11" l="1"/>
  <c r="E21" i="7" l="1"/>
  <c r="E14" i="7"/>
  <c r="D21" i="7"/>
  <c r="D11" i="7"/>
  <c r="D14" i="7" s="1"/>
  <c r="C11" i="7"/>
  <c r="C14" i="7" s="1"/>
  <c r="C24" i="7" s="1"/>
  <c r="C28" i="7" s="1"/>
  <c r="D24" i="7" l="1"/>
  <c r="D28" i="7" s="1"/>
  <c r="E24" i="7"/>
  <c r="E28" i="7" s="1"/>
  <c r="C29" i="7" l="1"/>
  <c r="C31" i="7" s="1"/>
  <c r="E29" i="7"/>
  <c r="D29" i="7"/>
  <c r="D31" i="7" s="1"/>
  <c r="E3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C30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Marloun P. Sejera: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based from BIRDS-3 wireless LRT
</t>
        </r>
      </text>
    </comment>
    <comment ref="D3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on BIRDS-2 experiment result 201812, cabled condition</t>
        </r>
      </text>
    </comment>
    <comment ref="E3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AX5243 datasheet for PSK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J3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used coherent FSK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C30" authorId="0" shapeId="0" xr:uid="{40E36761-1560-0442-BD2F-E3E983BA5443}">
      <text>
        <r>
          <rPr>
            <b/>
            <sz val="9"/>
            <color rgb="FF000000"/>
            <rFont val="Tahoma"/>
            <family val="2"/>
          </rPr>
          <t>Marloun P. Sejera: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based from BIRDS-3 wireless LRT
</t>
        </r>
      </text>
    </comment>
    <comment ref="D30" authorId="0" shapeId="0" xr:uid="{9DD005CF-9B50-3B48-988B-A2C965FA78C3}">
      <text>
        <r>
          <rPr>
            <b/>
            <sz val="9"/>
            <color rgb="FF000000"/>
            <rFont val="Tahoma"/>
            <family val="2"/>
          </rPr>
          <t>Marloun P. Sejera: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BIRDS-2 experiment result 201812, cabled condition</t>
        </r>
      </text>
    </comment>
    <comment ref="E30" authorId="0" shapeId="0" xr:uid="{70430451-9740-B649-8282-B7601295355C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AX5243 datasheet for PSK</t>
        </r>
      </text>
    </comment>
  </commentList>
</comments>
</file>

<file path=xl/sharedStrings.xml><?xml version="1.0" encoding="utf-8"?>
<sst xmlns="http://schemas.openxmlformats.org/spreadsheetml/2006/main" count="227" uniqueCount="85">
  <si>
    <t>PARAMETERS</t>
  </si>
  <si>
    <t>Objective</t>
  </si>
  <si>
    <t>Command</t>
  </si>
  <si>
    <t>APRS-Digipeater and
Store and Forward
Mission</t>
  </si>
  <si>
    <t>Beam</t>
  </si>
  <si>
    <t>U1</t>
  </si>
  <si>
    <t>U2</t>
  </si>
  <si>
    <t>Frequency</t>
  </si>
  <si>
    <t>[MHz}</t>
  </si>
  <si>
    <t>Emission Type</t>
  </si>
  <si>
    <t>8K50F1D</t>
  </si>
  <si>
    <t>15K0F2D</t>
  </si>
  <si>
    <t>15K0F1D</t>
  </si>
  <si>
    <t>Modulation</t>
  </si>
  <si>
    <t>GMSK</t>
  </si>
  <si>
    <t>AFSK</t>
  </si>
  <si>
    <t>FSK</t>
  </si>
  <si>
    <t>Data Rate</t>
  </si>
  <si>
    <t>[bps]</t>
  </si>
  <si>
    <t>Protocol</t>
  </si>
  <si>
    <t>AX.25</t>
  </si>
  <si>
    <t>GROUND STATION</t>
  </si>
  <si>
    <t>Ground Station Transmitter Power Output</t>
  </si>
  <si>
    <t>[W]</t>
  </si>
  <si>
    <t>[dBw]</t>
  </si>
  <si>
    <t>Ground Station Total Transmission Line Losses</t>
  </si>
  <si>
    <t>[dB]</t>
  </si>
  <si>
    <t>assumed 10 meter cable length</t>
  </si>
  <si>
    <t>Antenna Gain</t>
  </si>
  <si>
    <t>[dBi]</t>
  </si>
  <si>
    <t>Ground Station EIRP</t>
  </si>
  <si>
    <t>UPLINK PATH</t>
  </si>
  <si>
    <t>Orbit Altitude</t>
  </si>
  <si>
    <t>[km]</t>
  </si>
  <si>
    <t>Elevation Angle</t>
  </si>
  <si>
    <t>[degree]</t>
  </si>
  <si>
    <t>Slant Range</t>
  </si>
  <si>
    <t>Ground Station Antenna Pointing Loss</t>
  </si>
  <si>
    <t>Ground Station to Spacecraft Antenna Polarization Loss</t>
  </si>
  <si>
    <t>Path Loss</t>
  </si>
  <si>
    <t>Atmospheric Losses</t>
  </si>
  <si>
    <t>Ionospheric Losses</t>
  </si>
  <si>
    <t>Isotropic Signal Level at Spacecraft</t>
  </si>
  <si>
    <t>SPACECRAFT (RX Power Sensitivity Method)</t>
  </si>
  <si>
    <t>Spacecraft Antenna Pointing Loss</t>
  </si>
  <si>
    <t>Spacecraft Antenna Gain</t>
  </si>
  <si>
    <t>Received Power to the TRX</t>
  </si>
  <si>
    <t>[dBmW]</t>
  </si>
  <si>
    <t>Rceiver Sensitivity</t>
  </si>
  <si>
    <t>System Link Margin</t>
  </si>
  <si>
    <t>Telemetry and other Mission Data (UHF 1)</t>
  </si>
  <si>
    <t>Telemetry and other Mission Data (UHF 1)</t>
    <phoneticPr fontId="6"/>
  </si>
  <si>
    <t>CW Beacon (UHF 1)</t>
  </si>
  <si>
    <t>Telemetry and other Mission Data (UHF 2)</t>
    <phoneticPr fontId="6"/>
  </si>
  <si>
    <t>CW Beacon (UHF 1, 2)</t>
    <phoneticPr fontId="6"/>
  </si>
  <si>
    <t>APRS-Digipeater and
Store and Forward
Mission (VHF 1)</t>
    <phoneticPr fontId="6"/>
  </si>
  <si>
    <t>APRS-Digipeater and
Store and Forward
Mission (VHF 2-7)</t>
    <phoneticPr fontId="6"/>
  </si>
  <si>
    <t>6K20F1D</t>
    <phoneticPr fontId="6"/>
  </si>
  <si>
    <t>500HA1A</t>
  </si>
  <si>
    <t>16K0F1D</t>
    <phoneticPr fontId="6"/>
  </si>
  <si>
    <t>12K0F2D</t>
    <phoneticPr fontId="6"/>
  </si>
  <si>
    <t>12K5F2D</t>
    <phoneticPr fontId="6"/>
  </si>
  <si>
    <t>Morse Code</t>
  </si>
  <si>
    <t>GMSK</t>
    <phoneticPr fontId="6"/>
  </si>
  <si>
    <t>20 wpm</t>
  </si>
  <si>
    <t>-</t>
  </si>
  <si>
    <t>AX.25</t>
    <phoneticPr fontId="6"/>
  </si>
  <si>
    <t>SPACECRAFT</t>
  </si>
  <si>
    <t>Spacecraft Transmitter Power Output</t>
  </si>
  <si>
    <t>Spacecraft Total Transmission Line Losses</t>
  </si>
  <si>
    <t>Spacecraft EIRP</t>
  </si>
  <si>
    <t>DOWNLINK PATH</t>
  </si>
  <si>
    <t>Spacecraft-to-Ground Antenna Polarization Loss</t>
  </si>
  <si>
    <t>Rain Losses</t>
  </si>
  <si>
    <t>Isotropic Signal Level at Ground Station</t>
  </si>
  <si>
    <t>GROUND STATION (SNR Method)</t>
  </si>
  <si>
    <t>Ground Station Antenna Gain</t>
  </si>
  <si>
    <t>Ground Station Effective Noise Temperature</t>
  </si>
  <si>
    <t>[K]</t>
  </si>
  <si>
    <t>Signal Power at Ground Station LNA Input</t>
  </si>
  <si>
    <t>Ground Station Receiver Bandwidth</t>
  </si>
  <si>
    <t>[Hz]</t>
  </si>
  <si>
    <t>Ground Station Receiver Noise Power</t>
  </si>
  <si>
    <t>Required SNR for Ground Station receiver</t>
  </si>
  <si>
    <t>Signal-to-Noise Power Ratio (SNR) at Ground Station Receiver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</si>
</sst>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"/>
    <numFmt numFmtId="177" formatCode="0.000"/>
  </numFmts>
  <fonts count="9">
    <font>
      <sz val="11"/>
      <color theme="1"/>
      <name val="ＭＳ Ｐゴシック"/>
      <family val="2"/>
      <scheme val="minor"/>
    </font>
    <font>
      <sz val="11"/>
      <color theme="1"/>
      <name val="Book Antiqua"/>
      <family val="1"/>
    </font>
    <font>
      <sz val="11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Book Antiqua"/>
      <family val="1"/>
    </font>
    <font>
      <sz val="6"/>
      <name val="ＭＳ Ｐゴシック"/>
      <family val="3"/>
      <charset val="128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1" fillId="0" borderId="2" xfId="0" applyFont="1" applyBorder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0" xfId="0" applyFont="1" applyFill="1"/>
    <xf numFmtId="0" fontId="1" fillId="4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/>
    <xf numFmtId="0" fontId="1" fillId="0" borderId="0" xfId="0" applyFont="1"/>
    <xf numFmtId="176" fontId="2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2" fontId="1" fillId="2" borderId="3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733F9CF2-6351-4FA7-B410-67F1062378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zoomScale="89" zoomScaleNormal="80" workbookViewId="0">
      <selection activeCell="G20" sqref="G20"/>
    </sheetView>
  </sheetViews>
  <sheetFormatPr baseColWidth="10" defaultColWidth="22.5" defaultRowHeight="15"/>
  <cols>
    <col min="1" max="1" width="31.5" style="1" customWidth="1"/>
    <col min="2" max="2" width="11" style="3" customWidth="1"/>
    <col min="3" max="3" width="15.83203125" style="4" customWidth="1"/>
    <col min="4" max="4" width="21.5" style="4" customWidth="1"/>
    <col min="5" max="5" width="23" style="4" hidden="1" customWidth="1"/>
    <col min="6" max="16384" width="22.5" style="1"/>
  </cols>
  <sheetData>
    <row r="1" spans="1:9">
      <c r="A1" s="62" t="s">
        <v>0</v>
      </c>
      <c r="B1" s="63"/>
      <c r="C1" s="42"/>
      <c r="D1" s="42"/>
      <c r="E1" s="58"/>
      <c r="F1" s="59"/>
      <c r="G1" s="17"/>
    </row>
    <row r="2" spans="1:9" ht="48">
      <c r="A2" s="46" t="s">
        <v>1</v>
      </c>
      <c r="B2" s="49"/>
      <c r="C2" s="49" t="s">
        <v>2</v>
      </c>
      <c r="D2" s="34" t="s">
        <v>3</v>
      </c>
      <c r="E2" s="34" t="s">
        <v>3</v>
      </c>
      <c r="F2" s="17"/>
    </row>
    <row r="3" spans="1:9" ht="16">
      <c r="A3" s="46" t="s">
        <v>4</v>
      </c>
      <c r="B3" s="49"/>
      <c r="C3" s="49" t="s">
        <v>5</v>
      </c>
      <c r="D3" s="34" t="s">
        <v>6</v>
      </c>
      <c r="E3" s="34"/>
      <c r="F3" s="17"/>
    </row>
    <row r="4" spans="1:9" ht="16">
      <c r="A4" s="47" t="s">
        <v>7</v>
      </c>
      <c r="B4" s="50" t="s">
        <v>8</v>
      </c>
      <c r="C4" s="48">
        <v>435.31299999999999</v>
      </c>
      <c r="D4" s="35">
        <v>145.82499999999999</v>
      </c>
      <c r="E4" s="35">
        <v>145.82499999999999</v>
      </c>
      <c r="F4" s="17"/>
    </row>
    <row r="5" spans="1:9" ht="16">
      <c r="A5" s="47" t="s">
        <v>9</v>
      </c>
      <c r="B5" s="50"/>
      <c r="C5" s="48" t="s">
        <v>10</v>
      </c>
      <c r="D5" s="35" t="s">
        <v>11</v>
      </c>
      <c r="E5" s="35" t="s">
        <v>12</v>
      </c>
      <c r="F5" s="17"/>
    </row>
    <row r="6" spans="1:9" ht="16">
      <c r="A6" s="47" t="s">
        <v>13</v>
      </c>
      <c r="B6" s="50"/>
      <c r="C6" s="48" t="s">
        <v>14</v>
      </c>
      <c r="D6" s="35" t="s">
        <v>15</v>
      </c>
      <c r="E6" s="35" t="s">
        <v>16</v>
      </c>
      <c r="F6" s="17"/>
    </row>
    <row r="7" spans="1:9" ht="16">
      <c r="A7" s="47" t="s">
        <v>17</v>
      </c>
      <c r="B7" s="50" t="s">
        <v>18</v>
      </c>
      <c r="C7" s="48">
        <v>4800</v>
      </c>
      <c r="D7" s="35">
        <v>1200</v>
      </c>
      <c r="E7" s="35">
        <v>4800</v>
      </c>
      <c r="F7" s="17"/>
    </row>
    <row r="8" spans="1:9" ht="16">
      <c r="A8" s="47" t="s">
        <v>19</v>
      </c>
      <c r="B8" s="50"/>
      <c r="C8" s="48" t="s">
        <v>20</v>
      </c>
      <c r="D8" s="35" t="s">
        <v>20</v>
      </c>
      <c r="E8" s="35" t="s">
        <v>20</v>
      </c>
      <c r="F8" s="17"/>
    </row>
    <row r="9" spans="1:9">
      <c r="A9" s="62" t="s">
        <v>21</v>
      </c>
      <c r="B9" s="64"/>
      <c r="C9" s="42"/>
      <c r="D9" s="42"/>
      <c r="E9" s="33"/>
      <c r="F9" s="17"/>
    </row>
    <row r="10" spans="1:9" ht="32">
      <c r="A10" s="51" t="s">
        <v>22</v>
      </c>
      <c r="B10" s="50" t="s">
        <v>23</v>
      </c>
      <c r="C10" s="36">
        <v>50</v>
      </c>
      <c r="D10" s="36">
        <v>50</v>
      </c>
      <c r="E10" s="36">
        <v>50</v>
      </c>
      <c r="F10" s="17"/>
    </row>
    <row r="11" spans="1:9">
      <c r="A11" s="51"/>
      <c r="B11" s="50" t="s">
        <v>24</v>
      </c>
      <c r="C11" s="36">
        <f t="shared" ref="C11:E11" si="0">10*LOG(C10)</f>
        <v>16.989700043360187</v>
      </c>
      <c r="D11" s="36">
        <f t="shared" si="0"/>
        <v>16.989700043360187</v>
      </c>
      <c r="E11" s="36">
        <f t="shared" si="0"/>
        <v>16.989700043360187</v>
      </c>
      <c r="F11" s="17"/>
    </row>
    <row r="12" spans="1:9" ht="32">
      <c r="A12" s="51" t="s">
        <v>25</v>
      </c>
      <c r="B12" s="50" t="s">
        <v>26</v>
      </c>
      <c r="C12" s="36">
        <v>5</v>
      </c>
      <c r="D12" s="36">
        <v>1.5</v>
      </c>
      <c r="E12" s="36">
        <v>1.5</v>
      </c>
      <c r="F12" s="17" t="s">
        <v>27</v>
      </c>
    </row>
    <row r="13" spans="1:9" ht="16">
      <c r="A13" s="51" t="s">
        <v>28</v>
      </c>
      <c r="B13" s="50" t="s">
        <v>29</v>
      </c>
      <c r="C13" s="36">
        <v>20</v>
      </c>
      <c r="D13" s="36">
        <v>16</v>
      </c>
      <c r="E13" s="36">
        <v>16</v>
      </c>
      <c r="F13" s="17"/>
    </row>
    <row r="14" spans="1:9" ht="16">
      <c r="A14" s="51" t="s">
        <v>30</v>
      </c>
      <c r="B14" s="50" t="s">
        <v>24</v>
      </c>
      <c r="C14" s="36">
        <f t="shared" ref="C14:E14" si="1">C11-C12+C13</f>
        <v>31.989700043360187</v>
      </c>
      <c r="D14" s="36">
        <f t="shared" si="1"/>
        <v>31.489700043360187</v>
      </c>
      <c r="E14" s="36">
        <f t="shared" si="1"/>
        <v>31.489700043360187</v>
      </c>
      <c r="F14" s="17"/>
    </row>
    <row r="15" spans="1:9">
      <c r="A15" s="62" t="s">
        <v>31</v>
      </c>
      <c r="B15" s="62"/>
      <c r="C15" s="42"/>
      <c r="D15" s="42"/>
      <c r="E15" s="33"/>
      <c r="F15" s="17"/>
    </row>
    <row r="16" spans="1:9" s="23" customFormat="1" ht="16">
      <c r="A16" s="47" t="s">
        <v>32</v>
      </c>
      <c r="B16" s="52" t="s">
        <v>33</v>
      </c>
      <c r="C16" s="37">
        <v>400</v>
      </c>
      <c r="D16" s="37">
        <v>400</v>
      </c>
      <c r="E16" s="37">
        <v>400</v>
      </c>
      <c r="F16" s="22">
        <v>6375</v>
      </c>
      <c r="G16" s="22">
        <v>6375</v>
      </c>
      <c r="H16" s="22">
        <v>6375</v>
      </c>
      <c r="I16" s="22">
        <v>6375</v>
      </c>
    </row>
    <row r="17" spans="1:9" s="23" customFormat="1" ht="16">
      <c r="A17" s="47" t="s">
        <v>34</v>
      </c>
      <c r="B17" s="52" t="s">
        <v>35</v>
      </c>
      <c r="C17" s="41">
        <v>10</v>
      </c>
      <c r="D17" s="38">
        <v>10</v>
      </c>
      <c r="E17" s="38">
        <v>10</v>
      </c>
      <c r="F17" s="22"/>
    </row>
    <row r="18" spans="1:9" s="23" customFormat="1" ht="16">
      <c r="A18" s="47" t="s">
        <v>36</v>
      </c>
      <c r="B18" s="52" t="s">
        <v>33</v>
      </c>
      <c r="C18" s="38">
        <f>F18</f>
        <v>1440</v>
      </c>
      <c r="D18" s="38">
        <v>1439.83</v>
      </c>
      <c r="E18" s="38">
        <v>1439.83</v>
      </c>
      <c r="F18" s="22">
        <f>ROUND((-(F16*SIN(C17*PI()/180)) + SQRT(((F16^2)*(SIN(C17*PI()/180))^2) + (F16 + C16)^2 - (F16^2))),0)</f>
        <v>1440</v>
      </c>
      <c r="G18" s="22" t="e">
        <f>ROUND((-(G16*SIN(#REF!*PI()/180)) + SQRT(((G16^2)*(SIN(#REF!*PI()/180))^2) + (G16 +#REF!)^2 - (G16^2))),0)</f>
        <v>#REF!</v>
      </c>
      <c r="H18" s="22" t="e">
        <f>ROUND((-(H16*SIN(#REF!*PI()/180)) + SQRT(((H16^2)*(SIN(#REF!*PI()/180))^2) + (H16 +#REF!)^2 - (H16^2))),0)</f>
        <v>#REF!</v>
      </c>
      <c r="I18" s="22" t="e">
        <f>ROUND((-(I16*SIN(#REF!*PI()/180)) + SQRT(((I16^2)*(SIN(#REF!*PI()/180))^2) + (I16 +#REF!)^2 - (I16^2))),0)</f>
        <v>#REF!</v>
      </c>
    </row>
    <row r="19" spans="1:9" ht="32">
      <c r="A19" s="47" t="s">
        <v>37</v>
      </c>
      <c r="B19" s="50" t="s">
        <v>26</v>
      </c>
      <c r="C19" s="36">
        <v>1</v>
      </c>
      <c r="D19" s="36">
        <v>1</v>
      </c>
      <c r="E19" s="36">
        <v>1</v>
      </c>
      <c r="F19" s="17"/>
    </row>
    <row r="20" spans="1:9" ht="32">
      <c r="A20" s="47" t="s">
        <v>38</v>
      </c>
      <c r="B20" s="50" t="s">
        <v>26</v>
      </c>
      <c r="C20" s="36">
        <v>3</v>
      </c>
      <c r="D20" s="36">
        <v>3</v>
      </c>
      <c r="E20" s="36">
        <v>3</v>
      </c>
      <c r="F20" s="17"/>
    </row>
    <row r="21" spans="1:9" ht="16">
      <c r="A21" s="47" t="s">
        <v>39</v>
      </c>
      <c r="B21" s="50" t="s">
        <v>26</v>
      </c>
      <c r="C21" s="36">
        <f>20*LOG(4*PI()*C18*1000*C4*1000000/300000000)</f>
        <v>148.38505476664318</v>
      </c>
      <c r="D21" s="36">
        <f>20*LOG(4*PI()*D18*1000*D4*1000000/300000000)</f>
        <v>138.88463625193512</v>
      </c>
      <c r="E21" s="36">
        <f>20*LOG(4*PI()*E18*1000*E4*1000000/300000000)</f>
        <v>138.88463625193512</v>
      </c>
      <c r="F21" s="17"/>
    </row>
    <row r="22" spans="1:9" ht="16">
      <c r="A22" s="47" t="s">
        <v>40</v>
      </c>
      <c r="B22" s="50" t="s">
        <v>26</v>
      </c>
      <c r="C22" s="36">
        <v>1</v>
      </c>
      <c r="D22" s="36">
        <v>1.1000000000000001</v>
      </c>
      <c r="E22" s="36">
        <v>1.1000000000000001</v>
      </c>
      <c r="F22" s="17"/>
    </row>
    <row r="23" spans="1:9" ht="16">
      <c r="A23" s="47" t="s">
        <v>41</v>
      </c>
      <c r="B23" s="50" t="s">
        <v>26</v>
      </c>
      <c r="C23" s="36">
        <v>0.5</v>
      </c>
      <c r="D23" s="36">
        <v>0.7</v>
      </c>
      <c r="E23" s="36">
        <v>0.7</v>
      </c>
      <c r="F23" s="17"/>
    </row>
    <row r="24" spans="1:9" ht="16">
      <c r="A24" s="47" t="s">
        <v>42</v>
      </c>
      <c r="B24" s="50" t="s">
        <v>24</v>
      </c>
      <c r="C24" s="36">
        <f>C14-SUM(C19:C20,C21:C23)</f>
        <v>-121.89535472328299</v>
      </c>
      <c r="D24" s="36">
        <f>D14-SUM(D19:D20,D21:D23)</f>
        <v>-113.19493620857492</v>
      </c>
      <c r="E24" s="36">
        <f>E14-SUM(E19:E20,E21:E23)</f>
        <v>-113.19493620857492</v>
      </c>
      <c r="F24" s="17"/>
    </row>
    <row r="25" spans="1:9">
      <c r="A25" s="60" t="s">
        <v>43</v>
      </c>
      <c r="B25" s="61"/>
      <c r="C25" s="42"/>
      <c r="D25" s="42"/>
      <c r="E25" s="33"/>
      <c r="F25" s="17"/>
    </row>
    <row r="26" spans="1:9">
      <c r="A26" s="53" t="s">
        <v>44</v>
      </c>
      <c r="B26" s="55" t="s">
        <v>26</v>
      </c>
      <c r="C26" s="39">
        <v>3</v>
      </c>
      <c r="D26" s="39">
        <v>5</v>
      </c>
      <c r="E26" s="39">
        <v>5</v>
      </c>
      <c r="F26" s="17"/>
    </row>
    <row r="27" spans="1:9">
      <c r="A27" s="53" t="s">
        <v>45</v>
      </c>
      <c r="B27" s="55" t="s">
        <v>29</v>
      </c>
      <c r="C27" s="39">
        <v>1</v>
      </c>
      <c r="D27" s="39">
        <v>2.15</v>
      </c>
      <c r="E27" s="39">
        <v>2.15</v>
      </c>
      <c r="F27" s="17"/>
    </row>
    <row r="28" spans="1:9" ht="29.75" customHeight="1">
      <c r="A28" s="54" t="s">
        <v>46</v>
      </c>
      <c r="B28" s="55" t="s">
        <v>24</v>
      </c>
      <c r="C28" s="39">
        <f>C24-C26+C27</f>
        <v>-123.89535472328299</v>
      </c>
      <c r="D28" s="39">
        <f>D24-D26+D27</f>
        <v>-116.04493620857491</v>
      </c>
      <c r="E28" s="39" t="e">
        <f>E24-E26+E27-#REF!</f>
        <v>#REF!</v>
      </c>
      <c r="F28" s="17"/>
    </row>
    <row r="29" spans="1:9" s="23" customFormat="1">
      <c r="A29" s="53"/>
      <c r="B29" s="56" t="s">
        <v>47</v>
      </c>
      <c r="C29" s="40">
        <f t="shared" ref="C29:D29" si="2">C28+30</f>
        <v>-93.895354723282992</v>
      </c>
      <c r="D29" s="40">
        <f t="shared" si="2"/>
        <v>-86.04493620857491</v>
      </c>
      <c r="E29" s="40" t="e">
        <f>E28+30</f>
        <v>#REF!</v>
      </c>
      <c r="F29" s="22"/>
    </row>
    <row r="30" spans="1:9" s="23" customFormat="1">
      <c r="A30" s="53" t="s">
        <v>48</v>
      </c>
      <c r="B30" s="56" t="s">
        <v>47</v>
      </c>
      <c r="C30" s="40">
        <v>-100</v>
      </c>
      <c r="D30" s="40">
        <v>-105</v>
      </c>
      <c r="E30" s="40">
        <v>-113</v>
      </c>
      <c r="F30" s="22"/>
    </row>
    <row r="31" spans="1:9" s="23" customFormat="1">
      <c r="A31" s="53" t="s">
        <v>49</v>
      </c>
      <c r="B31" s="56" t="s">
        <v>26</v>
      </c>
      <c r="C31" s="40">
        <f t="shared" ref="C31" si="3">C29-C30</f>
        <v>6.1046452767170081</v>
      </c>
      <c r="D31" s="40">
        <f>D29-D30</f>
        <v>18.95506379142509</v>
      </c>
      <c r="E31" s="40" t="e">
        <f>E29-E30</f>
        <v>#REF!</v>
      </c>
      <c r="F31" s="22"/>
    </row>
  </sheetData>
  <mergeCells count="4">
    <mergeCell ref="A25:B25"/>
    <mergeCell ref="A1:B1"/>
    <mergeCell ref="A9:B9"/>
    <mergeCell ref="A15:B15"/>
  </mergeCells>
  <phoneticPr fontId="6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7"/>
  <sheetViews>
    <sheetView tabSelected="1" topLeftCell="A19" zoomScaleNormal="70" workbookViewId="0">
      <selection activeCell="A36" sqref="A36"/>
    </sheetView>
  </sheetViews>
  <sheetFormatPr baseColWidth="10" defaultColWidth="22.5" defaultRowHeight="15"/>
  <cols>
    <col min="1" max="1" width="31.5" style="1" customWidth="1"/>
    <col min="2" max="2" width="8.1640625" style="3" customWidth="1"/>
    <col min="3" max="3" width="15.83203125" style="3" hidden="1" customWidth="1"/>
    <col min="4" max="4" width="15.83203125" style="3" customWidth="1"/>
    <col min="5" max="5" width="15.83203125" style="3" hidden="1" customWidth="1"/>
    <col min="6" max="6" width="15.83203125" style="3" customWidth="1"/>
    <col min="7" max="7" width="15.83203125" style="4" customWidth="1"/>
    <col min="8" max="8" width="21.33203125" style="4" customWidth="1"/>
    <col min="9" max="9" width="22" style="4" customWidth="1"/>
    <col min="10" max="10" width="20" style="4" bestFit="1" customWidth="1"/>
    <col min="11" max="16384" width="22.5" style="1"/>
  </cols>
  <sheetData>
    <row r="1" spans="1:13" ht="16" thickBot="1">
      <c r="A1" s="65" t="s">
        <v>0</v>
      </c>
      <c r="B1" s="66"/>
      <c r="C1" s="44"/>
      <c r="D1" s="44"/>
      <c r="E1" s="44"/>
      <c r="F1" s="44"/>
      <c r="G1" s="43"/>
      <c r="H1" s="43"/>
      <c r="I1" s="43"/>
      <c r="J1" s="8"/>
    </row>
    <row r="2" spans="1:13" ht="49" thickBot="1">
      <c r="A2" s="5" t="s">
        <v>1</v>
      </c>
      <c r="B2" s="9"/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20" t="s">
        <v>55</v>
      </c>
      <c r="I2" s="20" t="s">
        <v>56</v>
      </c>
      <c r="J2" s="20" t="s">
        <v>3</v>
      </c>
    </row>
    <row r="3" spans="1:13" s="17" customFormat="1" ht="17" thickBot="1">
      <c r="A3" s="15" t="s">
        <v>7</v>
      </c>
      <c r="B3" s="16" t="s">
        <v>8</v>
      </c>
      <c r="C3" s="14">
        <v>437.375</v>
      </c>
      <c r="D3" s="14">
        <v>437.375</v>
      </c>
      <c r="E3" s="14">
        <v>437.375</v>
      </c>
      <c r="F3" s="14">
        <v>437.375</v>
      </c>
      <c r="G3" s="14">
        <v>437.375</v>
      </c>
      <c r="H3" s="12">
        <v>145.82499999999999</v>
      </c>
      <c r="I3" s="14">
        <v>145.82499999999999</v>
      </c>
      <c r="J3" s="14">
        <v>145.82499999999999</v>
      </c>
    </row>
    <row r="4" spans="1:13" s="17" customFormat="1" ht="17" thickBot="1">
      <c r="A4" s="15" t="s">
        <v>9</v>
      </c>
      <c r="B4" s="16"/>
      <c r="C4" s="12" t="s">
        <v>10</v>
      </c>
      <c r="D4" s="12" t="s">
        <v>57</v>
      </c>
      <c r="E4" s="14" t="s">
        <v>58</v>
      </c>
      <c r="F4" s="14" t="s">
        <v>59</v>
      </c>
      <c r="G4" s="14" t="s">
        <v>58</v>
      </c>
      <c r="H4" s="12" t="s">
        <v>60</v>
      </c>
      <c r="I4" s="14" t="s">
        <v>61</v>
      </c>
      <c r="J4" s="14" t="s">
        <v>12</v>
      </c>
    </row>
    <row r="5" spans="1:13" s="17" customFormat="1" ht="17" thickBot="1">
      <c r="A5" s="15" t="s">
        <v>13</v>
      </c>
      <c r="B5" s="16"/>
      <c r="C5" s="12" t="s">
        <v>14</v>
      </c>
      <c r="D5" s="12" t="s">
        <v>14</v>
      </c>
      <c r="E5" s="14" t="s">
        <v>62</v>
      </c>
      <c r="F5" s="14" t="s">
        <v>63</v>
      </c>
      <c r="G5" s="14" t="s">
        <v>62</v>
      </c>
      <c r="H5" s="12" t="s">
        <v>15</v>
      </c>
      <c r="I5" s="12" t="s">
        <v>15</v>
      </c>
      <c r="J5" s="14" t="s">
        <v>16</v>
      </c>
    </row>
    <row r="6" spans="1:13" s="17" customFormat="1" ht="17" thickBot="1">
      <c r="A6" s="15" t="s">
        <v>17</v>
      </c>
      <c r="B6" s="16" t="s">
        <v>18</v>
      </c>
      <c r="C6" s="12">
        <v>4800</v>
      </c>
      <c r="D6" s="12">
        <v>4800</v>
      </c>
      <c r="E6" s="14" t="s">
        <v>64</v>
      </c>
      <c r="F6" s="14">
        <v>4800</v>
      </c>
      <c r="G6" s="14" t="s">
        <v>64</v>
      </c>
      <c r="H6" s="12">
        <v>1200</v>
      </c>
      <c r="I6" s="14">
        <v>1200</v>
      </c>
      <c r="J6" s="14">
        <v>4800</v>
      </c>
    </row>
    <row r="7" spans="1:13" s="17" customFormat="1" ht="17" thickBot="1">
      <c r="A7" s="15" t="s">
        <v>19</v>
      </c>
      <c r="B7" s="16"/>
      <c r="C7" s="12" t="s">
        <v>20</v>
      </c>
      <c r="D7" s="12" t="s">
        <v>20</v>
      </c>
      <c r="E7" s="14" t="s">
        <v>65</v>
      </c>
      <c r="F7" s="14" t="s">
        <v>66</v>
      </c>
      <c r="G7" s="14" t="s">
        <v>65</v>
      </c>
      <c r="H7" s="18" t="s">
        <v>20</v>
      </c>
      <c r="I7" s="19" t="s">
        <v>66</v>
      </c>
      <c r="J7" s="19" t="s">
        <v>20</v>
      </c>
    </row>
    <row r="8" spans="1:13" ht="16" thickBot="1">
      <c r="A8" s="65" t="s">
        <v>67</v>
      </c>
      <c r="B8" s="66"/>
      <c r="C8" s="44"/>
      <c r="D8" s="44"/>
      <c r="E8" s="44"/>
      <c r="F8" s="44"/>
      <c r="G8" s="43"/>
      <c r="H8" s="43"/>
      <c r="I8" s="43"/>
      <c r="J8" s="8"/>
    </row>
    <row r="9" spans="1:13" ht="33" thickBot="1">
      <c r="A9" s="2" t="s">
        <v>68</v>
      </c>
      <c r="B9" s="10" t="s">
        <v>23</v>
      </c>
      <c r="C9" s="27">
        <v>0.6</v>
      </c>
      <c r="D9" s="27">
        <v>0.8</v>
      </c>
      <c r="E9" s="45">
        <v>8.3000000000000004E-2</v>
      </c>
      <c r="F9" s="57">
        <v>0.8</v>
      </c>
      <c r="G9" s="27">
        <v>0.1</v>
      </c>
      <c r="H9" s="28">
        <v>2</v>
      </c>
      <c r="I9" s="28">
        <v>2</v>
      </c>
      <c r="J9" s="28">
        <v>0.4</v>
      </c>
    </row>
    <row r="10" spans="1:13" ht="16" thickBot="1">
      <c r="A10" s="2"/>
      <c r="B10" s="10" t="s">
        <v>24</v>
      </c>
      <c r="C10" s="27">
        <f t="shared" ref="C10:J10" si="0">10*LOG(C9)</f>
        <v>-2.2184874961635641</v>
      </c>
      <c r="D10" s="27">
        <f t="shared" ref="D10:F10" si="1">10*LOG(D9)</f>
        <v>-0.96910013008056395</v>
      </c>
      <c r="E10" s="27">
        <f t="shared" si="1"/>
        <v>-10.809219076239261</v>
      </c>
      <c r="F10" s="27">
        <f t="shared" si="1"/>
        <v>-0.96910013008056395</v>
      </c>
      <c r="G10" s="27">
        <f>10*LOG(G9)</f>
        <v>-10</v>
      </c>
      <c r="H10" s="27">
        <f t="shared" si="0"/>
        <v>3.0102999566398121</v>
      </c>
      <c r="I10" s="27">
        <f t="shared" si="0"/>
        <v>3.0102999566398121</v>
      </c>
      <c r="J10" s="27">
        <f t="shared" si="0"/>
        <v>-3.9794000867203758</v>
      </c>
    </row>
    <row r="11" spans="1:13" s="17" customFormat="1" ht="33" thickBot="1">
      <c r="A11" s="21" t="s">
        <v>69</v>
      </c>
      <c r="B11" s="16" t="s">
        <v>26</v>
      </c>
      <c r="C11" s="29">
        <v>3</v>
      </c>
      <c r="D11" s="29">
        <v>3</v>
      </c>
      <c r="E11" s="29">
        <v>3</v>
      </c>
      <c r="F11" s="29">
        <v>3</v>
      </c>
      <c r="G11" s="29">
        <v>3</v>
      </c>
      <c r="H11" s="24">
        <v>2.35</v>
      </c>
      <c r="I11" s="24">
        <v>2.35</v>
      </c>
      <c r="J11" s="24">
        <v>2.2999999999999998</v>
      </c>
    </row>
    <row r="12" spans="1:13" ht="17" thickBot="1">
      <c r="A12" s="2" t="s">
        <v>45</v>
      </c>
      <c r="B12" s="10" t="s">
        <v>29</v>
      </c>
      <c r="C12" s="27">
        <v>2.15</v>
      </c>
      <c r="D12" s="27">
        <v>2.15</v>
      </c>
      <c r="E12" s="27">
        <v>2.15</v>
      </c>
      <c r="F12" s="27">
        <v>2.2000000000000002</v>
      </c>
      <c r="G12" s="27">
        <v>2.15</v>
      </c>
      <c r="H12" s="27">
        <v>2.2000000000000002</v>
      </c>
      <c r="I12" s="27">
        <v>2.2000000000000002</v>
      </c>
      <c r="J12" s="27">
        <v>2.15</v>
      </c>
    </row>
    <row r="13" spans="1:13" ht="17" thickBot="1">
      <c r="A13" s="2" t="s">
        <v>70</v>
      </c>
      <c r="B13" s="10" t="s">
        <v>24</v>
      </c>
      <c r="C13" s="27">
        <f t="shared" ref="C13:J13" si="2">C10-C11+C12</f>
        <v>-3.0684874961635642</v>
      </c>
      <c r="D13" s="27">
        <f>D10-D11+D12</f>
        <v>-1.8191001300805643</v>
      </c>
      <c r="E13" s="27">
        <f t="shared" si="2"/>
        <v>-11.65921907623926</v>
      </c>
      <c r="F13" s="27">
        <f t="shared" si="2"/>
        <v>-1.769100130080564</v>
      </c>
      <c r="G13" s="27">
        <f>G10-G11+G12</f>
        <v>-10.85</v>
      </c>
      <c r="H13" s="27">
        <f>H10-H11+H12</f>
        <v>2.8602999566398122</v>
      </c>
      <c r="I13" s="27">
        <f>I10-I11+I12</f>
        <v>2.8602999566398122</v>
      </c>
      <c r="J13" s="27">
        <f t="shared" si="2"/>
        <v>-4.1294000867203753</v>
      </c>
    </row>
    <row r="14" spans="1:13" ht="16" thickBot="1">
      <c r="A14" s="65" t="s">
        <v>71</v>
      </c>
      <c r="B14" s="66"/>
      <c r="C14" s="44"/>
      <c r="D14" s="44"/>
      <c r="E14" s="44"/>
      <c r="F14" s="44"/>
      <c r="G14" s="43"/>
      <c r="H14" s="43"/>
      <c r="I14" s="43"/>
      <c r="J14" s="8"/>
    </row>
    <row r="15" spans="1:13" s="23" customFormat="1" ht="17" thickBot="1">
      <c r="A15" s="2" t="s">
        <v>32</v>
      </c>
      <c r="B15" s="25" t="s">
        <v>33</v>
      </c>
      <c r="C15" s="26">
        <v>400</v>
      </c>
      <c r="D15" s="26">
        <v>400</v>
      </c>
      <c r="E15" s="26">
        <v>400</v>
      </c>
      <c r="F15" s="26">
        <v>400</v>
      </c>
      <c r="G15" s="26">
        <v>400</v>
      </c>
      <c r="H15" s="26">
        <v>400</v>
      </c>
      <c r="I15" s="26">
        <v>400</v>
      </c>
      <c r="J15" s="26">
        <v>400</v>
      </c>
      <c r="L15" s="23">
        <v>6375</v>
      </c>
      <c r="M15" s="23">
        <v>6375</v>
      </c>
    </row>
    <row r="16" spans="1:13" s="23" customFormat="1" ht="17" thickBot="1">
      <c r="A16" s="2" t="s">
        <v>34</v>
      </c>
      <c r="B16" s="25" t="s">
        <v>35</v>
      </c>
      <c r="C16" s="30">
        <v>10</v>
      </c>
      <c r="D16" s="30">
        <v>10</v>
      </c>
      <c r="E16" s="30">
        <v>10</v>
      </c>
      <c r="F16" s="30">
        <v>10</v>
      </c>
      <c r="G16" s="30">
        <v>10</v>
      </c>
      <c r="H16" s="30">
        <v>10</v>
      </c>
      <c r="I16" s="30">
        <v>10</v>
      </c>
      <c r="J16" s="30">
        <v>10</v>
      </c>
    </row>
    <row r="17" spans="1:13" s="23" customFormat="1" ht="17" thickBot="1">
      <c r="A17" s="2" t="s">
        <v>36</v>
      </c>
      <c r="B17" s="25" t="s">
        <v>33</v>
      </c>
      <c r="C17" s="30">
        <v>1439.83</v>
      </c>
      <c r="D17" s="30">
        <v>1439.83</v>
      </c>
      <c r="E17" s="30">
        <v>1439.83</v>
      </c>
      <c r="F17" s="30">
        <f>M17</f>
        <v>1440</v>
      </c>
      <c r="G17" s="30">
        <f>L17</f>
        <v>1440</v>
      </c>
      <c r="H17" s="30">
        <v>1439.83</v>
      </c>
      <c r="I17" s="30">
        <v>1439.83</v>
      </c>
      <c r="J17" s="30">
        <v>1439.83</v>
      </c>
      <c r="L17" s="22">
        <f>ROUND((-(L15*SIN(G16*PI()/180)) + SQRT(((L15^2)*(SIN(G16*PI()/180))^2) + (L15 + G15)^2 - (L15^2))),0)</f>
        <v>1440</v>
      </c>
      <c r="M17" s="22">
        <f>ROUND((-(M15*SIN(F16*PI()/180)) + SQRT(((M15^2)*(SIN(F16*PI()/180))^2) + (M15 + F15)^2 - (M15^2))),0)</f>
        <v>1440</v>
      </c>
    </row>
    <row r="18" spans="1:13" ht="32" customHeight="1" thickBot="1">
      <c r="A18" s="2" t="s">
        <v>44</v>
      </c>
      <c r="B18" s="10" t="s">
        <v>26</v>
      </c>
      <c r="C18" s="27">
        <v>5</v>
      </c>
      <c r="D18" s="27">
        <v>5</v>
      </c>
      <c r="E18" s="27">
        <v>5</v>
      </c>
      <c r="F18" s="27">
        <v>5</v>
      </c>
      <c r="G18" s="27">
        <v>5</v>
      </c>
      <c r="H18" s="27">
        <v>5</v>
      </c>
      <c r="I18" s="27">
        <v>5</v>
      </c>
      <c r="J18" s="27">
        <v>5</v>
      </c>
    </row>
    <row r="19" spans="1:13" ht="33" thickBot="1">
      <c r="A19" s="2" t="s">
        <v>72</v>
      </c>
      <c r="B19" s="10" t="s">
        <v>26</v>
      </c>
      <c r="C19" s="27">
        <v>3</v>
      </c>
      <c r="D19" s="27">
        <v>3</v>
      </c>
      <c r="E19" s="27">
        <v>3</v>
      </c>
      <c r="F19" s="27">
        <v>3</v>
      </c>
      <c r="G19" s="27">
        <v>3</v>
      </c>
      <c r="H19" s="27">
        <v>3</v>
      </c>
      <c r="I19" s="27">
        <v>3</v>
      </c>
      <c r="J19" s="27">
        <v>3</v>
      </c>
    </row>
    <row r="20" spans="1:13" ht="17" thickBot="1">
      <c r="A20" s="2" t="s">
        <v>39</v>
      </c>
      <c r="B20" s="10" t="s">
        <v>26</v>
      </c>
      <c r="C20" s="27">
        <f>20*LOG(4*PI()*C17*1000*C3*1000000/300000000)</f>
        <v>148.42507565971334</v>
      </c>
      <c r="D20" s="27">
        <f>20*LOG(4*PI()*D17*1000*D3*1000000/300000000)</f>
        <v>148.42507565971334</v>
      </c>
      <c r="E20" s="27">
        <f t="shared" ref="E20" si="3">20*LOG(4*PI()*E17*1000*E3*1000000/300000000)</f>
        <v>148.42507565971334</v>
      </c>
      <c r="F20" s="27">
        <f>20*LOG(4*PI()*F17*1000*F3*1000000/300000000)</f>
        <v>148.42610113777292</v>
      </c>
      <c r="G20" s="27">
        <f>20*LOG(4*PI()*G17*1000*G3*1000000/300000000)</f>
        <v>148.42610113777292</v>
      </c>
      <c r="H20" s="27">
        <f t="shared" ref="H20:J20" si="4">20*LOG(4*PI()*H17*1000*H3*1000000/300000000)</f>
        <v>138.88463625193512</v>
      </c>
      <c r="I20" s="27">
        <f t="shared" si="4"/>
        <v>138.88463625193512</v>
      </c>
      <c r="J20" s="27">
        <f t="shared" si="4"/>
        <v>138.88463625193512</v>
      </c>
    </row>
    <row r="21" spans="1:13" ht="17" thickBot="1">
      <c r="A21" s="2" t="s">
        <v>40</v>
      </c>
      <c r="B21" s="10" t="s">
        <v>26</v>
      </c>
      <c r="C21" s="27">
        <v>1</v>
      </c>
      <c r="D21" s="27">
        <v>1</v>
      </c>
      <c r="E21" s="27">
        <v>1</v>
      </c>
      <c r="F21" s="27">
        <v>1</v>
      </c>
      <c r="G21" s="27">
        <v>1</v>
      </c>
      <c r="H21" s="27">
        <v>1.1000000000000001</v>
      </c>
      <c r="I21" s="27">
        <v>1.1000000000000001</v>
      </c>
      <c r="J21" s="27">
        <v>1.1000000000000001</v>
      </c>
    </row>
    <row r="22" spans="1:13" ht="17" thickBot="1">
      <c r="A22" s="2" t="s">
        <v>41</v>
      </c>
      <c r="B22" s="10" t="s">
        <v>26</v>
      </c>
      <c r="C22" s="27">
        <v>0.4</v>
      </c>
      <c r="D22" s="27">
        <v>0.4</v>
      </c>
      <c r="E22" s="27">
        <v>0.4</v>
      </c>
      <c r="F22" s="27">
        <v>0.4</v>
      </c>
      <c r="G22" s="27">
        <v>0.4</v>
      </c>
      <c r="H22" s="27">
        <v>0.7</v>
      </c>
      <c r="I22" s="27">
        <v>0.7</v>
      </c>
      <c r="J22" s="27">
        <v>0.7</v>
      </c>
    </row>
    <row r="23" spans="1:13" ht="17" thickBot="1">
      <c r="A23" s="2" t="s">
        <v>73</v>
      </c>
      <c r="B23" s="10" t="s">
        <v>26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</row>
    <row r="24" spans="1:13" ht="33" thickBot="1">
      <c r="A24" s="2" t="s">
        <v>74</v>
      </c>
      <c r="B24" s="10" t="s">
        <v>24</v>
      </c>
      <c r="C24" s="27">
        <f>C13-SUM(C18:C19,C20:C23)</f>
        <v>-160.8935631558769</v>
      </c>
      <c r="D24" s="27">
        <f>D13-SUM(D18:D19,D20:D23)</f>
        <v>-159.64417578979391</v>
      </c>
      <c r="E24" s="27">
        <f t="shared" ref="E24:F24" si="5">E13-SUM(E18:E19,E20:E23)</f>
        <v>-169.4842947359526</v>
      </c>
      <c r="F24" s="27">
        <f t="shared" si="5"/>
        <v>-159.5952012678535</v>
      </c>
      <c r="G24" s="27">
        <f>G13-SUM(G18:G19,G20:G23)</f>
        <v>-168.67610113777292</v>
      </c>
      <c r="H24" s="27">
        <f>H13-SUM(H18:H19,H20:H23)</f>
        <v>-145.8243362952953</v>
      </c>
      <c r="I24" s="27">
        <f>I13-SUM(I18:I19,I20:I23)</f>
        <v>-145.8243362952953</v>
      </c>
      <c r="J24" s="27">
        <f t="shared" ref="J24" si="6">J13-SUM(J18:J19,J20:J23)</f>
        <v>-152.81403633865548</v>
      </c>
    </row>
    <row r="25" spans="1:13" ht="17.25" customHeight="1" thickBot="1">
      <c r="A25" s="65" t="s">
        <v>75</v>
      </c>
      <c r="B25" s="66"/>
      <c r="C25" s="44"/>
      <c r="D25" s="44"/>
      <c r="E25" s="44"/>
      <c r="F25" s="44"/>
      <c r="G25" s="43"/>
      <c r="H25" s="43"/>
      <c r="I25" s="43"/>
      <c r="J25" s="8"/>
    </row>
    <row r="26" spans="1:13" ht="33" thickBot="1">
      <c r="A26" s="2" t="s">
        <v>37</v>
      </c>
      <c r="B26" s="10" t="s">
        <v>26</v>
      </c>
      <c r="C26" s="27">
        <v>1</v>
      </c>
      <c r="D26" s="27">
        <v>1</v>
      </c>
      <c r="E26" s="27">
        <v>1</v>
      </c>
      <c r="F26" s="27">
        <v>1</v>
      </c>
      <c r="G26" s="27">
        <v>1</v>
      </c>
      <c r="H26" s="27">
        <v>1</v>
      </c>
      <c r="I26" s="27">
        <v>1</v>
      </c>
      <c r="J26" s="27">
        <v>1</v>
      </c>
    </row>
    <row r="27" spans="1:13" ht="17" thickBot="1">
      <c r="A27" s="2" t="s">
        <v>76</v>
      </c>
      <c r="B27" s="10" t="s">
        <v>29</v>
      </c>
      <c r="C27" s="27">
        <v>22</v>
      </c>
      <c r="D27" s="27">
        <v>22</v>
      </c>
      <c r="E27" s="27">
        <v>22</v>
      </c>
      <c r="F27" s="27">
        <v>22</v>
      </c>
      <c r="G27" s="27">
        <v>22</v>
      </c>
      <c r="H27" s="27">
        <v>16</v>
      </c>
      <c r="I27" s="27">
        <v>16</v>
      </c>
      <c r="J27" s="27">
        <v>16</v>
      </c>
    </row>
    <row r="28" spans="1:13" ht="33" thickBot="1">
      <c r="A28" s="2" t="s">
        <v>25</v>
      </c>
      <c r="B28" s="10" t="s">
        <v>26</v>
      </c>
      <c r="C28" s="29">
        <v>3.4</v>
      </c>
      <c r="D28" s="29">
        <v>3.4</v>
      </c>
      <c r="E28" s="29">
        <v>3.4</v>
      </c>
      <c r="F28" s="29">
        <v>3.4</v>
      </c>
      <c r="G28" s="29">
        <v>3.4</v>
      </c>
      <c r="H28" s="29">
        <v>1.5</v>
      </c>
      <c r="I28" s="29">
        <v>1.5</v>
      </c>
      <c r="J28" s="29">
        <v>1.5</v>
      </c>
    </row>
    <row r="29" spans="1:13" ht="33" thickBot="1">
      <c r="A29" s="2" t="s">
        <v>77</v>
      </c>
      <c r="B29" s="10" t="s">
        <v>78</v>
      </c>
      <c r="C29" s="24">
        <v>1000</v>
      </c>
      <c r="D29" s="24">
        <v>1000</v>
      </c>
      <c r="E29" s="24">
        <v>1000</v>
      </c>
      <c r="F29" s="24">
        <v>1000</v>
      </c>
      <c r="G29" s="24">
        <v>1000</v>
      </c>
      <c r="H29" s="24">
        <v>1000</v>
      </c>
      <c r="I29" s="24">
        <v>1000</v>
      </c>
      <c r="J29" s="24">
        <v>1000</v>
      </c>
    </row>
    <row r="30" spans="1:13" s="7" customFormat="1" ht="16" hidden="1" thickBot="1">
      <c r="A30" s="6"/>
      <c r="B30" s="11"/>
      <c r="C30" s="31"/>
      <c r="D30" s="31"/>
      <c r="E30" s="32"/>
      <c r="F30" s="32"/>
      <c r="G30" s="32"/>
      <c r="H30" s="31"/>
      <c r="I30" s="31"/>
      <c r="J30" s="31"/>
    </row>
    <row r="31" spans="1:13" s="7" customFormat="1" ht="16" hidden="1" thickBot="1">
      <c r="A31" s="6"/>
      <c r="B31" s="11"/>
      <c r="C31" s="31"/>
      <c r="D31" s="31"/>
      <c r="E31" s="32"/>
      <c r="F31" s="32"/>
      <c r="G31" s="32"/>
      <c r="H31" s="31"/>
      <c r="I31" s="31"/>
      <c r="J31" s="31"/>
    </row>
    <row r="32" spans="1:13" ht="33" thickBot="1">
      <c r="A32" s="2" t="s">
        <v>79</v>
      </c>
      <c r="B32" s="10" t="s">
        <v>24</v>
      </c>
      <c r="C32" s="27">
        <f t="shared" ref="C32:J32" si="7">C24-C26+C27-C28</f>
        <v>-143.29356315587691</v>
      </c>
      <c r="D32" s="27">
        <f>D24-D26+D27-D28</f>
        <v>-142.04417578979391</v>
      </c>
      <c r="E32" s="27">
        <f t="shared" si="7"/>
        <v>-151.88429473595261</v>
      </c>
      <c r="F32" s="27">
        <f t="shared" si="7"/>
        <v>-141.9952012678535</v>
      </c>
      <c r="G32" s="27">
        <f>G24-G26+G27-G28</f>
        <v>-151.07610113777292</v>
      </c>
      <c r="H32" s="27">
        <f>H24-H26+H27-H28</f>
        <v>-132.3243362952953</v>
      </c>
      <c r="I32" s="27">
        <f>I24-I26+I27-I28</f>
        <v>-132.3243362952953</v>
      </c>
      <c r="J32" s="27">
        <f t="shared" si="7"/>
        <v>-139.31403633865548</v>
      </c>
    </row>
    <row r="33" spans="1:10" ht="57" customHeight="1" thickBot="1">
      <c r="A33" s="2" t="s">
        <v>80</v>
      </c>
      <c r="B33" s="10" t="s">
        <v>81</v>
      </c>
      <c r="C33" s="24">
        <v>15000</v>
      </c>
      <c r="D33" s="24">
        <v>15000</v>
      </c>
      <c r="E33" s="28">
        <v>500</v>
      </c>
      <c r="F33" s="28">
        <v>15000</v>
      </c>
      <c r="G33" s="28">
        <v>500</v>
      </c>
      <c r="H33" s="28">
        <v>15000</v>
      </c>
      <c r="I33" s="28">
        <v>15000</v>
      </c>
      <c r="J33" s="28">
        <v>15000</v>
      </c>
    </row>
    <row r="34" spans="1:10" ht="52" customHeight="1" thickBot="1">
      <c r="A34" s="2" t="s">
        <v>82</v>
      </c>
      <c r="B34" s="10" t="s">
        <v>24</v>
      </c>
      <c r="C34" s="27">
        <f t="shared" ref="C34:J34" si="8">10*LOG(C29*C33*1.38E-23)</f>
        <v>-156.84029654543082</v>
      </c>
      <c r="D34" s="27">
        <f>10*LOG(D29*D33*1.38E-23)</f>
        <v>-156.84029654543082</v>
      </c>
      <c r="E34" s="27">
        <f t="shared" ref="E34:F34" si="9">10*LOG(E29*E33*1.38E-23)</f>
        <v>-171.61150909262744</v>
      </c>
      <c r="F34" s="27">
        <f t="shared" si="9"/>
        <v>-156.84029654543082</v>
      </c>
      <c r="G34" s="27">
        <f>10*LOG(G29*G33*1.38E-23)</f>
        <v>-171.61150909262744</v>
      </c>
      <c r="H34" s="27">
        <f>10*LOG(H29*H33*1.38E-23)</f>
        <v>-156.84029654543082</v>
      </c>
      <c r="I34" s="27">
        <f>10*LOG(I29*I33*1.38E-23)</f>
        <v>-156.84029654543082</v>
      </c>
      <c r="J34" s="27">
        <f t="shared" si="8"/>
        <v>-156.84029654543082</v>
      </c>
    </row>
    <row r="35" spans="1:10" ht="33" thickBot="1">
      <c r="A35" s="2" t="s">
        <v>84</v>
      </c>
      <c r="B35" s="10" t="s">
        <v>26</v>
      </c>
      <c r="C35" s="27">
        <f t="shared" ref="C35:J35" si="10">C32-C34</f>
        <v>13.546733389553907</v>
      </c>
      <c r="D35" s="27">
        <f>D32-D34</f>
        <v>14.796120755636906</v>
      </c>
      <c r="E35" s="27">
        <f t="shared" ref="E35:F35" si="11">E32-E34</f>
        <v>19.727214356674835</v>
      </c>
      <c r="F35" s="27">
        <f t="shared" si="11"/>
        <v>14.845095277577315</v>
      </c>
      <c r="G35" s="27">
        <f>G32-G34</f>
        <v>20.53540795485452</v>
      </c>
      <c r="H35" s="27">
        <f>H32-H34</f>
        <v>24.515960250135521</v>
      </c>
      <c r="I35" s="27">
        <f>I32-I34</f>
        <v>24.515960250135521</v>
      </c>
      <c r="J35" s="27">
        <f t="shared" si="10"/>
        <v>17.526260206775333</v>
      </c>
    </row>
    <row r="36" spans="1:10" ht="33" thickBot="1">
      <c r="A36" s="2" t="s">
        <v>83</v>
      </c>
      <c r="B36" s="10" t="s">
        <v>26</v>
      </c>
      <c r="C36" s="27">
        <v>10.6</v>
      </c>
      <c r="D36" s="27">
        <v>10.6</v>
      </c>
      <c r="E36" s="27">
        <v>10.6</v>
      </c>
      <c r="F36" s="27">
        <v>10.6</v>
      </c>
      <c r="G36" s="27">
        <v>10</v>
      </c>
      <c r="H36" s="27">
        <v>11.5</v>
      </c>
      <c r="I36" s="27">
        <v>11.5</v>
      </c>
      <c r="J36" s="27">
        <v>12.9</v>
      </c>
    </row>
    <row r="37" spans="1:10" ht="17" thickBot="1">
      <c r="A37" s="2" t="s">
        <v>49</v>
      </c>
      <c r="B37" s="10" t="s">
        <v>26</v>
      </c>
      <c r="C37" s="27">
        <f t="shared" ref="C37:J37" si="12">C35-C36</f>
        <v>2.9467333895539074</v>
      </c>
      <c r="D37" s="27">
        <f>D35-D36</f>
        <v>4.1961207556369065</v>
      </c>
      <c r="E37" s="27">
        <f t="shared" si="12"/>
        <v>9.1272143566748358</v>
      </c>
      <c r="F37" s="27">
        <f>F35-F36</f>
        <v>4.245095277577315</v>
      </c>
      <c r="G37" s="27">
        <f>G35-G36</f>
        <v>10.53540795485452</v>
      </c>
      <c r="H37" s="27">
        <f>H35-H36</f>
        <v>13.015960250135521</v>
      </c>
      <c r="I37" s="27">
        <f>I35-I36</f>
        <v>13.015960250135521</v>
      </c>
      <c r="J37" s="27">
        <f t="shared" si="12"/>
        <v>4.6262602067753331</v>
      </c>
    </row>
  </sheetData>
  <mergeCells count="4">
    <mergeCell ref="A1:B1"/>
    <mergeCell ref="A8:B8"/>
    <mergeCell ref="A14:B14"/>
    <mergeCell ref="A25:B25"/>
  </mergeCells>
  <phoneticPr fontId="6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DE6E-B9BC-484C-AE14-65BCF32AFEAD}">
  <dimension ref="A1:I31"/>
  <sheetViews>
    <sheetView zoomScale="89" zoomScaleNormal="80" workbookViewId="0">
      <selection activeCell="F18" sqref="F18"/>
    </sheetView>
  </sheetViews>
  <sheetFormatPr baseColWidth="10" defaultColWidth="22.5" defaultRowHeight="15"/>
  <cols>
    <col min="1" max="1" width="31.5" style="1" customWidth="1"/>
    <col min="2" max="2" width="11" style="3" customWidth="1"/>
    <col min="3" max="3" width="15.83203125" style="4" customWidth="1"/>
    <col min="4" max="4" width="21.5" style="4" customWidth="1"/>
    <col min="5" max="5" width="23" style="4" hidden="1" customWidth="1"/>
    <col min="6" max="16384" width="22.5" style="1"/>
  </cols>
  <sheetData>
    <row r="1" spans="1:9">
      <c r="A1" s="62" t="s">
        <v>0</v>
      </c>
      <c r="B1" s="63"/>
      <c r="C1" s="42"/>
      <c r="D1" s="42"/>
      <c r="E1" s="58"/>
      <c r="F1" s="59"/>
      <c r="G1" s="17"/>
    </row>
    <row r="2" spans="1:9" ht="48">
      <c r="A2" s="46" t="s">
        <v>1</v>
      </c>
      <c r="B2" s="49"/>
      <c r="C2" s="49" t="s">
        <v>2</v>
      </c>
      <c r="D2" s="34" t="s">
        <v>3</v>
      </c>
      <c r="E2" s="34" t="s">
        <v>3</v>
      </c>
      <c r="F2" s="17"/>
    </row>
    <row r="3" spans="1:9" ht="16">
      <c r="A3" s="46" t="s">
        <v>4</v>
      </c>
      <c r="B3" s="49"/>
      <c r="C3" s="49" t="s">
        <v>5</v>
      </c>
      <c r="D3" s="34" t="s">
        <v>6</v>
      </c>
      <c r="E3" s="34"/>
      <c r="F3" s="17"/>
    </row>
    <row r="4" spans="1:9" ht="16">
      <c r="A4" s="47" t="s">
        <v>7</v>
      </c>
      <c r="B4" s="50" t="s">
        <v>8</v>
      </c>
      <c r="C4" s="48">
        <v>435.31299999999999</v>
      </c>
      <c r="D4" s="35">
        <v>145.82499999999999</v>
      </c>
      <c r="E4" s="35">
        <v>145.82499999999999</v>
      </c>
      <c r="F4" s="17"/>
    </row>
    <row r="5" spans="1:9" ht="16">
      <c r="A5" s="47" t="s">
        <v>9</v>
      </c>
      <c r="B5" s="50"/>
      <c r="C5" s="48" t="s">
        <v>10</v>
      </c>
      <c r="D5" s="35" t="s">
        <v>11</v>
      </c>
      <c r="E5" s="35" t="s">
        <v>12</v>
      </c>
      <c r="F5" s="17"/>
    </row>
    <row r="6" spans="1:9" ht="16">
      <c r="A6" s="47" t="s">
        <v>13</v>
      </c>
      <c r="B6" s="50"/>
      <c r="C6" s="48" t="s">
        <v>14</v>
      </c>
      <c r="D6" s="35" t="s">
        <v>15</v>
      </c>
      <c r="E6" s="35" t="s">
        <v>16</v>
      </c>
      <c r="F6" s="17"/>
    </row>
    <row r="7" spans="1:9" ht="16">
      <c r="A7" s="47" t="s">
        <v>17</v>
      </c>
      <c r="B7" s="50" t="s">
        <v>18</v>
      </c>
      <c r="C7" s="48">
        <v>4800</v>
      </c>
      <c r="D7" s="35">
        <v>1200</v>
      </c>
      <c r="E7" s="35">
        <v>4800</v>
      </c>
      <c r="F7" s="17"/>
    </row>
    <row r="8" spans="1:9" ht="16">
      <c r="A8" s="47" t="s">
        <v>19</v>
      </c>
      <c r="B8" s="50"/>
      <c r="C8" s="48" t="s">
        <v>20</v>
      </c>
      <c r="D8" s="35" t="s">
        <v>20</v>
      </c>
      <c r="E8" s="35" t="s">
        <v>20</v>
      </c>
      <c r="F8" s="17"/>
    </row>
    <row r="9" spans="1:9">
      <c r="A9" s="62" t="s">
        <v>21</v>
      </c>
      <c r="B9" s="64"/>
      <c r="C9" s="42"/>
      <c r="D9" s="42"/>
      <c r="E9" s="33"/>
      <c r="F9" s="17"/>
    </row>
    <row r="10" spans="1:9" ht="32">
      <c r="A10" s="51" t="s">
        <v>22</v>
      </c>
      <c r="B10" s="50" t="s">
        <v>23</v>
      </c>
      <c r="C10" s="36">
        <v>50</v>
      </c>
      <c r="D10" s="36">
        <v>50</v>
      </c>
      <c r="E10" s="36">
        <v>50</v>
      </c>
      <c r="F10" s="17"/>
    </row>
    <row r="11" spans="1:9">
      <c r="A11" s="51"/>
      <c r="B11" s="50" t="s">
        <v>24</v>
      </c>
      <c r="C11" s="36">
        <f t="shared" ref="C11:E11" si="0">10*LOG(C10)</f>
        <v>16.989700043360187</v>
      </c>
      <c r="D11" s="36">
        <f t="shared" si="0"/>
        <v>16.989700043360187</v>
      </c>
      <c r="E11" s="36">
        <f t="shared" si="0"/>
        <v>16.989700043360187</v>
      </c>
      <c r="F11" s="17"/>
    </row>
    <row r="12" spans="1:9" ht="32">
      <c r="A12" s="51" t="s">
        <v>25</v>
      </c>
      <c r="B12" s="50" t="s">
        <v>26</v>
      </c>
      <c r="C12" s="36">
        <v>5</v>
      </c>
      <c r="D12" s="36">
        <v>1.5</v>
      </c>
      <c r="E12" s="36">
        <v>1.5</v>
      </c>
      <c r="F12" s="17" t="s">
        <v>27</v>
      </c>
    </row>
    <row r="13" spans="1:9" ht="16">
      <c r="A13" s="51" t="s">
        <v>28</v>
      </c>
      <c r="B13" s="50" t="s">
        <v>29</v>
      </c>
      <c r="C13" s="36">
        <v>20</v>
      </c>
      <c r="D13" s="36">
        <v>16</v>
      </c>
      <c r="E13" s="36">
        <v>16</v>
      </c>
      <c r="F13" s="17"/>
    </row>
    <row r="14" spans="1:9" ht="16">
      <c r="A14" s="51" t="s">
        <v>30</v>
      </c>
      <c r="B14" s="50" t="s">
        <v>24</v>
      </c>
      <c r="C14" s="36">
        <f t="shared" ref="C14:E14" si="1">C11-C12+C13</f>
        <v>31.989700043360187</v>
      </c>
      <c r="D14" s="36">
        <f t="shared" si="1"/>
        <v>31.489700043360187</v>
      </c>
      <c r="E14" s="36">
        <f t="shared" si="1"/>
        <v>31.489700043360187</v>
      </c>
      <c r="F14" s="17"/>
    </row>
    <row r="15" spans="1:9">
      <c r="A15" s="62" t="s">
        <v>31</v>
      </c>
      <c r="B15" s="62"/>
      <c r="C15" s="42"/>
      <c r="D15" s="42"/>
      <c r="E15" s="33"/>
      <c r="F15" s="17"/>
    </row>
    <row r="16" spans="1:9" s="23" customFormat="1" ht="16">
      <c r="A16" s="47" t="s">
        <v>32</v>
      </c>
      <c r="B16" s="52" t="s">
        <v>33</v>
      </c>
      <c r="C16" s="37">
        <v>400</v>
      </c>
      <c r="D16" s="37">
        <v>400</v>
      </c>
      <c r="E16" s="37">
        <v>400</v>
      </c>
      <c r="F16" s="22">
        <v>6375</v>
      </c>
      <c r="G16" s="22">
        <v>6375</v>
      </c>
      <c r="H16" s="22">
        <v>6375</v>
      </c>
      <c r="I16" s="22">
        <v>6375</v>
      </c>
    </row>
    <row r="17" spans="1:9" s="23" customFormat="1" ht="16">
      <c r="A17" s="47" t="s">
        <v>34</v>
      </c>
      <c r="B17" s="52" t="s">
        <v>35</v>
      </c>
      <c r="C17" s="41">
        <v>10</v>
      </c>
      <c r="D17" s="38">
        <v>10</v>
      </c>
      <c r="E17" s="38">
        <v>10</v>
      </c>
      <c r="F17" s="22"/>
    </row>
    <row r="18" spans="1:9" s="23" customFormat="1" ht="16">
      <c r="A18" s="47" t="s">
        <v>36</v>
      </c>
      <c r="B18" s="52" t="s">
        <v>33</v>
      </c>
      <c r="C18" s="38">
        <f>F18</f>
        <v>1440</v>
      </c>
      <c r="D18" s="38">
        <v>1439.83</v>
      </c>
      <c r="E18" s="38">
        <v>1439.83</v>
      </c>
      <c r="F18" s="22">
        <f>ROUND((-(F16*SIN(C17*PI()/180)) + SQRT(((F16^2)*(SIN(C17*PI()/180))^2) + (F16 + C16)^2 - (F16^2))),0)</f>
        <v>1440</v>
      </c>
      <c r="G18" s="22" t="e">
        <f>ROUND((-(G16*SIN(#REF!*PI()/180)) + SQRT(((G16^2)*(SIN(#REF!*PI()/180))^2) + (G16 +#REF!)^2 - (G16^2))),0)</f>
        <v>#REF!</v>
      </c>
      <c r="H18" s="22" t="e">
        <f>ROUND((-(H16*SIN(#REF!*PI()/180)) + SQRT(((H16^2)*(SIN(#REF!*PI()/180))^2) + (H16 +#REF!)^2 - (H16^2))),0)</f>
        <v>#REF!</v>
      </c>
      <c r="I18" s="22" t="e">
        <f>ROUND((-(I16*SIN(#REF!*PI()/180)) + SQRT(((I16^2)*(SIN(#REF!*PI()/180))^2) + (I16 +#REF!)^2 - (I16^2))),0)</f>
        <v>#REF!</v>
      </c>
    </row>
    <row r="19" spans="1:9" ht="32">
      <c r="A19" s="47" t="s">
        <v>37</v>
      </c>
      <c r="B19" s="50" t="s">
        <v>26</v>
      </c>
      <c r="C19" s="36">
        <v>1</v>
      </c>
      <c r="D19" s="36">
        <v>1</v>
      </c>
      <c r="E19" s="36">
        <v>1</v>
      </c>
      <c r="F19" s="17"/>
    </row>
    <row r="20" spans="1:9" ht="32">
      <c r="A20" s="47" t="s">
        <v>38</v>
      </c>
      <c r="B20" s="50" t="s">
        <v>26</v>
      </c>
      <c r="C20" s="36">
        <v>3</v>
      </c>
      <c r="D20" s="36">
        <v>3</v>
      </c>
      <c r="E20" s="36">
        <v>3</v>
      </c>
      <c r="F20" s="17"/>
    </row>
    <row r="21" spans="1:9" ht="16">
      <c r="A21" s="47" t="s">
        <v>39</v>
      </c>
      <c r="B21" s="50" t="s">
        <v>26</v>
      </c>
      <c r="C21" s="36">
        <f>20*LOG(4*PI()*C18*1000*C4*1000000/300000000)</f>
        <v>148.38505476664318</v>
      </c>
      <c r="D21" s="36">
        <f>20*LOG(4*PI()*D18*1000*D4*1000000/300000000)</f>
        <v>138.88463625193512</v>
      </c>
      <c r="E21" s="36">
        <f>20*LOG(4*PI()*E18*1000*E4*1000000/300000000)</f>
        <v>138.88463625193512</v>
      </c>
      <c r="F21" s="17"/>
    </row>
    <row r="22" spans="1:9" ht="16">
      <c r="A22" s="47" t="s">
        <v>40</v>
      </c>
      <c r="B22" s="50" t="s">
        <v>26</v>
      </c>
      <c r="C22" s="36">
        <v>1</v>
      </c>
      <c r="D22" s="36">
        <v>1.1000000000000001</v>
      </c>
      <c r="E22" s="36">
        <v>1.1000000000000001</v>
      </c>
      <c r="F22" s="17"/>
    </row>
    <row r="23" spans="1:9" ht="16">
      <c r="A23" s="47" t="s">
        <v>41</v>
      </c>
      <c r="B23" s="50" t="s">
        <v>26</v>
      </c>
      <c r="C23" s="36">
        <v>0.5</v>
      </c>
      <c r="D23" s="36">
        <v>0.7</v>
      </c>
      <c r="E23" s="36">
        <v>0.7</v>
      </c>
      <c r="F23" s="17"/>
    </row>
    <row r="24" spans="1:9" ht="16">
      <c r="A24" s="47" t="s">
        <v>42</v>
      </c>
      <c r="B24" s="50" t="s">
        <v>24</v>
      </c>
      <c r="C24" s="36">
        <f>C14-SUM(C19:C20,C21:C23)</f>
        <v>-121.89535472328299</v>
      </c>
      <c r="D24" s="36">
        <f>D14-SUM(D19:D20,D21:D23)</f>
        <v>-113.19493620857492</v>
      </c>
      <c r="E24" s="36">
        <f>E14-SUM(E19:E20,E21:E23)</f>
        <v>-113.19493620857492</v>
      </c>
      <c r="F24" s="17"/>
    </row>
    <row r="25" spans="1:9">
      <c r="A25" s="60" t="s">
        <v>43</v>
      </c>
      <c r="B25" s="61"/>
      <c r="C25" s="42"/>
      <c r="D25" s="42"/>
      <c r="E25" s="33"/>
      <c r="F25" s="17"/>
    </row>
    <row r="26" spans="1:9">
      <c r="A26" s="53" t="s">
        <v>44</v>
      </c>
      <c r="B26" s="55" t="s">
        <v>26</v>
      </c>
      <c r="C26" s="39">
        <v>3</v>
      </c>
      <c r="D26" s="39">
        <v>5</v>
      </c>
      <c r="E26" s="39">
        <v>5</v>
      </c>
      <c r="F26" s="17"/>
    </row>
    <row r="27" spans="1:9">
      <c r="A27" s="53" t="s">
        <v>45</v>
      </c>
      <c r="B27" s="55" t="s">
        <v>29</v>
      </c>
      <c r="C27" s="39">
        <v>1</v>
      </c>
      <c r="D27" s="39">
        <v>2.15</v>
      </c>
      <c r="E27" s="39">
        <v>2.15</v>
      </c>
      <c r="F27" s="17"/>
    </row>
    <row r="28" spans="1:9" ht="29.75" customHeight="1">
      <c r="A28" s="54" t="s">
        <v>46</v>
      </c>
      <c r="B28" s="55" t="s">
        <v>24</v>
      </c>
      <c r="C28" s="39">
        <f>C24-C26+C27</f>
        <v>-123.89535472328299</v>
      </c>
      <c r="D28" s="39">
        <f>D24-D26+D27</f>
        <v>-116.04493620857491</v>
      </c>
      <c r="E28" s="39" t="e">
        <f>E24-E26+E27-#REF!</f>
        <v>#REF!</v>
      </c>
      <c r="F28" s="17"/>
    </row>
    <row r="29" spans="1:9" s="23" customFormat="1">
      <c r="A29" s="53"/>
      <c r="B29" s="56" t="s">
        <v>47</v>
      </c>
      <c r="C29" s="40">
        <f t="shared" ref="C29:D29" si="2">C28+30</f>
        <v>-93.895354723282992</v>
      </c>
      <c r="D29" s="40">
        <f t="shared" si="2"/>
        <v>-86.04493620857491</v>
      </c>
      <c r="E29" s="40" t="e">
        <f>E28+30</f>
        <v>#REF!</v>
      </c>
      <c r="F29" s="22"/>
    </row>
    <row r="30" spans="1:9" s="23" customFormat="1">
      <c r="A30" s="53" t="s">
        <v>48</v>
      </c>
      <c r="B30" s="56" t="s">
        <v>47</v>
      </c>
      <c r="C30" s="40">
        <v>-99</v>
      </c>
      <c r="D30" s="40">
        <v>-105</v>
      </c>
      <c r="E30" s="40">
        <v>-113</v>
      </c>
      <c r="F30" s="22"/>
    </row>
    <row r="31" spans="1:9" s="23" customFormat="1">
      <c r="A31" s="53" t="s">
        <v>49</v>
      </c>
      <c r="B31" s="56" t="s">
        <v>26</v>
      </c>
      <c r="C31" s="40">
        <f t="shared" ref="C31" si="3">C29-C30</f>
        <v>5.1046452767170081</v>
      </c>
      <c r="D31" s="40">
        <f>D29-D30</f>
        <v>18.95506379142509</v>
      </c>
      <c r="E31" s="40" t="e">
        <f>E29-E30</f>
        <v>#REF!</v>
      </c>
      <c r="F31" s="22"/>
    </row>
  </sheetData>
  <mergeCells count="4">
    <mergeCell ref="A1:B1"/>
    <mergeCell ref="A9:B9"/>
    <mergeCell ref="A15:B15"/>
    <mergeCell ref="A25:B25"/>
  </mergeCells>
  <phoneticPr fontId="6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E3C5-86A4-5842-98DD-D9EEB04C6D47}">
  <dimension ref="A1"/>
  <sheetViews>
    <sheetView workbookViewId="0"/>
  </sheetViews>
  <sheetFormatPr baseColWidth="10" defaultRowHeight="14"/>
  <sheetData/>
  <phoneticPr fontId="6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6F5680-2376-4C6F-BF57-3946654E6C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59FB40-A6D8-4C7D-BBE3-FAEFABF35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281834-bd77-4da8-9b5c-8cdc7ad0c569"/>
    <ds:schemaRef ds:uri="64183b6c-8ea3-4ca2-af76-7bf4d48b8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4975A1-9E00-4324-8653-B4795A5B9335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3281834-bd77-4da8-9b5c-8cdc7ad0c569"/>
    <ds:schemaRef ds:uri="http://purl.org/dc/dcmitype/"/>
    <ds:schemaRef ds:uri="http://schemas.microsoft.com/office/infopath/2007/PartnerControls"/>
    <ds:schemaRef ds:uri="http://purl.org/dc/elements/1.1/"/>
    <ds:schemaRef ds:uri="64183b6c-8ea3-4ca2-af76-7bf4d48b816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Uplink Summary comments</vt:lpstr>
      <vt:lpstr>Downlink Summary comments</vt:lpstr>
      <vt:lpstr>FRR</vt:lpstr>
      <vt:lpstr>memo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Marloun P. Sejera</dc:creator>
  <cp:keywords/>
  <dc:description/>
  <cp:lastModifiedBy>Yudai Etsunaga</cp:lastModifiedBy>
  <cp:revision/>
  <dcterms:created xsi:type="dcterms:W3CDTF">2019-04-01T00:35:03Z</dcterms:created>
  <dcterms:modified xsi:type="dcterms:W3CDTF">2024-05-23T09:06:37Z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