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4. COMM/LinkBudget/"/>
    </mc:Choice>
  </mc:AlternateContent>
  <xr:revisionPtr revIDLastSave="280" documentId="13_ncr:1_{6EEDB327-A379-4536-8C9E-8FBE3230BB5C}" xr6:coauthVersionLast="47" xr6:coauthVersionMax="47" xr10:uidLastSave="{A23B04A3-4DD1-A049-97DB-1C4BF7403CDC}"/>
  <bookViews>
    <workbookView xWindow="0" yWindow="740" windowWidth="29400" windowHeight="18380" activeTab="2" xr2:uid="{00000000-000D-0000-FFFF-FFFF00000000}"/>
  </bookViews>
  <sheets>
    <sheet name="Sheet1" sheetId="1" r:id="rId1"/>
    <sheet name="Uplink" sheetId="2" r:id="rId2"/>
    <sheet name="Downlink (GMSK)" sheetId="6" r:id="rId3"/>
    <sheet name="Downlink (CW) 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7" l="1"/>
  <c r="M32" i="7"/>
  <c r="L32" i="7"/>
  <c r="K32" i="7"/>
  <c r="J32" i="7"/>
  <c r="I32" i="7"/>
  <c r="H32" i="7"/>
  <c r="G32" i="7"/>
  <c r="F32" i="7"/>
  <c r="C30" i="7"/>
  <c r="N29" i="7"/>
  <c r="M29" i="7"/>
  <c r="M30" i="7" s="1"/>
  <c r="L29" i="7"/>
  <c r="K29" i="7"/>
  <c r="K30" i="7" s="1"/>
  <c r="J29" i="7"/>
  <c r="I29" i="7"/>
  <c r="H29" i="7"/>
  <c r="G29" i="7"/>
  <c r="G30" i="7" s="1"/>
  <c r="F29" i="7"/>
  <c r="N27" i="7"/>
  <c r="N30" i="7" s="1"/>
  <c r="M27" i="7"/>
  <c r="L27" i="7"/>
  <c r="L30" i="7" s="1"/>
  <c r="K27" i="7"/>
  <c r="J27" i="7"/>
  <c r="I27" i="7"/>
  <c r="I30" i="7" s="1"/>
  <c r="H27" i="7"/>
  <c r="H30" i="7" s="1"/>
  <c r="G27" i="7"/>
  <c r="F27" i="7"/>
  <c r="F30" i="7" s="1"/>
  <c r="N26" i="7"/>
  <c r="M26" i="7"/>
  <c r="L26" i="7"/>
  <c r="K26" i="7"/>
  <c r="J26" i="7"/>
  <c r="I26" i="7"/>
  <c r="H26" i="7"/>
  <c r="G26" i="7"/>
  <c r="F26" i="7"/>
  <c r="N25" i="7"/>
  <c r="M25" i="7"/>
  <c r="L25" i="7"/>
  <c r="K25" i="7"/>
  <c r="J25" i="7"/>
  <c r="I25" i="7"/>
  <c r="H25" i="7"/>
  <c r="G25" i="7"/>
  <c r="F25" i="7"/>
  <c r="N24" i="7"/>
  <c r="M24" i="7"/>
  <c r="L24" i="7"/>
  <c r="K24" i="7"/>
  <c r="J24" i="7"/>
  <c r="I24" i="7"/>
  <c r="H24" i="7"/>
  <c r="G24" i="7"/>
  <c r="F24" i="7"/>
  <c r="N22" i="7"/>
  <c r="M22" i="7"/>
  <c r="L22" i="7"/>
  <c r="K22" i="7"/>
  <c r="J22" i="7"/>
  <c r="I22" i="7"/>
  <c r="H22" i="7"/>
  <c r="G22" i="7"/>
  <c r="F22" i="7"/>
  <c r="N21" i="7"/>
  <c r="M21" i="7"/>
  <c r="L21" i="7"/>
  <c r="K21" i="7"/>
  <c r="J21" i="7"/>
  <c r="I21" i="7"/>
  <c r="H21" i="7"/>
  <c r="G21" i="7"/>
  <c r="F21" i="7"/>
  <c r="N20" i="7"/>
  <c r="M20" i="7"/>
  <c r="L20" i="7"/>
  <c r="K20" i="7"/>
  <c r="J20" i="7"/>
  <c r="I20" i="7"/>
  <c r="H20" i="7"/>
  <c r="G20" i="7"/>
  <c r="F20" i="7"/>
  <c r="N16" i="7"/>
  <c r="M16" i="7"/>
  <c r="L16" i="7"/>
  <c r="K16" i="7"/>
  <c r="J16" i="7"/>
  <c r="I16" i="7"/>
  <c r="H16" i="7"/>
  <c r="G16" i="7"/>
  <c r="F16" i="7"/>
  <c r="N15" i="7"/>
  <c r="M15" i="7"/>
  <c r="L15" i="7"/>
  <c r="K15" i="7"/>
  <c r="J15" i="7"/>
  <c r="I15" i="7"/>
  <c r="H15" i="7"/>
  <c r="G15" i="7"/>
  <c r="F15" i="7"/>
  <c r="C14" i="7"/>
  <c r="M14" i="7" s="1"/>
  <c r="N13" i="7"/>
  <c r="M13" i="7"/>
  <c r="L13" i="7"/>
  <c r="K13" i="7"/>
  <c r="J13" i="7"/>
  <c r="I13" i="7"/>
  <c r="H13" i="7"/>
  <c r="G13" i="7"/>
  <c r="F13" i="7"/>
  <c r="H9" i="7"/>
  <c r="N8" i="7"/>
  <c r="N9" i="7" s="1"/>
  <c r="M8" i="7"/>
  <c r="L8" i="7"/>
  <c r="L9" i="7" s="1"/>
  <c r="K8" i="7"/>
  <c r="K9" i="7" s="1"/>
  <c r="J8" i="7"/>
  <c r="J9" i="7" s="1"/>
  <c r="I8" i="7"/>
  <c r="I9" i="7" s="1"/>
  <c r="H8" i="7"/>
  <c r="G8" i="7"/>
  <c r="G9" i="7" s="1"/>
  <c r="F8" i="7"/>
  <c r="F9" i="7" s="1"/>
  <c r="C8" i="7"/>
  <c r="C9" i="7" s="1"/>
  <c r="N4" i="7"/>
  <c r="M4" i="7"/>
  <c r="M9" i="7" s="1"/>
  <c r="L4" i="7"/>
  <c r="K4" i="7"/>
  <c r="J4" i="7"/>
  <c r="I4" i="7"/>
  <c r="H4" i="7"/>
  <c r="G4" i="7"/>
  <c r="F4" i="7"/>
  <c r="G32" i="6"/>
  <c r="H32" i="6"/>
  <c r="I32" i="6"/>
  <c r="J32" i="6"/>
  <c r="K32" i="6"/>
  <c r="L32" i="6"/>
  <c r="M32" i="6"/>
  <c r="N32" i="6"/>
  <c r="F32" i="6"/>
  <c r="G30" i="6"/>
  <c r="H30" i="6"/>
  <c r="I30" i="6"/>
  <c r="J30" i="6"/>
  <c r="K30" i="6"/>
  <c r="L30" i="6"/>
  <c r="M30" i="6"/>
  <c r="N30" i="6"/>
  <c r="F30" i="6"/>
  <c r="C30" i="6"/>
  <c r="G27" i="6"/>
  <c r="H27" i="6"/>
  <c r="I27" i="6"/>
  <c r="J27" i="6"/>
  <c r="K27" i="6"/>
  <c r="L27" i="6"/>
  <c r="M27" i="6"/>
  <c r="N27" i="6"/>
  <c r="F27" i="6"/>
  <c r="G29" i="6"/>
  <c r="H29" i="6"/>
  <c r="I29" i="6"/>
  <c r="J29" i="6"/>
  <c r="K29" i="6"/>
  <c r="L29" i="6"/>
  <c r="M29" i="6"/>
  <c r="N29" i="6"/>
  <c r="F29" i="6"/>
  <c r="C28" i="2"/>
  <c r="J30" i="7" l="1"/>
  <c r="F14" i="7"/>
  <c r="N14" i="7"/>
  <c r="H14" i="7"/>
  <c r="K14" i="7"/>
  <c r="G14" i="7"/>
  <c r="I14" i="7"/>
  <c r="C17" i="7"/>
  <c r="J14" i="7"/>
  <c r="L14" i="7"/>
  <c r="G24" i="2"/>
  <c r="H24" i="2"/>
  <c r="I24" i="2"/>
  <c r="J24" i="2"/>
  <c r="K24" i="2"/>
  <c r="L24" i="2"/>
  <c r="M24" i="2"/>
  <c r="N24" i="2"/>
  <c r="G14" i="2"/>
  <c r="H14" i="2"/>
  <c r="I14" i="2"/>
  <c r="J14" i="2"/>
  <c r="K14" i="2"/>
  <c r="L14" i="2"/>
  <c r="M14" i="2"/>
  <c r="N14" i="2"/>
  <c r="F24" i="2"/>
  <c r="F14" i="2"/>
  <c r="G26" i="6"/>
  <c r="H26" i="6"/>
  <c r="I26" i="6"/>
  <c r="J26" i="6"/>
  <c r="K26" i="6"/>
  <c r="L26" i="6"/>
  <c r="M26" i="6"/>
  <c r="N26" i="6"/>
  <c r="F26" i="6"/>
  <c r="G24" i="6"/>
  <c r="H24" i="6"/>
  <c r="I24" i="6"/>
  <c r="J24" i="6"/>
  <c r="K24" i="6"/>
  <c r="L24" i="6"/>
  <c r="M24" i="6"/>
  <c r="N24" i="6"/>
  <c r="F24" i="6"/>
  <c r="G25" i="6"/>
  <c r="H25" i="6"/>
  <c r="I25" i="6"/>
  <c r="J25" i="6"/>
  <c r="K25" i="6"/>
  <c r="L25" i="6"/>
  <c r="M25" i="6"/>
  <c r="N25" i="6"/>
  <c r="F25" i="6"/>
  <c r="G22" i="6"/>
  <c r="H22" i="6"/>
  <c r="I22" i="6"/>
  <c r="J22" i="6"/>
  <c r="K22" i="6"/>
  <c r="L22" i="6"/>
  <c r="M22" i="6"/>
  <c r="N22" i="6"/>
  <c r="F22" i="6"/>
  <c r="G21" i="6"/>
  <c r="H21" i="6"/>
  <c r="I21" i="6"/>
  <c r="J21" i="6"/>
  <c r="K21" i="6"/>
  <c r="L21" i="6"/>
  <c r="M21" i="6"/>
  <c r="N21" i="6"/>
  <c r="F21" i="6"/>
  <c r="G20" i="6"/>
  <c r="H20" i="6"/>
  <c r="I20" i="6"/>
  <c r="J20" i="6"/>
  <c r="K20" i="6"/>
  <c r="L20" i="6"/>
  <c r="M20" i="6"/>
  <c r="N20" i="6"/>
  <c r="F20" i="6"/>
  <c r="G13" i="6"/>
  <c r="H13" i="6"/>
  <c r="I13" i="6"/>
  <c r="J13" i="6"/>
  <c r="K13" i="6"/>
  <c r="L13" i="6"/>
  <c r="M13" i="6"/>
  <c r="N13" i="6"/>
  <c r="F13" i="6"/>
  <c r="G16" i="6"/>
  <c r="H16" i="6"/>
  <c r="I16" i="6"/>
  <c r="J16" i="6"/>
  <c r="K16" i="6"/>
  <c r="L16" i="6"/>
  <c r="M16" i="6"/>
  <c r="N16" i="6"/>
  <c r="F16" i="6"/>
  <c r="G15" i="6"/>
  <c r="H15" i="6"/>
  <c r="I15" i="6"/>
  <c r="J15" i="6"/>
  <c r="K15" i="6"/>
  <c r="L15" i="6"/>
  <c r="M15" i="6"/>
  <c r="N15" i="6"/>
  <c r="F15" i="6"/>
  <c r="C14" i="6"/>
  <c r="M14" i="6" s="1"/>
  <c r="G4" i="6"/>
  <c r="H4" i="6"/>
  <c r="I4" i="6"/>
  <c r="J4" i="6"/>
  <c r="K4" i="6"/>
  <c r="L4" i="6"/>
  <c r="M4" i="6"/>
  <c r="N4" i="6"/>
  <c r="F4" i="6"/>
  <c r="G4" i="2"/>
  <c r="H4" i="2"/>
  <c r="I4" i="2"/>
  <c r="J4" i="2"/>
  <c r="K4" i="2"/>
  <c r="L4" i="2"/>
  <c r="M4" i="2"/>
  <c r="N4" i="2"/>
  <c r="F4" i="2"/>
  <c r="N8" i="6"/>
  <c r="M8" i="6"/>
  <c r="L8" i="6"/>
  <c r="K8" i="6"/>
  <c r="J8" i="6"/>
  <c r="I8" i="6"/>
  <c r="H8" i="6"/>
  <c r="G8" i="6"/>
  <c r="F8" i="6"/>
  <c r="C8" i="6"/>
  <c r="C9" i="6" s="1"/>
  <c r="I27" i="2"/>
  <c r="J27" i="2"/>
  <c r="K27" i="2"/>
  <c r="L27" i="2"/>
  <c r="M27" i="2"/>
  <c r="N27" i="2"/>
  <c r="H27" i="2"/>
  <c r="G27" i="2"/>
  <c r="F27" i="2"/>
  <c r="N8" i="2"/>
  <c r="N13" i="2"/>
  <c r="L8" i="2"/>
  <c r="M8" i="2"/>
  <c r="M9" i="2" s="1"/>
  <c r="M20" i="2" s="1"/>
  <c r="L13" i="2"/>
  <c r="L16" i="2" s="1"/>
  <c r="M13" i="2"/>
  <c r="F13" i="2"/>
  <c r="F16" i="2" s="1"/>
  <c r="F8" i="2"/>
  <c r="F9" i="2" s="1"/>
  <c r="F20" i="2" s="1"/>
  <c r="K13" i="2"/>
  <c r="K16" i="2" s="1"/>
  <c r="K8" i="2"/>
  <c r="K9" i="2" s="1"/>
  <c r="K20" i="2" s="1"/>
  <c r="J13" i="2"/>
  <c r="J16" i="2" s="1"/>
  <c r="J8" i="2"/>
  <c r="I13" i="2"/>
  <c r="I16" i="2" s="1"/>
  <c r="I8" i="2"/>
  <c r="I9" i="2" s="1"/>
  <c r="I20" i="2" s="1"/>
  <c r="H13" i="2"/>
  <c r="H8" i="2"/>
  <c r="H9" i="2" s="1"/>
  <c r="H20" i="2" s="1"/>
  <c r="G13" i="2"/>
  <c r="G16" i="2" s="1"/>
  <c r="G8" i="2"/>
  <c r="C13" i="2"/>
  <c r="C16" i="2" s="1"/>
  <c r="C8" i="2"/>
  <c r="C9" i="2" s="1"/>
  <c r="C20" i="2" s="1"/>
  <c r="C11" i="1"/>
  <c r="I17" i="7" l="1"/>
  <c r="I23" i="7" s="1"/>
  <c r="I28" i="7" s="1"/>
  <c r="I31" i="7" s="1"/>
  <c r="I33" i="7" s="1"/>
  <c r="H17" i="7"/>
  <c r="H23" i="7" s="1"/>
  <c r="H28" i="7" s="1"/>
  <c r="H31" i="7" s="1"/>
  <c r="H33" i="7" s="1"/>
  <c r="N17" i="7"/>
  <c r="N23" i="7" s="1"/>
  <c r="N28" i="7" s="1"/>
  <c r="N31" i="7" s="1"/>
  <c r="N33" i="7" s="1"/>
  <c r="F17" i="7"/>
  <c r="F23" i="7" s="1"/>
  <c r="F28" i="7" s="1"/>
  <c r="F31" i="7" s="1"/>
  <c r="F33" i="7" s="1"/>
  <c r="M17" i="7"/>
  <c r="M23" i="7" s="1"/>
  <c r="M28" i="7" s="1"/>
  <c r="M31" i="7" s="1"/>
  <c r="M33" i="7" s="1"/>
  <c r="K17" i="7"/>
  <c r="K23" i="7" s="1"/>
  <c r="K28" i="7" s="1"/>
  <c r="K31" i="7" s="1"/>
  <c r="K33" i="7" s="1"/>
  <c r="G17" i="7"/>
  <c r="G23" i="7" s="1"/>
  <c r="G28" i="7" s="1"/>
  <c r="G31" i="7" s="1"/>
  <c r="G33" i="7" s="1"/>
  <c r="L17" i="7"/>
  <c r="L23" i="7" s="1"/>
  <c r="L28" i="7" s="1"/>
  <c r="L31" i="7" s="1"/>
  <c r="L33" i="7" s="1"/>
  <c r="C23" i="7"/>
  <c r="C28" i="7" s="1"/>
  <c r="C31" i="7" s="1"/>
  <c r="C33" i="7" s="1"/>
  <c r="J17" i="7"/>
  <c r="J23" i="7" s="1"/>
  <c r="J28" i="7" s="1"/>
  <c r="J31" i="7" s="1"/>
  <c r="J33" i="7" s="1"/>
  <c r="G9" i="6"/>
  <c r="C17" i="6"/>
  <c r="G17" i="6" s="1"/>
  <c r="G23" i="6" s="1"/>
  <c r="G28" i="6" s="1"/>
  <c r="G31" i="6" s="1"/>
  <c r="G33" i="6" s="1"/>
  <c r="I14" i="6"/>
  <c r="L17" i="6"/>
  <c r="C23" i="6"/>
  <c r="C28" i="6" s="1"/>
  <c r="G14" i="6"/>
  <c r="F17" i="6"/>
  <c r="K14" i="6"/>
  <c r="J14" i="6"/>
  <c r="I9" i="6"/>
  <c r="F14" i="6"/>
  <c r="L14" i="6"/>
  <c r="H16" i="2"/>
  <c r="N16" i="2"/>
  <c r="M16" i="2"/>
  <c r="J9" i="6"/>
  <c r="H14" i="6"/>
  <c r="I17" i="6"/>
  <c r="N14" i="6"/>
  <c r="H17" i="6"/>
  <c r="N17" i="6"/>
  <c r="N23" i="6" s="1"/>
  <c r="N28" i="6" s="1"/>
  <c r="N31" i="6" s="1"/>
  <c r="N33" i="6" s="1"/>
  <c r="F9" i="6"/>
  <c r="H9" i="6"/>
  <c r="N9" i="6"/>
  <c r="K9" i="6"/>
  <c r="M9" i="6"/>
  <c r="L9" i="6"/>
  <c r="J9" i="2"/>
  <c r="J20" i="2" s="1"/>
  <c r="L9" i="2"/>
  <c r="L20" i="2" s="1"/>
  <c r="G9" i="2"/>
  <c r="G20" i="2" s="1"/>
  <c r="N9" i="2"/>
  <c r="N20" i="2" s="1"/>
  <c r="N21" i="2"/>
  <c r="N26" i="2" s="1"/>
  <c r="N28" i="2" s="1"/>
  <c r="M21" i="2"/>
  <c r="M26" i="2" s="1"/>
  <c r="M28" i="2" s="1"/>
  <c r="L21" i="2"/>
  <c r="L26" i="2" s="1"/>
  <c r="L28" i="2" s="1"/>
  <c r="J21" i="2"/>
  <c r="J26" i="2" s="1"/>
  <c r="J28" i="2" s="1"/>
  <c r="F21" i="2"/>
  <c r="F26" i="2" s="1"/>
  <c r="F28" i="2" s="1"/>
  <c r="K21" i="2"/>
  <c r="K26" i="2" s="1"/>
  <c r="K28" i="2" s="1"/>
  <c r="I21" i="2"/>
  <c r="I26" i="2" s="1"/>
  <c r="I28" i="2" s="1"/>
  <c r="H21" i="2"/>
  <c r="H26" i="2" s="1"/>
  <c r="H28" i="2" s="1"/>
  <c r="G21" i="2"/>
  <c r="G26" i="2" s="1"/>
  <c r="G28" i="2" s="1"/>
  <c r="C21" i="2"/>
  <c r="C26" i="2" s="1"/>
  <c r="C14" i="1"/>
  <c r="C6" i="1"/>
  <c r="C7" i="1" s="1"/>
  <c r="C18" i="1" s="1"/>
  <c r="J17" i="6" l="1"/>
  <c r="C31" i="6"/>
  <c r="C33" i="6" s="1"/>
  <c r="K17" i="6"/>
  <c r="K23" i="6"/>
  <c r="K28" i="6" s="1"/>
  <c r="K31" i="6" s="1"/>
  <c r="K33" i="6" s="1"/>
  <c r="M17" i="6"/>
  <c r="M23" i="6" s="1"/>
  <c r="M28" i="6" s="1"/>
  <c r="M31" i="6" s="1"/>
  <c r="M33" i="6" s="1"/>
  <c r="H23" i="6"/>
  <c r="H28" i="6" s="1"/>
  <c r="H31" i="6" s="1"/>
  <c r="H33" i="6" s="1"/>
  <c r="F23" i="6"/>
  <c r="F28" i="6" s="1"/>
  <c r="F31" i="6" s="1"/>
  <c r="F33" i="6" s="1"/>
  <c r="I23" i="6"/>
  <c r="I28" i="6" s="1"/>
  <c r="I31" i="6" s="1"/>
  <c r="I33" i="6" s="1"/>
  <c r="J23" i="6"/>
  <c r="J28" i="6" s="1"/>
  <c r="J31" i="6" s="1"/>
  <c r="J33" i="6" s="1"/>
  <c r="L23" i="6"/>
  <c r="L28" i="6" s="1"/>
  <c r="L31" i="6" s="1"/>
  <c r="L33" i="6" s="1"/>
  <c r="C19" i="1"/>
  <c r="C27" i="1" s="1"/>
  <c r="C29" i="1" l="1"/>
</calcChain>
</file>

<file path=xl/sharedStrings.xml><?xml version="1.0" encoding="utf-8"?>
<sst xmlns="http://schemas.openxmlformats.org/spreadsheetml/2006/main" count="191" uniqueCount="50">
  <si>
    <t>Path loss</t>
  </si>
  <si>
    <t xml:space="preserve">Orbit altitude </t>
  </si>
  <si>
    <t xml:space="preserve">Elevation </t>
  </si>
  <si>
    <t xml:space="preserve">Frequency </t>
  </si>
  <si>
    <t>MHz</t>
  </si>
  <si>
    <t>km</t>
  </si>
  <si>
    <t>deg</t>
  </si>
  <si>
    <t xml:space="preserve">Slant Range </t>
  </si>
  <si>
    <t>dB</t>
  </si>
  <si>
    <t xml:space="preserve">Path loss </t>
  </si>
  <si>
    <t>TX power</t>
  </si>
  <si>
    <t>dBm</t>
  </si>
  <si>
    <t>Antenna gain</t>
  </si>
  <si>
    <t>Transmission line loss</t>
  </si>
  <si>
    <t>EIRP</t>
  </si>
  <si>
    <t>Antenna pointing loss</t>
  </si>
  <si>
    <t>GS Antenna pointing loss</t>
  </si>
  <si>
    <t>Polarization loss</t>
  </si>
  <si>
    <t xml:space="preserve"> </t>
  </si>
  <si>
    <t>Atmosphere + Ionosphere loss</t>
  </si>
  <si>
    <t>Power at the satellite</t>
  </si>
  <si>
    <t>Satllite side</t>
  </si>
  <si>
    <t>Received power to the tranceiver</t>
  </si>
  <si>
    <t>Receiver sensitivity</t>
  </si>
  <si>
    <t>Link margin</t>
  </si>
  <si>
    <t>mW</t>
  </si>
  <si>
    <t>Ground terminal side and path</t>
  </si>
  <si>
    <t>*** This color values should be manually added</t>
  </si>
  <si>
    <t>TX Power</t>
    <phoneticPr fontId="3"/>
  </si>
  <si>
    <t>mW</t>
    <phoneticPr fontId="3"/>
  </si>
  <si>
    <t>dBm</t>
    <phoneticPr fontId="3"/>
  </si>
  <si>
    <t>Transmission Line Loss</t>
    <phoneticPr fontId="3"/>
  </si>
  <si>
    <t>dB</t>
    <phoneticPr fontId="3"/>
  </si>
  <si>
    <t>EIRP</t>
    <phoneticPr fontId="3"/>
  </si>
  <si>
    <t>Path and GS side</t>
    <phoneticPr fontId="3"/>
  </si>
  <si>
    <t>Satellite Antenna Pointing Loss</t>
    <phoneticPr fontId="3"/>
  </si>
  <si>
    <t>Polarization Loss</t>
    <phoneticPr fontId="3"/>
  </si>
  <si>
    <t>GS Antenna Gain</t>
    <phoneticPr fontId="3"/>
  </si>
  <si>
    <t>GS Transmission Line Loss</t>
    <phoneticPr fontId="3"/>
  </si>
  <si>
    <t>Link Margin</t>
    <phoneticPr fontId="3"/>
  </si>
  <si>
    <t>GS Effective Noise Temperature</t>
    <phoneticPr fontId="3"/>
  </si>
  <si>
    <t>K</t>
    <phoneticPr fontId="3"/>
  </si>
  <si>
    <t>Signal Power at GS LNA Input</t>
    <phoneticPr fontId="3"/>
  </si>
  <si>
    <t>GS Receiver Bandwidth</t>
    <phoneticPr fontId="3"/>
  </si>
  <si>
    <t>Hz</t>
    <phoneticPr fontId="3"/>
  </si>
  <si>
    <t>GS Receiver Noise Power</t>
    <phoneticPr fontId="3"/>
  </si>
  <si>
    <t>SNR at GS Receiver</t>
    <phoneticPr fontId="3"/>
  </si>
  <si>
    <t>Required SNR for GS receiver</t>
    <phoneticPr fontId="3"/>
  </si>
  <si>
    <t xml:space="preserve">*** This color values are calculated by fomula </t>
    <phoneticPr fontId="3"/>
  </si>
  <si>
    <t>ICOM Sensitivity -122 dBm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</si>
</sst>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2" fillId="4" borderId="0" xfId="0" applyFont="1" applyFill="1"/>
    <xf numFmtId="0" fontId="2" fillId="5" borderId="1" xfId="0" applyFont="1" applyFill="1" applyBorder="1"/>
    <xf numFmtId="0" fontId="0" fillId="2" borderId="0" xfId="0" applyFill="1"/>
    <xf numFmtId="0" fontId="2" fillId="0" borderId="2" xfId="0" applyFont="1" applyBorder="1"/>
    <xf numFmtId="0" fontId="2" fillId="2" borderId="3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5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177DD3EF-54A3-4357-ABBD-70363BA7A8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9"/>
  <sheetViews>
    <sheetView zoomScale="85" zoomScaleNormal="85" workbookViewId="0">
      <selection activeCell="F5" sqref="F5"/>
    </sheetView>
  </sheetViews>
  <sheetFormatPr baseColWidth="10" defaultColWidth="8.83203125" defaultRowHeight="27"/>
  <cols>
    <col min="2" max="2" width="43.6640625" style="1" bestFit="1" customWidth="1"/>
    <col min="3" max="3" width="12" bestFit="1" customWidth="1"/>
    <col min="6" max="6" width="81.6640625" bestFit="1" customWidth="1"/>
  </cols>
  <sheetData>
    <row r="2" spans="2:6" ht="20">
      <c r="B2" s="2" t="s">
        <v>3</v>
      </c>
      <c r="C2" s="2">
        <v>435</v>
      </c>
      <c r="D2" s="3" t="s">
        <v>4</v>
      </c>
      <c r="F2" s="8" t="s">
        <v>27</v>
      </c>
    </row>
    <row r="3" spans="2:6" ht="20">
      <c r="B3" s="2" t="s">
        <v>1</v>
      </c>
      <c r="C3" s="2">
        <v>400</v>
      </c>
      <c r="D3" s="3" t="s">
        <v>5</v>
      </c>
    </row>
    <row r="4" spans="2:6" ht="20">
      <c r="B4" s="2" t="s">
        <v>2</v>
      </c>
      <c r="C4" s="2">
        <v>10</v>
      </c>
      <c r="D4" s="3" t="s">
        <v>6</v>
      </c>
      <c r="F4" t="s">
        <v>49</v>
      </c>
    </row>
    <row r="5" spans="2:6" ht="20">
      <c r="B5" s="4"/>
      <c r="C5" s="4"/>
      <c r="D5" s="4"/>
    </row>
    <row r="6" spans="2:6" ht="20">
      <c r="B6" s="5" t="s">
        <v>7</v>
      </c>
      <c r="C6" s="5">
        <f>((6378.14+C3)^2-6378.14^2*(COS(C4*PI()/180))^2)^0.5-6378.14*SIN(C4*PI()/180)</f>
        <v>1439.8353509277347</v>
      </c>
      <c r="D6" s="3" t="s">
        <v>5</v>
      </c>
    </row>
    <row r="7" spans="2:6" ht="20">
      <c r="B7" s="5" t="s">
        <v>9</v>
      </c>
      <c r="C7" s="5">
        <f>20*LOG10(C6*10^3)+20*LOG10(C2*10^6)-147.55</f>
        <v>148.38604178277768</v>
      </c>
      <c r="D7" s="3" t="s">
        <v>8</v>
      </c>
    </row>
    <row r="8" spans="2:6" ht="20">
      <c r="B8" s="4"/>
      <c r="C8" s="4"/>
      <c r="D8" s="4"/>
    </row>
    <row r="9" spans="2:6" ht="20">
      <c r="B9" s="6" t="s">
        <v>26</v>
      </c>
      <c r="C9" s="4"/>
      <c r="D9" s="4"/>
    </row>
    <row r="10" spans="2:6" ht="20">
      <c r="B10" s="2" t="s">
        <v>10</v>
      </c>
      <c r="C10" s="2">
        <v>100</v>
      </c>
      <c r="D10" s="3" t="s">
        <v>25</v>
      </c>
    </row>
    <row r="11" spans="2:6" ht="20">
      <c r="B11" s="5" t="s">
        <v>10</v>
      </c>
      <c r="C11" s="5">
        <f>10*LOG10(C10)</f>
        <v>20</v>
      </c>
      <c r="D11" s="3" t="s">
        <v>11</v>
      </c>
    </row>
    <row r="12" spans="2:6" ht="20">
      <c r="B12" s="2" t="s">
        <v>12</v>
      </c>
      <c r="C12" s="2">
        <v>6</v>
      </c>
      <c r="D12" s="3" t="s">
        <v>8</v>
      </c>
    </row>
    <row r="13" spans="2:6" ht="20">
      <c r="B13" s="2" t="s">
        <v>13</v>
      </c>
      <c r="C13" s="2">
        <v>1</v>
      </c>
      <c r="D13" s="3" t="s">
        <v>8</v>
      </c>
    </row>
    <row r="14" spans="2:6" ht="20">
      <c r="B14" s="5" t="s">
        <v>14</v>
      </c>
      <c r="C14" s="5">
        <f>C11+C12-C13</f>
        <v>25</v>
      </c>
      <c r="D14" s="3" t="s">
        <v>8</v>
      </c>
    </row>
    <row r="15" spans="2:6" ht="20">
      <c r="B15" s="2" t="s">
        <v>16</v>
      </c>
      <c r="C15" s="2">
        <v>0</v>
      </c>
      <c r="D15" s="3" t="s">
        <v>8</v>
      </c>
    </row>
    <row r="16" spans="2:6" ht="20">
      <c r="B16" s="2" t="s">
        <v>17</v>
      </c>
      <c r="C16" s="2">
        <v>3</v>
      </c>
      <c r="D16" s="3" t="s">
        <v>8</v>
      </c>
    </row>
    <row r="17" spans="1:4" ht="20">
      <c r="A17" t="s">
        <v>18</v>
      </c>
      <c r="B17" s="2" t="s">
        <v>19</v>
      </c>
      <c r="C17" s="2">
        <v>1.5</v>
      </c>
      <c r="D17" s="3" t="s">
        <v>8</v>
      </c>
    </row>
    <row r="18" spans="1:4" ht="20">
      <c r="B18" s="2" t="s">
        <v>0</v>
      </c>
      <c r="C18" s="2">
        <f>C7</f>
        <v>148.38604178277768</v>
      </c>
      <c r="D18" s="3" t="s">
        <v>8</v>
      </c>
    </row>
    <row r="19" spans="1:4" ht="20">
      <c r="B19" s="5" t="s">
        <v>20</v>
      </c>
      <c r="C19" s="5">
        <f>C14-C15-C16-C17-C18</f>
        <v>-127.88604178277768</v>
      </c>
      <c r="D19" s="3" t="s">
        <v>11</v>
      </c>
    </row>
    <row r="20" spans="1:4" ht="20">
      <c r="B20" s="4"/>
      <c r="C20" s="4"/>
      <c r="D20" s="4"/>
    </row>
    <row r="21" spans="1:4" ht="20">
      <c r="B21" s="6" t="s">
        <v>21</v>
      </c>
      <c r="C21" s="4"/>
      <c r="D21" s="4"/>
    </row>
    <row r="22" spans="1:4" ht="20">
      <c r="B22" s="2" t="s">
        <v>15</v>
      </c>
      <c r="C22" s="2">
        <v>3</v>
      </c>
      <c r="D22" s="3" t="s">
        <v>8</v>
      </c>
    </row>
    <row r="23" spans="1:4" ht="20">
      <c r="B23" s="2"/>
      <c r="C23" s="2"/>
      <c r="D23" s="3"/>
    </row>
    <row r="24" spans="1:4" ht="20">
      <c r="B24" s="2"/>
      <c r="C24" s="2"/>
      <c r="D24" s="3"/>
    </row>
    <row r="25" spans="1:4" ht="20">
      <c r="B25" s="2"/>
      <c r="C25" s="2"/>
      <c r="D25" s="3"/>
    </row>
    <row r="26" spans="1:4" ht="20">
      <c r="B26" s="2"/>
      <c r="C26" s="2"/>
      <c r="D26" s="3"/>
    </row>
    <row r="27" spans="1:4" ht="20">
      <c r="B27" s="5" t="s">
        <v>22</v>
      </c>
      <c r="C27" s="5">
        <f>C19-C22</f>
        <v>-130.88604178277768</v>
      </c>
      <c r="D27" s="3" t="s">
        <v>11</v>
      </c>
    </row>
    <row r="28" spans="1:4" ht="20">
      <c r="B28" s="2" t="s">
        <v>23</v>
      </c>
      <c r="C28" s="2">
        <v>-133.80000000000001</v>
      </c>
      <c r="D28" s="3" t="s">
        <v>11</v>
      </c>
    </row>
    <row r="29" spans="1:4" ht="20">
      <c r="B29" s="7" t="s">
        <v>24</v>
      </c>
      <c r="C29" s="7">
        <f>C27-C28</f>
        <v>2.9139582172223299</v>
      </c>
      <c r="D29" s="3" t="s">
        <v>8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6D75-3266-432D-AB0A-5F898AE96519}">
  <dimension ref="B4:Q28"/>
  <sheetViews>
    <sheetView workbookViewId="0">
      <selection activeCell="Q4" sqref="Q4:Q5"/>
    </sheetView>
  </sheetViews>
  <sheetFormatPr baseColWidth="10" defaultColWidth="8.83203125" defaultRowHeight="18"/>
  <cols>
    <col min="2" max="2" width="32.33203125" bestFit="1" customWidth="1"/>
    <col min="3" max="3" width="12.6640625" customWidth="1"/>
    <col min="6" max="6" width="9.33203125" customWidth="1"/>
    <col min="17" max="17" width="41.1640625" customWidth="1"/>
  </cols>
  <sheetData>
    <row r="4" spans="2:17" ht="20">
      <c r="B4" s="2" t="s">
        <v>3</v>
      </c>
      <c r="C4" s="2">
        <v>435.31299999999999</v>
      </c>
      <c r="D4" s="3" t="s">
        <v>4</v>
      </c>
      <c r="F4" s="2">
        <f>$C$4</f>
        <v>435.31299999999999</v>
      </c>
      <c r="G4" s="2">
        <f t="shared" ref="G4:N4" si="0">$C$4</f>
        <v>435.31299999999999</v>
      </c>
      <c r="H4" s="2">
        <f t="shared" si="0"/>
        <v>435.31299999999999</v>
      </c>
      <c r="I4" s="2">
        <f t="shared" si="0"/>
        <v>435.31299999999999</v>
      </c>
      <c r="J4" s="2">
        <f t="shared" si="0"/>
        <v>435.31299999999999</v>
      </c>
      <c r="K4" s="2">
        <f t="shared" si="0"/>
        <v>435.31299999999999</v>
      </c>
      <c r="L4" s="2">
        <f t="shared" si="0"/>
        <v>435.31299999999999</v>
      </c>
      <c r="M4" s="2">
        <f t="shared" si="0"/>
        <v>435.31299999999999</v>
      </c>
      <c r="N4" s="2">
        <f t="shared" si="0"/>
        <v>435.31299999999999</v>
      </c>
      <c r="Q4" s="15" t="s">
        <v>27</v>
      </c>
    </row>
    <row r="5" spans="2:17" ht="20">
      <c r="B5" s="2" t="s">
        <v>1</v>
      </c>
      <c r="C5" s="2">
        <v>400</v>
      </c>
      <c r="D5" s="3" t="s">
        <v>5</v>
      </c>
      <c r="F5" s="2">
        <v>400</v>
      </c>
      <c r="G5" s="2">
        <v>400</v>
      </c>
      <c r="H5" s="2">
        <v>400</v>
      </c>
      <c r="I5" s="2">
        <v>400</v>
      </c>
      <c r="J5" s="2">
        <v>400</v>
      </c>
      <c r="K5" s="2">
        <v>400</v>
      </c>
      <c r="L5" s="2">
        <v>400</v>
      </c>
      <c r="M5" s="2">
        <v>400</v>
      </c>
      <c r="N5" s="2">
        <v>400</v>
      </c>
      <c r="Q5" s="16" t="s">
        <v>48</v>
      </c>
    </row>
    <row r="6" spans="2:17" ht="20">
      <c r="B6" s="2" t="s">
        <v>2</v>
      </c>
      <c r="C6" s="2">
        <v>10</v>
      </c>
      <c r="D6" s="3" t="s">
        <v>6</v>
      </c>
      <c r="F6" s="2">
        <v>10</v>
      </c>
      <c r="G6" s="2">
        <v>20</v>
      </c>
      <c r="H6" s="2">
        <v>30</v>
      </c>
      <c r="I6" s="2">
        <v>40</v>
      </c>
      <c r="J6" s="2">
        <v>50</v>
      </c>
      <c r="K6" s="2">
        <v>60</v>
      </c>
      <c r="L6" s="2">
        <v>70</v>
      </c>
      <c r="M6" s="2">
        <v>80</v>
      </c>
      <c r="N6" s="2">
        <v>90</v>
      </c>
    </row>
    <row r="7" spans="2:17" ht="20">
      <c r="B7" s="4"/>
      <c r="C7" s="4"/>
      <c r="D7" s="4"/>
      <c r="F7" s="4"/>
      <c r="G7" s="4"/>
      <c r="H7" s="4"/>
      <c r="I7" s="4"/>
      <c r="J7" s="4"/>
      <c r="K7" s="4"/>
      <c r="L7" s="4"/>
      <c r="M7" s="4"/>
      <c r="N7" s="4"/>
    </row>
    <row r="8" spans="2:17" ht="20">
      <c r="B8" s="5" t="s">
        <v>7</v>
      </c>
      <c r="C8" s="5">
        <f>((6378.14+C5)^2-6378.14^2*(COS(C6*PI()/180))^2)^0.5-6378.14*SIN(C6*PI()/180)</f>
        <v>1439.8353509277347</v>
      </c>
      <c r="D8" s="3" t="s">
        <v>5</v>
      </c>
      <c r="F8" s="5">
        <f t="shared" ref="F8:K8" si="1">((6378.14+F5)^2-6378.14^2*(COS(F6*PI()/180))^2)^0.5-6378.14*SIN(F6*PI()/180)</f>
        <v>1439.8353509277347</v>
      </c>
      <c r="G8" s="5">
        <f t="shared" si="1"/>
        <v>984.18286929455053</v>
      </c>
      <c r="H8" s="5">
        <f t="shared" si="1"/>
        <v>739.37491687232387</v>
      </c>
      <c r="I8" s="5">
        <f t="shared" si="1"/>
        <v>598.16602405503181</v>
      </c>
      <c r="J8" s="5">
        <f t="shared" si="1"/>
        <v>511.73755702197013</v>
      </c>
      <c r="K8" s="5">
        <f t="shared" si="1"/>
        <v>457.4233533865754</v>
      </c>
      <c r="L8" s="5">
        <f t="shared" ref="L8:M8" si="2">((6378.14+L5)^2-6378.14^2*(COS(L6*PI()/180))^2)^0.5-6378.14*SIN(L6*PI()/180)</f>
        <v>424.01991068597181</v>
      </c>
      <c r="M8" s="5">
        <f t="shared" si="2"/>
        <v>405.79869737522949</v>
      </c>
      <c r="N8" s="5">
        <f>((6378.14+N5)^2-6378.14^2*(COS(N6*PI()/180))^2)^0.5-6378.14*SIN(N6*PI()/180)</f>
        <v>400</v>
      </c>
    </row>
    <row r="9" spans="2:17" ht="20">
      <c r="B9" s="5" t="s">
        <v>9</v>
      </c>
      <c r="C9" s="5">
        <f>20*LOG10(C8*10^3)+20*LOG10(C4*10^6)-147.55</f>
        <v>148.39228938237449</v>
      </c>
      <c r="D9" s="3" t="s">
        <v>8</v>
      </c>
      <c r="F9" s="5">
        <f t="shared" ref="F9:K9" si="3">20*LOG10(F8*10^3)+20*LOG10(F4*10^6)-147.55</f>
        <v>148.39228938237449</v>
      </c>
      <c r="G9" s="5">
        <f t="shared" si="3"/>
        <v>145.08754876720883</v>
      </c>
      <c r="H9" s="5">
        <f t="shared" si="3"/>
        <v>142.60332700157795</v>
      </c>
      <c r="I9" s="5">
        <f t="shared" si="3"/>
        <v>140.76246756640796</v>
      </c>
      <c r="J9" s="5">
        <f t="shared" si="3"/>
        <v>139.40697856919491</v>
      </c>
      <c r="K9" s="5">
        <f t="shared" si="3"/>
        <v>138.43239940663216</v>
      </c>
      <c r="L9" s="5">
        <f t="shared" ref="L9:M9" si="4">20*LOG10(L8*10^3)+20*LOG10(L4*10^6)-147.55</f>
        <v>137.77375774309246</v>
      </c>
      <c r="M9" s="5">
        <f t="shared" si="4"/>
        <v>137.39224571074061</v>
      </c>
      <c r="N9" s="5">
        <f>20*LOG10(N8*10^3)+20*LOG10(N4*10^6)-147.55</f>
        <v>137.26723256524878</v>
      </c>
    </row>
    <row r="10" spans="2:17" ht="20">
      <c r="B10" s="4"/>
      <c r="C10" s="4"/>
      <c r="D10" s="4"/>
      <c r="F10" s="4"/>
      <c r="G10" s="4"/>
      <c r="H10" s="4"/>
      <c r="I10" s="4"/>
      <c r="J10" s="4"/>
      <c r="K10" s="4"/>
      <c r="L10" s="4"/>
      <c r="M10" s="4"/>
      <c r="N10" s="4"/>
    </row>
    <row r="11" spans="2:17" ht="20">
      <c r="B11" s="6" t="s">
        <v>26</v>
      </c>
      <c r="C11" s="4"/>
      <c r="D11" s="4"/>
      <c r="F11" s="4"/>
      <c r="G11" s="4"/>
      <c r="H11" s="4"/>
      <c r="I11" s="4"/>
      <c r="J11" s="4"/>
      <c r="K11" s="4"/>
      <c r="L11" s="4"/>
      <c r="M11" s="4"/>
      <c r="N11" s="4"/>
    </row>
    <row r="12" spans="2:17" ht="20">
      <c r="B12" s="2" t="s">
        <v>10</v>
      </c>
      <c r="C12" s="2">
        <v>50000</v>
      </c>
      <c r="D12" s="3" t="s">
        <v>25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  <c r="M12" s="2">
        <v>50000</v>
      </c>
      <c r="N12" s="2">
        <v>50000</v>
      </c>
    </row>
    <row r="13" spans="2:17" ht="20">
      <c r="B13" s="5" t="s">
        <v>10</v>
      </c>
      <c r="C13" s="5">
        <f>10*LOG10(C12)</f>
        <v>46.989700043360187</v>
      </c>
      <c r="D13" s="3" t="s">
        <v>11</v>
      </c>
      <c r="F13" s="5">
        <f t="shared" ref="F13:K13" si="5">10*LOG10(F12)</f>
        <v>46.989700043360187</v>
      </c>
      <c r="G13" s="5">
        <f t="shared" si="5"/>
        <v>46.989700043360187</v>
      </c>
      <c r="H13" s="5">
        <f t="shared" si="5"/>
        <v>46.989700043360187</v>
      </c>
      <c r="I13" s="5">
        <f t="shared" si="5"/>
        <v>46.989700043360187</v>
      </c>
      <c r="J13" s="5">
        <f t="shared" si="5"/>
        <v>46.989700043360187</v>
      </c>
      <c r="K13" s="5">
        <f t="shared" si="5"/>
        <v>46.989700043360187</v>
      </c>
      <c r="L13" s="5">
        <f t="shared" ref="L13:M13" si="6">10*LOG10(L12)</f>
        <v>46.989700043360187</v>
      </c>
      <c r="M13" s="5">
        <f t="shared" si="6"/>
        <v>46.989700043360187</v>
      </c>
      <c r="N13" s="5">
        <f>10*LOG10(N12)</f>
        <v>46.989700043360187</v>
      </c>
    </row>
    <row r="14" spans="2:17" ht="20">
      <c r="B14" s="2" t="s">
        <v>12</v>
      </c>
      <c r="C14" s="2">
        <v>22</v>
      </c>
      <c r="D14" s="3" t="s">
        <v>8</v>
      </c>
      <c r="F14" s="2">
        <f>$C$14</f>
        <v>22</v>
      </c>
      <c r="G14" s="2">
        <f t="shared" ref="G14:N14" si="7">$C$14</f>
        <v>22</v>
      </c>
      <c r="H14" s="2">
        <f t="shared" si="7"/>
        <v>22</v>
      </c>
      <c r="I14" s="2">
        <f t="shared" si="7"/>
        <v>22</v>
      </c>
      <c r="J14" s="2">
        <f t="shared" si="7"/>
        <v>22</v>
      </c>
      <c r="K14" s="2">
        <f t="shared" si="7"/>
        <v>22</v>
      </c>
      <c r="L14" s="2">
        <f t="shared" si="7"/>
        <v>22</v>
      </c>
      <c r="M14" s="2">
        <f t="shared" si="7"/>
        <v>22</v>
      </c>
      <c r="N14" s="2">
        <f t="shared" si="7"/>
        <v>22</v>
      </c>
    </row>
    <row r="15" spans="2:17" ht="20">
      <c r="B15" s="2" t="s">
        <v>13</v>
      </c>
      <c r="C15" s="2">
        <v>5</v>
      </c>
      <c r="D15" s="3" t="s">
        <v>8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</row>
    <row r="16" spans="2:17" ht="20">
      <c r="B16" s="5" t="s">
        <v>14</v>
      </c>
      <c r="C16" s="5">
        <f>C13+C14-C15</f>
        <v>63.989700043360187</v>
      </c>
      <c r="D16" s="3" t="s">
        <v>11</v>
      </c>
      <c r="F16" s="5">
        <f t="shared" ref="F16:K16" si="8">F13+F14-F15</f>
        <v>63.989700043360187</v>
      </c>
      <c r="G16" s="5">
        <f t="shared" si="8"/>
        <v>63.989700043360187</v>
      </c>
      <c r="H16" s="5">
        <f t="shared" si="8"/>
        <v>63.989700043360187</v>
      </c>
      <c r="I16" s="5">
        <f t="shared" si="8"/>
        <v>63.989700043360187</v>
      </c>
      <c r="J16" s="5">
        <f t="shared" si="8"/>
        <v>63.989700043360187</v>
      </c>
      <c r="K16" s="5">
        <f t="shared" si="8"/>
        <v>63.989700043360187</v>
      </c>
      <c r="L16" s="5">
        <f t="shared" ref="L16:M16" si="9">L13+L14-L15</f>
        <v>63.989700043360187</v>
      </c>
      <c r="M16" s="5">
        <f t="shared" si="9"/>
        <v>63.989700043360187</v>
      </c>
      <c r="N16" s="5">
        <f>N13+N14-N15</f>
        <v>63.989700043360187</v>
      </c>
    </row>
    <row r="17" spans="2:14" ht="20">
      <c r="B17" s="2" t="s">
        <v>16</v>
      </c>
      <c r="C17" s="2">
        <v>1</v>
      </c>
      <c r="D17" s="3" t="s">
        <v>8</v>
      </c>
      <c r="F17" s="2">
        <v>1</v>
      </c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</row>
    <row r="18" spans="2:14" ht="20">
      <c r="B18" s="2" t="s">
        <v>17</v>
      </c>
      <c r="C18" s="2">
        <v>3</v>
      </c>
      <c r="D18" s="3" t="s">
        <v>8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</row>
    <row r="19" spans="2:14" ht="20">
      <c r="B19" s="2" t="s">
        <v>19</v>
      </c>
      <c r="C19" s="2">
        <v>1.5</v>
      </c>
      <c r="D19" s="3" t="s">
        <v>8</v>
      </c>
      <c r="F19" s="2">
        <v>1.5</v>
      </c>
      <c r="G19" s="2">
        <v>1.5</v>
      </c>
      <c r="H19" s="2">
        <v>1.5</v>
      </c>
      <c r="I19" s="2">
        <v>1.5</v>
      </c>
      <c r="J19" s="2">
        <v>1.5</v>
      </c>
      <c r="K19" s="2">
        <v>1.5</v>
      </c>
      <c r="L19" s="2">
        <v>1.5</v>
      </c>
      <c r="M19" s="2">
        <v>1.5</v>
      </c>
      <c r="N19" s="2">
        <v>1.5</v>
      </c>
    </row>
    <row r="20" spans="2:14" ht="20">
      <c r="B20" s="2" t="s">
        <v>0</v>
      </c>
      <c r="C20" s="2">
        <f>C9</f>
        <v>148.39228938237449</v>
      </c>
      <c r="D20" s="3" t="s">
        <v>8</v>
      </c>
      <c r="F20" s="2">
        <f t="shared" ref="F20:K20" si="10">F9</f>
        <v>148.39228938237449</v>
      </c>
      <c r="G20" s="2">
        <f t="shared" si="10"/>
        <v>145.08754876720883</v>
      </c>
      <c r="H20" s="2">
        <f t="shared" si="10"/>
        <v>142.60332700157795</v>
      </c>
      <c r="I20" s="2">
        <f t="shared" si="10"/>
        <v>140.76246756640796</v>
      </c>
      <c r="J20" s="2">
        <f t="shared" si="10"/>
        <v>139.40697856919491</v>
      </c>
      <c r="K20" s="2">
        <f t="shared" si="10"/>
        <v>138.43239940663216</v>
      </c>
      <c r="L20" s="2">
        <f t="shared" ref="L20:M20" si="11">L9</f>
        <v>137.77375774309246</v>
      </c>
      <c r="M20" s="2">
        <f t="shared" si="11"/>
        <v>137.39224571074061</v>
      </c>
      <c r="N20" s="2">
        <f>N9</f>
        <v>137.26723256524878</v>
      </c>
    </row>
    <row r="21" spans="2:14" ht="20">
      <c r="B21" s="5" t="s">
        <v>20</v>
      </c>
      <c r="C21" s="5">
        <f>C16-C17-C18-C19-C20</f>
        <v>-89.902589339014298</v>
      </c>
      <c r="D21" s="3" t="s">
        <v>11</v>
      </c>
      <c r="F21" s="5">
        <f t="shared" ref="F21:K21" si="12">F16-F17-F18-F19-F20</f>
        <v>-89.902589339014298</v>
      </c>
      <c r="G21" s="5">
        <f t="shared" si="12"/>
        <v>-88.597848723848642</v>
      </c>
      <c r="H21" s="5">
        <f t="shared" si="12"/>
        <v>-86.113626958217765</v>
      </c>
      <c r="I21" s="5">
        <f t="shared" si="12"/>
        <v>-84.272767523047776</v>
      </c>
      <c r="J21" s="5">
        <f t="shared" si="12"/>
        <v>-82.917278525834718</v>
      </c>
      <c r="K21" s="5">
        <f t="shared" si="12"/>
        <v>-81.94269936327197</v>
      </c>
      <c r="L21" s="5">
        <f t="shared" ref="L21:M21" si="13">L16-L17-L18-L19-L20</f>
        <v>-81.284057699732273</v>
      </c>
      <c r="M21" s="5">
        <f t="shared" si="13"/>
        <v>-80.902545667380423</v>
      </c>
      <c r="N21" s="5">
        <f>N16-N17-N18-N19-N20</f>
        <v>-80.777532521888588</v>
      </c>
    </row>
    <row r="22" spans="2:14" ht="20">
      <c r="B22" s="4"/>
      <c r="C22" s="4"/>
      <c r="D22" s="4"/>
      <c r="F22" s="4"/>
      <c r="G22" s="4"/>
      <c r="H22" s="4"/>
      <c r="I22" s="4"/>
      <c r="J22" s="4"/>
      <c r="K22" s="4"/>
      <c r="L22" s="4"/>
      <c r="M22" s="4"/>
      <c r="N22" s="4"/>
    </row>
    <row r="23" spans="2:14" ht="20">
      <c r="B23" s="6" t="s">
        <v>21</v>
      </c>
      <c r="C23" s="4"/>
      <c r="D23" s="4"/>
      <c r="F23" s="4"/>
      <c r="G23" s="4"/>
      <c r="H23" s="4"/>
      <c r="I23" s="4"/>
      <c r="J23" s="4"/>
      <c r="K23" s="4"/>
      <c r="L23" s="4"/>
      <c r="M23" s="4"/>
      <c r="N23" s="4"/>
    </row>
    <row r="24" spans="2:14" ht="20">
      <c r="B24" s="2" t="s">
        <v>12</v>
      </c>
      <c r="C24" s="2">
        <v>2.2000000000000002</v>
      </c>
      <c r="D24" s="3" t="s">
        <v>8</v>
      </c>
      <c r="F24" s="2">
        <f>$C$24</f>
        <v>2.2000000000000002</v>
      </c>
      <c r="G24" s="2">
        <f t="shared" ref="G24:N24" si="14">$C$24</f>
        <v>2.2000000000000002</v>
      </c>
      <c r="H24" s="2">
        <f t="shared" si="14"/>
        <v>2.2000000000000002</v>
      </c>
      <c r="I24" s="2">
        <f t="shared" si="14"/>
        <v>2.2000000000000002</v>
      </c>
      <c r="J24" s="2">
        <f t="shared" si="14"/>
        <v>2.2000000000000002</v>
      </c>
      <c r="K24" s="2">
        <f t="shared" si="14"/>
        <v>2.2000000000000002</v>
      </c>
      <c r="L24" s="2">
        <f t="shared" si="14"/>
        <v>2.2000000000000002</v>
      </c>
      <c r="M24" s="2">
        <f t="shared" si="14"/>
        <v>2.2000000000000002</v>
      </c>
      <c r="N24" s="2">
        <f t="shared" si="14"/>
        <v>2.2000000000000002</v>
      </c>
    </row>
    <row r="25" spans="2:14" ht="20">
      <c r="B25" s="2" t="s">
        <v>15</v>
      </c>
      <c r="C25" s="2">
        <v>3</v>
      </c>
      <c r="D25" s="3" t="s">
        <v>8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</row>
    <row r="26" spans="2:14" ht="20">
      <c r="B26" s="5" t="s">
        <v>22</v>
      </c>
      <c r="C26" s="5">
        <f>C21-C25+C24</f>
        <v>-90.702589339014295</v>
      </c>
      <c r="D26" s="3" t="s">
        <v>11</v>
      </c>
      <c r="F26" s="5">
        <f t="shared" ref="F26:K26" si="15">F21-F25+F24</f>
        <v>-90.702589339014295</v>
      </c>
      <c r="G26" s="5">
        <f t="shared" si="15"/>
        <v>-89.397848723848639</v>
      </c>
      <c r="H26" s="5">
        <f t="shared" si="15"/>
        <v>-86.913626958217762</v>
      </c>
      <c r="I26" s="5">
        <f t="shared" si="15"/>
        <v>-85.072767523047773</v>
      </c>
      <c r="J26" s="5">
        <f t="shared" si="15"/>
        <v>-83.717278525834715</v>
      </c>
      <c r="K26" s="5">
        <f t="shared" si="15"/>
        <v>-82.742699363271967</v>
      </c>
      <c r="L26" s="5">
        <f t="shared" ref="L26:M26" si="16">L21-L25+L24</f>
        <v>-82.08405769973227</v>
      </c>
      <c r="M26" s="5">
        <f t="shared" si="16"/>
        <v>-81.70254566738042</v>
      </c>
      <c r="N26" s="5">
        <f>N21-N25+N24</f>
        <v>-81.577532521888585</v>
      </c>
    </row>
    <row r="27" spans="2:14" ht="20">
      <c r="B27" s="2" t="s">
        <v>23</v>
      </c>
      <c r="C27" s="2">
        <v>-99</v>
      </c>
      <c r="D27" s="3" t="s">
        <v>11</v>
      </c>
      <c r="F27" s="2">
        <f>C27</f>
        <v>-99</v>
      </c>
      <c r="G27" s="2">
        <f>C27</f>
        <v>-99</v>
      </c>
      <c r="H27" s="2">
        <f>$C$27</f>
        <v>-99</v>
      </c>
      <c r="I27" s="2">
        <f t="shared" ref="I27:N27" si="17">$C$27</f>
        <v>-99</v>
      </c>
      <c r="J27" s="2">
        <f t="shared" si="17"/>
        <v>-99</v>
      </c>
      <c r="K27" s="2">
        <f t="shared" si="17"/>
        <v>-99</v>
      </c>
      <c r="L27" s="2">
        <f t="shared" si="17"/>
        <v>-99</v>
      </c>
      <c r="M27" s="2">
        <f t="shared" si="17"/>
        <v>-99</v>
      </c>
      <c r="N27" s="2">
        <f t="shared" si="17"/>
        <v>-99</v>
      </c>
    </row>
    <row r="28" spans="2:14" ht="20">
      <c r="B28" s="7" t="s">
        <v>24</v>
      </c>
      <c r="C28" s="7">
        <f>C26-C27</f>
        <v>8.2974106609857046</v>
      </c>
      <c r="D28" s="3" t="s">
        <v>8</v>
      </c>
      <c r="F28" s="7">
        <f t="shared" ref="F28:K28" si="18">F26-F27</f>
        <v>8.2974106609857046</v>
      </c>
      <c r="G28" s="7">
        <f t="shared" si="18"/>
        <v>9.6021512761513605</v>
      </c>
      <c r="H28" s="7">
        <f t="shared" si="18"/>
        <v>12.086373041782238</v>
      </c>
      <c r="I28" s="7">
        <f t="shared" si="18"/>
        <v>13.927232476952227</v>
      </c>
      <c r="J28" s="7">
        <f t="shared" si="18"/>
        <v>15.282721474165285</v>
      </c>
      <c r="K28" s="7">
        <f t="shared" si="18"/>
        <v>16.257300636728033</v>
      </c>
      <c r="L28" s="7">
        <f t="shared" ref="L28:M28" si="19">L26-L27</f>
        <v>16.91594230026773</v>
      </c>
      <c r="M28" s="7">
        <f t="shared" si="19"/>
        <v>17.29745433261958</v>
      </c>
      <c r="N28" s="7">
        <f>N26-N27</f>
        <v>17.422467478111415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2DBC-8B21-F84D-A151-C2D234887D3D}">
  <dimension ref="B4:R33"/>
  <sheetViews>
    <sheetView tabSelected="1" workbookViewId="0">
      <selection activeCell="C14" sqref="C14"/>
    </sheetView>
  </sheetViews>
  <sheetFormatPr baseColWidth="10" defaultColWidth="8.83203125" defaultRowHeight="18"/>
  <cols>
    <col min="2" max="2" width="34.83203125" customWidth="1"/>
    <col min="3" max="3" width="12.6640625" customWidth="1"/>
    <col min="6" max="14" width="9.33203125" customWidth="1"/>
    <col min="18" max="18" width="42.1640625" customWidth="1"/>
    <col min="19" max="19" width="6" customWidth="1"/>
  </cols>
  <sheetData>
    <row r="4" spans="2:18" ht="20">
      <c r="B4" s="2" t="s">
        <v>3</v>
      </c>
      <c r="C4" s="2">
        <v>437.375</v>
      </c>
      <c r="D4" s="3" t="s">
        <v>4</v>
      </c>
      <c r="F4" s="2">
        <f>$C$4</f>
        <v>437.375</v>
      </c>
      <c r="G4" s="2">
        <f t="shared" ref="G4:N4" si="0">$C$4</f>
        <v>437.375</v>
      </c>
      <c r="H4" s="2">
        <f t="shared" si="0"/>
        <v>437.375</v>
      </c>
      <c r="I4" s="2">
        <f t="shared" si="0"/>
        <v>437.375</v>
      </c>
      <c r="J4" s="2">
        <f t="shared" si="0"/>
        <v>437.375</v>
      </c>
      <c r="K4" s="2">
        <f t="shared" si="0"/>
        <v>437.375</v>
      </c>
      <c r="L4" s="2">
        <f t="shared" si="0"/>
        <v>437.375</v>
      </c>
      <c r="M4" s="2">
        <f t="shared" si="0"/>
        <v>437.375</v>
      </c>
      <c r="N4" s="2">
        <f t="shared" si="0"/>
        <v>437.375</v>
      </c>
      <c r="R4" s="15" t="s">
        <v>27</v>
      </c>
    </row>
    <row r="5" spans="2:18" ht="20">
      <c r="B5" s="2" t="s">
        <v>1</v>
      </c>
      <c r="C5" s="2">
        <v>400</v>
      </c>
      <c r="D5" s="3" t="s">
        <v>5</v>
      </c>
      <c r="F5" s="2">
        <v>400</v>
      </c>
      <c r="G5" s="2">
        <v>400</v>
      </c>
      <c r="H5" s="2">
        <v>400</v>
      </c>
      <c r="I5" s="2">
        <v>400</v>
      </c>
      <c r="J5" s="2">
        <v>400</v>
      </c>
      <c r="K5" s="2">
        <v>400</v>
      </c>
      <c r="L5" s="2">
        <v>400</v>
      </c>
      <c r="M5" s="2">
        <v>400</v>
      </c>
      <c r="N5" s="2">
        <v>400</v>
      </c>
      <c r="R5" s="16" t="s">
        <v>48</v>
      </c>
    </row>
    <row r="6" spans="2:18" ht="20">
      <c r="B6" s="2" t="s">
        <v>2</v>
      </c>
      <c r="C6" s="2">
        <v>10</v>
      </c>
      <c r="D6" s="3" t="s">
        <v>6</v>
      </c>
      <c r="F6" s="2">
        <v>10</v>
      </c>
      <c r="G6" s="2">
        <v>20</v>
      </c>
      <c r="H6" s="2">
        <v>30</v>
      </c>
      <c r="I6" s="2">
        <v>40</v>
      </c>
      <c r="J6" s="2">
        <v>50</v>
      </c>
      <c r="K6" s="2">
        <v>60</v>
      </c>
      <c r="L6" s="2">
        <v>70</v>
      </c>
      <c r="M6" s="2">
        <v>80</v>
      </c>
      <c r="N6" s="2">
        <v>90</v>
      </c>
    </row>
    <row r="7" spans="2:18" ht="20">
      <c r="B7" s="4"/>
      <c r="C7" s="4"/>
      <c r="D7" s="4"/>
      <c r="F7" s="4"/>
      <c r="G7" s="4"/>
      <c r="H7" s="4"/>
      <c r="I7" s="4"/>
      <c r="J7" s="4"/>
      <c r="K7" s="4"/>
      <c r="L7" s="4"/>
      <c r="M7" s="4"/>
      <c r="N7" s="4"/>
    </row>
    <row r="8" spans="2:18" ht="20">
      <c r="B8" s="5" t="s">
        <v>7</v>
      </c>
      <c r="C8" s="5">
        <f>((6378.14+C5)^2-6378.14^2*(COS(C6*PI()/180))^2)^0.5-6378.14*SIN(C6*PI()/180)</f>
        <v>1439.8353509277347</v>
      </c>
      <c r="D8" s="3" t="s">
        <v>5</v>
      </c>
      <c r="F8" s="5">
        <f t="shared" ref="F8:M8" si="1">((6378.14+F5)^2-6378.14^2*(COS(F6*PI()/180))^2)^0.5-6378.14*SIN(F6*PI()/180)</f>
        <v>1439.8353509277347</v>
      </c>
      <c r="G8" s="5">
        <f t="shared" si="1"/>
        <v>984.18286929455053</v>
      </c>
      <c r="H8" s="5">
        <f t="shared" si="1"/>
        <v>739.37491687232387</v>
      </c>
      <c r="I8" s="5">
        <f t="shared" si="1"/>
        <v>598.16602405503181</v>
      </c>
      <c r="J8" s="5">
        <f t="shared" si="1"/>
        <v>511.73755702197013</v>
      </c>
      <c r="K8" s="5">
        <f t="shared" si="1"/>
        <v>457.4233533865754</v>
      </c>
      <c r="L8" s="5">
        <f t="shared" si="1"/>
        <v>424.01991068597181</v>
      </c>
      <c r="M8" s="5">
        <f t="shared" si="1"/>
        <v>405.79869737522949</v>
      </c>
      <c r="N8" s="5">
        <f>((6378.14+N5)^2-6378.14^2*(COS(N6*PI()/180))^2)^0.5-6378.14*SIN(N6*PI()/180)</f>
        <v>400</v>
      </c>
    </row>
    <row r="9" spans="2:18" ht="20">
      <c r="B9" s="5" t="s">
        <v>9</v>
      </c>
      <c r="C9" s="5">
        <f>20*LOG10(C8*10^3)+20*LOG10(C4*10^6)-147.55</f>
        <v>148.4333357535042</v>
      </c>
      <c r="D9" s="3" t="s">
        <v>8</v>
      </c>
      <c r="F9" s="5">
        <f t="shared" ref="F9:M9" si="2">20*LOG10(F8*10^3)+20*LOG10(F4*10^6)-147.55</f>
        <v>148.4333357535042</v>
      </c>
      <c r="G9" s="5">
        <f t="shared" si="2"/>
        <v>145.12859513833854</v>
      </c>
      <c r="H9" s="5">
        <f t="shared" si="2"/>
        <v>142.64437337270772</v>
      </c>
      <c r="I9" s="5">
        <f t="shared" si="2"/>
        <v>140.80351393753773</v>
      </c>
      <c r="J9" s="5">
        <f t="shared" si="2"/>
        <v>139.44802494032467</v>
      </c>
      <c r="K9" s="5">
        <f t="shared" si="2"/>
        <v>138.47344577776192</v>
      </c>
      <c r="L9" s="5">
        <f t="shared" si="2"/>
        <v>137.81480411422223</v>
      </c>
      <c r="M9" s="5">
        <f t="shared" si="2"/>
        <v>137.43329208187038</v>
      </c>
      <c r="N9" s="5">
        <f>20*LOG10(N8*10^3)+20*LOG10(N4*10^6)-147.55</f>
        <v>137.30827893637849</v>
      </c>
    </row>
    <row r="10" spans="2:18" ht="20">
      <c r="B10" s="4"/>
      <c r="C10" s="4"/>
      <c r="D10" s="4"/>
      <c r="F10" s="4"/>
      <c r="G10" s="4"/>
      <c r="H10" s="4"/>
      <c r="I10" s="4"/>
      <c r="J10" s="4"/>
      <c r="K10" s="4"/>
      <c r="L10" s="4"/>
      <c r="M10" s="4"/>
      <c r="N10" s="4"/>
    </row>
    <row r="11" spans="2:18" ht="20">
      <c r="B11" s="4"/>
      <c r="C11" s="4"/>
      <c r="D11" s="4"/>
      <c r="F11" s="4"/>
      <c r="G11" s="4"/>
      <c r="H11" s="4"/>
      <c r="I11" s="4"/>
      <c r="J11" s="4"/>
      <c r="K11" s="4"/>
      <c r="L11" s="4"/>
      <c r="M11" s="4"/>
      <c r="N11" s="4"/>
    </row>
    <row r="12" spans="2:18" ht="20">
      <c r="B12" s="6" t="s">
        <v>21</v>
      </c>
      <c r="C12" s="4"/>
      <c r="D12" s="4"/>
      <c r="F12" s="4"/>
      <c r="G12" s="4"/>
      <c r="H12" s="4"/>
      <c r="I12" s="4"/>
      <c r="J12" s="4"/>
      <c r="K12" s="4"/>
      <c r="L12" s="4"/>
      <c r="M12" s="4"/>
      <c r="N12" s="4"/>
    </row>
    <row r="13" spans="2:18" ht="20">
      <c r="B13" s="2" t="s">
        <v>28</v>
      </c>
      <c r="C13" s="2">
        <v>800</v>
      </c>
      <c r="D13" s="9" t="s">
        <v>29</v>
      </c>
      <c r="E13" s="12"/>
      <c r="F13" s="10">
        <f>$C$13</f>
        <v>800</v>
      </c>
      <c r="G13" s="10">
        <f t="shared" ref="G13:N13" si="3">$C$13</f>
        <v>800</v>
      </c>
      <c r="H13" s="10">
        <f t="shared" si="3"/>
        <v>800</v>
      </c>
      <c r="I13" s="10">
        <f t="shared" si="3"/>
        <v>800</v>
      </c>
      <c r="J13" s="10">
        <f t="shared" si="3"/>
        <v>800</v>
      </c>
      <c r="K13" s="10">
        <f t="shared" si="3"/>
        <v>800</v>
      </c>
      <c r="L13" s="10">
        <f t="shared" si="3"/>
        <v>800</v>
      </c>
      <c r="M13" s="10">
        <f t="shared" si="3"/>
        <v>800</v>
      </c>
      <c r="N13" s="10">
        <f t="shared" si="3"/>
        <v>800</v>
      </c>
    </row>
    <row r="14" spans="2:18" ht="20">
      <c r="B14" s="5" t="s">
        <v>28</v>
      </c>
      <c r="C14" s="5">
        <f>10*LOG10(C13)</f>
        <v>29.030899869919438</v>
      </c>
      <c r="D14" s="9" t="s">
        <v>30</v>
      </c>
      <c r="E14" s="12"/>
      <c r="F14" s="11">
        <f>$C$14</f>
        <v>29.030899869919438</v>
      </c>
      <c r="G14" s="11">
        <f t="shared" ref="G14:N14" si="4">$C$14</f>
        <v>29.030899869919438</v>
      </c>
      <c r="H14" s="11">
        <f t="shared" si="4"/>
        <v>29.030899869919438</v>
      </c>
      <c r="I14" s="11">
        <f t="shared" si="4"/>
        <v>29.030899869919438</v>
      </c>
      <c r="J14" s="11">
        <f t="shared" si="4"/>
        <v>29.030899869919438</v>
      </c>
      <c r="K14" s="11">
        <f t="shared" si="4"/>
        <v>29.030899869919438</v>
      </c>
      <c r="L14" s="11">
        <f t="shared" si="4"/>
        <v>29.030899869919438</v>
      </c>
      <c r="M14" s="11">
        <f t="shared" si="4"/>
        <v>29.030899869919438</v>
      </c>
      <c r="N14" s="11">
        <f t="shared" si="4"/>
        <v>29.030899869919438</v>
      </c>
    </row>
    <row r="15" spans="2:18" ht="20">
      <c r="B15" s="2" t="s">
        <v>31</v>
      </c>
      <c r="C15" s="2">
        <v>3</v>
      </c>
      <c r="D15" s="9" t="s">
        <v>32</v>
      </c>
      <c r="E15" s="12"/>
      <c r="F15" s="10">
        <f>$C$15</f>
        <v>3</v>
      </c>
      <c r="G15" s="10">
        <f t="shared" ref="G15:N15" si="5">$C$15</f>
        <v>3</v>
      </c>
      <c r="H15" s="10">
        <f t="shared" si="5"/>
        <v>3</v>
      </c>
      <c r="I15" s="10">
        <f t="shared" si="5"/>
        <v>3</v>
      </c>
      <c r="J15" s="10">
        <f t="shared" si="5"/>
        <v>3</v>
      </c>
      <c r="K15" s="10">
        <f t="shared" si="5"/>
        <v>3</v>
      </c>
      <c r="L15" s="10">
        <f t="shared" si="5"/>
        <v>3</v>
      </c>
      <c r="M15" s="10">
        <f t="shared" si="5"/>
        <v>3</v>
      </c>
      <c r="N15" s="10">
        <f t="shared" si="5"/>
        <v>3</v>
      </c>
    </row>
    <row r="16" spans="2:18" ht="20">
      <c r="B16" s="2" t="s">
        <v>12</v>
      </c>
      <c r="C16" s="2">
        <v>2.2000000000000002</v>
      </c>
      <c r="D16" s="9" t="s">
        <v>8</v>
      </c>
      <c r="E16" s="12"/>
      <c r="F16" s="10">
        <f>$C$16</f>
        <v>2.2000000000000002</v>
      </c>
      <c r="G16" s="10">
        <f t="shared" ref="G16:N16" si="6">$C$16</f>
        <v>2.2000000000000002</v>
      </c>
      <c r="H16" s="10">
        <f t="shared" si="6"/>
        <v>2.2000000000000002</v>
      </c>
      <c r="I16" s="10">
        <f t="shared" si="6"/>
        <v>2.2000000000000002</v>
      </c>
      <c r="J16" s="10">
        <f t="shared" si="6"/>
        <v>2.2000000000000002</v>
      </c>
      <c r="K16" s="10">
        <f t="shared" si="6"/>
        <v>2.2000000000000002</v>
      </c>
      <c r="L16" s="10">
        <f t="shared" si="6"/>
        <v>2.2000000000000002</v>
      </c>
      <c r="M16" s="10">
        <f t="shared" si="6"/>
        <v>2.2000000000000002</v>
      </c>
      <c r="N16" s="10">
        <f t="shared" si="6"/>
        <v>2.2000000000000002</v>
      </c>
    </row>
    <row r="17" spans="2:14" ht="20">
      <c r="B17" s="5" t="s">
        <v>33</v>
      </c>
      <c r="C17" s="5">
        <f>C14-C15+C16</f>
        <v>28.230899869919437</v>
      </c>
      <c r="D17" s="9" t="s">
        <v>30</v>
      </c>
      <c r="E17" s="12"/>
      <c r="F17" s="10">
        <f>$C$17</f>
        <v>28.230899869919437</v>
      </c>
      <c r="G17" s="10">
        <f t="shared" ref="G17:N17" si="7">$C$17</f>
        <v>28.230899869919437</v>
      </c>
      <c r="H17" s="10">
        <f t="shared" si="7"/>
        <v>28.230899869919437</v>
      </c>
      <c r="I17" s="10">
        <f t="shared" si="7"/>
        <v>28.230899869919437</v>
      </c>
      <c r="J17" s="10">
        <f t="shared" si="7"/>
        <v>28.230899869919437</v>
      </c>
      <c r="K17" s="10">
        <f t="shared" si="7"/>
        <v>28.230899869919437</v>
      </c>
      <c r="L17" s="10">
        <f t="shared" si="7"/>
        <v>28.230899869919437</v>
      </c>
      <c r="M17" s="10">
        <f t="shared" si="7"/>
        <v>28.230899869919437</v>
      </c>
      <c r="N17" s="10">
        <f t="shared" si="7"/>
        <v>28.230899869919437</v>
      </c>
    </row>
    <row r="19" spans="2:14" ht="20">
      <c r="B19" s="6" t="s">
        <v>34</v>
      </c>
      <c r="C19" s="4"/>
      <c r="D19" s="4"/>
      <c r="F19" s="4"/>
      <c r="G19" s="4"/>
      <c r="H19" s="4"/>
      <c r="I19" s="4"/>
      <c r="J19" s="4"/>
      <c r="K19" s="4"/>
      <c r="L19" s="4"/>
      <c r="M19" s="4"/>
      <c r="N19" s="4"/>
    </row>
    <row r="20" spans="2:14" ht="20">
      <c r="B20" s="2" t="s">
        <v>35</v>
      </c>
      <c r="C20" s="2">
        <v>5</v>
      </c>
      <c r="D20" s="3" t="s">
        <v>32</v>
      </c>
      <c r="F20" s="2">
        <f>$C$20</f>
        <v>5</v>
      </c>
      <c r="G20" s="2">
        <f t="shared" ref="G20:N20" si="8">$C$20</f>
        <v>5</v>
      </c>
      <c r="H20" s="2">
        <f t="shared" si="8"/>
        <v>5</v>
      </c>
      <c r="I20" s="2">
        <f t="shared" si="8"/>
        <v>5</v>
      </c>
      <c r="J20" s="2">
        <f t="shared" si="8"/>
        <v>5</v>
      </c>
      <c r="K20" s="2">
        <f t="shared" si="8"/>
        <v>5</v>
      </c>
      <c r="L20" s="2">
        <f t="shared" si="8"/>
        <v>5</v>
      </c>
      <c r="M20" s="2">
        <f t="shared" si="8"/>
        <v>5</v>
      </c>
      <c r="N20" s="2">
        <f t="shared" si="8"/>
        <v>5</v>
      </c>
    </row>
    <row r="21" spans="2:14" ht="20">
      <c r="B21" s="2" t="s">
        <v>36</v>
      </c>
      <c r="C21" s="2">
        <v>3</v>
      </c>
      <c r="D21" s="3" t="s">
        <v>32</v>
      </c>
      <c r="F21" s="2">
        <f>$C$21</f>
        <v>3</v>
      </c>
      <c r="G21" s="2">
        <f t="shared" ref="G21:N21" si="9">$C$21</f>
        <v>3</v>
      </c>
      <c r="H21" s="2">
        <f t="shared" si="9"/>
        <v>3</v>
      </c>
      <c r="I21" s="2">
        <f t="shared" si="9"/>
        <v>3</v>
      </c>
      <c r="J21" s="2">
        <f t="shared" si="9"/>
        <v>3</v>
      </c>
      <c r="K21" s="2">
        <f t="shared" si="9"/>
        <v>3</v>
      </c>
      <c r="L21" s="2">
        <f t="shared" si="9"/>
        <v>3</v>
      </c>
      <c r="M21" s="2">
        <f t="shared" si="9"/>
        <v>3</v>
      </c>
      <c r="N21" s="2">
        <f t="shared" si="9"/>
        <v>3</v>
      </c>
    </row>
    <row r="22" spans="2:14" ht="20">
      <c r="B22" s="2" t="s">
        <v>19</v>
      </c>
      <c r="C22" s="2">
        <v>1.5</v>
      </c>
      <c r="D22" s="3" t="s">
        <v>8</v>
      </c>
      <c r="F22" s="2">
        <f>$C$22</f>
        <v>1.5</v>
      </c>
      <c r="G22" s="2">
        <f t="shared" ref="G22:N22" si="10">$C$22</f>
        <v>1.5</v>
      </c>
      <c r="H22" s="2">
        <f t="shared" si="10"/>
        <v>1.5</v>
      </c>
      <c r="I22" s="2">
        <f t="shared" si="10"/>
        <v>1.5</v>
      </c>
      <c r="J22" s="2">
        <f t="shared" si="10"/>
        <v>1.5</v>
      </c>
      <c r="K22" s="2">
        <f t="shared" si="10"/>
        <v>1.5</v>
      </c>
      <c r="L22" s="2">
        <f t="shared" si="10"/>
        <v>1.5</v>
      </c>
      <c r="M22" s="2">
        <f t="shared" si="10"/>
        <v>1.5</v>
      </c>
      <c r="N22" s="2">
        <f t="shared" si="10"/>
        <v>1.5</v>
      </c>
    </row>
    <row r="23" spans="2:14" ht="20">
      <c r="B23" s="5" t="s">
        <v>33</v>
      </c>
      <c r="C23" s="5">
        <f>C17-SUM(C20:C22, C9)</f>
        <v>-129.70243588358477</v>
      </c>
      <c r="D23" s="3" t="s">
        <v>8</v>
      </c>
      <c r="F23" s="5">
        <f>F17-SUM(F20:F22, F9)</f>
        <v>-129.70243588358477</v>
      </c>
      <c r="G23" s="5">
        <f>G17-SUM(G20:G22, G9)</f>
        <v>-126.3976952684191</v>
      </c>
      <c r="H23" s="5">
        <f t="shared" ref="H23:N23" si="11">H17-SUM(H20:H22, H9)</f>
        <v>-123.91347350278828</v>
      </c>
      <c r="I23" s="5">
        <f t="shared" si="11"/>
        <v>-122.07261406761829</v>
      </c>
      <c r="J23" s="5">
        <f t="shared" si="11"/>
        <v>-120.71712507040523</v>
      </c>
      <c r="K23" s="5">
        <f t="shared" si="11"/>
        <v>-119.74254590784248</v>
      </c>
      <c r="L23" s="5">
        <f t="shared" si="11"/>
        <v>-119.08390424430279</v>
      </c>
      <c r="M23" s="5">
        <f t="shared" si="11"/>
        <v>-118.70239221195094</v>
      </c>
      <c r="N23" s="5">
        <f t="shared" si="11"/>
        <v>-118.57737906645905</v>
      </c>
    </row>
    <row r="24" spans="2:14" ht="20">
      <c r="B24" s="2" t="s">
        <v>16</v>
      </c>
      <c r="C24" s="2">
        <v>1</v>
      </c>
      <c r="D24" s="3" t="s">
        <v>8</v>
      </c>
      <c r="F24" s="2">
        <f>$C$24</f>
        <v>1</v>
      </c>
      <c r="G24" s="2">
        <f t="shared" ref="G24:N24" si="12">$C$24</f>
        <v>1</v>
      </c>
      <c r="H24" s="2">
        <f t="shared" si="12"/>
        <v>1</v>
      </c>
      <c r="I24" s="2">
        <f t="shared" si="12"/>
        <v>1</v>
      </c>
      <c r="J24" s="2">
        <f t="shared" si="12"/>
        <v>1</v>
      </c>
      <c r="K24" s="2">
        <f t="shared" si="12"/>
        <v>1</v>
      </c>
      <c r="L24" s="2">
        <f t="shared" si="12"/>
        <v>1</v>
      </c>
      <c r="M24" s="2">
        <f t="shared" si="12"/>
        <v>1</v>
      </c>
      <c r="N24" s="2">
        <f t="shared" si="12"/>
        <v>1</v>
      </c>
    </row>
    <row r="25" spans="2:14" ht="20">
      <c r="B25" s="2" t="s">
        <v>37</v>
      </c>
      <c r="C25" s="2">
        <v>22</v>
      </c>
      <c r="D25" s="3" t="s">
        <v>8</v>
      </c>
      <c r="F25" s="2">
        <f>$C$25</f>
        <v>22</v>
      </c>
      <c r="G25" s="2">
        <f t="shared" ref="G25:N25" si="13">$C$25</f>
        <v>22</v>
      </c>
      <c r="H25" s="2">
        <f t="shared" si="13"/>
        <v>22</v>
      </c>
      <c r="I25" s="2">
        <f t="shared" si="13"/>
        <v>22</v>
      </c>
      <c r="J25" s="2">
        <f t="shared" si="13"/>
        <v>22</v>
      </c>
      <c r="K25" s="2">
        <f t="shared" si="13"/>
        <v>22</v>
      </c>
      <c r="L25" s="2">
        <f t="shared" si="13"/>
        <v>22</v>
      </c>
      <c r="M25" s="2">
        <f t="shared" si="13"/>
        <v>22</v>
      </c>
      <c r="N25" s="2">
        <f t="shared" si="13"/>
        <v>22</v>
      </c>
    </row>
    <row r="26" spans="2:14" ht="20">
      <c r="B26" s="2" t="s">
        <v>38</v>
      </c>
      <c r="C26" s="2">
        <v>3</v>
      </c>
      <c r="D26" s="3" t="s">
        <v>8</v>
      </c>
      <c r="F26" s="2">
        <f>$C$26</f>
        <v>3</v>
      </c>
      <c r="G26" s="2">
        <f t="shared" ref="G26:N26" si="14">$C$26</f>
        <v>3</v>
      </c>
      <c r="H26" s="2">
        <f t="shared" si="14"/>
        <v>3</v>
      </c>
      <c r="I26" s="2">
        <f t="shared" si="14"/>
        <v>3</v>
      </c>
      <c r="J26" s="2">
        <f t="shared" si="14"/>
        <v>3</v>
      </c>
      <c r="K26" s="2">
        <f t="shared" si="14"/>
        <v>3</v>
      </c>
      <c r="L26" s="2">
        <f t="shared" si="14"/>
        <v>3</v>
      </c>
      <c r="M26" s="2">
        <f t="shared" si="14"/>
        <v>3</v>
      </c>
      <c r="N26" s="2">
        <f t="shared" si="14"/>
        <v>3</v>
      </c>
    </row>
    <row r="27" spans="2:14" ht="20">
      <c r="B27" s="2" t="s">
        <v>40</v>
      </c>
      <c r="C27" s="2">
        <v>1000</v>
      </c>
      <c r="D27" s="3" t="s">
        <v>41</v>
      </c>
      <c r="F27" s="2">
        <f>$C$27</f>
        <v>1000</v>
      </c>
      <c r="G27" s="2">
        <f t="shared" ref="G27:N27" si="15">$C$27</f>
        <v>1000</v>
      </c>
      <c r="H27" s="2">
        <f t="shared" si="15"/>
        <v>1000</v>
      </c>
      <c r="I27" s="2">
        <f t="shared" si="15"/>
        <v>1000</v>
      </c>
      <c r="J27" s="2">
        <f t="shared" si="15"/>
        <v>1000</v>
      </c>
      <c r="K27" s="2">
        <f t="shared" si="15"/>
        <v>1000</v>
      </c>
      <c r="L27" s="2">
        <f t="shared" si="15"/>
        <v>1000</v>
      </c>
      <c r="M27" s="2">
        <f t="shared" si="15"/>
        <v>1000</v>
      </c>
      <c r="N27" s="2">
        <f t="shared" si="15"/>
        <v>1000</v>
      </c>
    </row>
    <row r="28" spans="2:14" ht="20">
      <c r="B28" s="5" t="s">
        <v>42</v>
      </c>
      <c r="C28" s="5">
        <f>C23-C24+C25-C26</f>
        <v>-111.70243588358477</v>
      </c>
      <c r="D28" s="3" t="s">
        <v>30</v>
      </c>
      <c r="F28" s="5">
        <f t="shared" ref="F28:N28" si="16">F23-F24+F25-F26</f>
        <v>-111.70243588358477</v>
      </c>
      <c r="G28" s="5">
        <f t="shared" si="16"/>
        <v>-108.3976952684191</v>
      </c>
      <c r="H28" s="5">
        <f t="shared" si="16"/>
        <v>-105.91347350278828</v>
      </c>
      <c r="I28" s="5">
        <f t="shared" si="16"/>
        <v>-104.07261406761829</v>
      </c>
      <c r="J28" s="5">
        <f t="shared" si="16"/>
        <v>-102.71712507040523</v>
      </c>
      <c r="K28" s="5">
        <f t="shared" si="16"/>
        <v>-101.74254590784248</v>
      </c>
      <c r="L28" s="5">
        <f t="shared" si="16"/>
        <v>-101.08390424430279</v>
      </c>
      <c r="M28" s="5">
        <f t="shared" si="16"/>
        <v>-100.70239221195094</v>
      </c>
      <c r="N28" s="5">
        <f t="shared" si="16"/>
        <v>-100.57737906645905</v>
      </c>
    </row>
    <row r="29" spans="2:14" ht="20">
      <c r="B29" s="2" t="s">
        <v>43</v>
      </c>
      <c r="C29" s="2">
        <v>15000</v>
      </c>
      <c r="D29" s="3" t="s">
        <v>44</v>
      </c>
      <c r="F29" s="2">
        <f>$C$29</f>
        <v>15000</v>
      </c>
      <c r="G29" s="2">
        <f t="shared" ref="G29:N29" si="17">$C$29</f>
        <v>15000</v>
      </c>
      <c r="H29" s="2">
        <f t="shared" si="17"/>
        <v>15000</v>
      </c>
      <c r="I29" s="2">
        <f t="shared" si="17"/>
        <v>15000</v>
      </c>
      <c r="J29" s="2">
        <f t="shared" si="17"/>
        <v>15000</v>
      </c>
      <c r="K29" s="2">
        <f t="shared" si="17"/>
        <v>15000</v>
      </c>
      <c r="L29" s="2">
        <f t="shared" si="17"/>
        <v>15000</v>
      </c>
      <c r="M29" s="2">
        <f t="shared" si="17"/>
        <v>15000</v>
      </c>
      <c r="N29" s="2">
        <f t="shared" si="17"/>
        <v>15000</v>
      </c>
    </row>
    <row r="30" spans="2:14" ht="20">
      <c r="B30" s="2" t="s">
        <v>45</v>
      </c>
      <c r="C30" s="2">
        <f>10*LOG(C27*C29*1.38E-23)+30</f>
        <v>-126.84029654543082</v>
      </c>
      <c r="D30" s="3" t="s">
        <v>30</v>
      </c>
      <c r="F30" s="2">
        <f>10*LOG(F27*F29*1.38E-23)+30</f>
        <v>-126.84029654543082</v>
      </c>
      <c r="G30" s="2">
        <f t="shared" ref="G30:N30" si="18">10*LOG(G27*G29*1.38E-23)+30</f>
        <v>-126.84029654543082</v>
      </c>
      <c r="H30" s="2">
        <f t="shared" si="18"/>
        <v>-126.84029654543082</v>
      </c>
      <c r="I30" s="2">
        <f t="shared" si="18"/>
        <v>-126.84029654543082</v>
      </c>
      <c r="J30" s="2">
        <f t="shared" si="18"/>
        <v>-126.84029654543082</v>
      </c>
      <c r="K30" s="2">
        <f t="shared" si="18"/>
        <v>-126.84029654543082</v>
      </c>
      <c r="L30" s="2">
        <f t="shared" si="18"/>
        <v>-126.84029654543082</v>
      </c>
      <c r="M30" s="2">
        <f t="shared" si="18"/>
        <v>-126.84029654543082</v>
      </c>
      <c r="N30" s="2">
        <f t="shared" si="18"/>
        <v>-126.84029654543082</v>
      </c>
    </row>
    <row r="31" spans="2:14" ht="20">
      <c r="B31" s="2" t="s">
        <v>46</v>
      </c>
      <c r="C31" s="2">
        <f>C28-C30</f>
        <v>15.137860661846048</v>
      </c>
      <c r="D31" s="3" t="s">
        <v>32</v>
      </c>
      <c r="F31" s="2">
        <f>F28-F30</f>
        <v>15.137860661846048</v>
      </c>
      <c r="G31" s="2">
        <f t="shared" ref="G31:N31" si="19">G28-G30</f>
        <v>18.442601277011718</v>
      </c>
      <c r="H31" s="2">
        <f t="shared" si="19"/>
        <v>20.926823042642539</v>
      </c>
      <c r="I31" s="2">
        <f t="shared" si="19"/>
        <v>22.767682477812528</v>
      </c>
      <c r="J31" s="2">
        <f t="shared" si="19"/>
        <v>24.123171475025586</v>
      </c>
      <c r="K31" s="2">
        <f t="shared" si="19"/>
        <v>25.097750637588334</v>
      </c>
      <c r="L31" s="2">
        <f t="shared" si="19"/>
        <v>25.756392301128031</v>
      </c>
      <c r="M31" s="2">
        <f t="shared" si="19"/>
        <v>26.137904333479881</v>
      </c>
      <c r="N31" s="2">
        <f t="shared" si="19"/>
        <v>26.262917478971772</v>
      </c>
    </row>
    <row r="32" spans="2:14" ht="20">
      <c r="B32" s="2" t="s">
        <v>47</v>
      </c>
      <c r="C32" s="2">
        <v>10.6</v>
      </c>
      <c r="D32" s="3" t="s">
        <v>32</v>
      </c>
      <c r="F32" s="2">
        <f>$C$32</f>
        <v>10.6</v>
      </c>
      <c r="G32" s="2">
        <f t="shared" ref="G32:N32" si="20">$C$32</f>
        <v>10.6</v>
      </c>
      <c r="H32" s="2">
        <f t="shared" si="20"/>
        <v>10.6</v>
      </c>
      <c r="I32" s="2">
        <f t="shared" si="20"/>
        <v>10.6</v>
      </c>
      <c r="J32" s="2">
        <f t="shared" si="20"/>
        <v>10.6</v>
      </c>
      <c r="K32" s="2">
        <f t="shared" si="20"/>
        <v>10.6</v>
      </c>
      <c r="L32" s="2">
        <f t="shared" si="20"/>
        <v>10.6</v>
      </c>
      <c r="M32" s="2">
        <f t="shared" si="20"/>
        <v>10.6</v>
      </c>
      <c r="N32" s="2">
        <f t="shared" si="20"/>
        <v>10.6</v>
      </c>
    </row>
    <row r="33" spans="2:14" ht="20">
      <c r="B33" s="7" t="s">
        <v>39</v>
      </c>
      <c r="C33" s="13">
        <f>C31-C32</f>
        <v>4.5378606618460484</v>
      </c>
      <c r="D33" s="14" t="s">
        <v>32</v>
      </c>
      <c r="F33" s="13">
        <f>F31-F32</f>
        <v>4.5378606618460484</v>
      </c>
      <c r="G33" s="13">
        <f t="shared" ref="G33:N33" si="21">G31-G32</f>
        <v>7.8426012770117186</v>
      </c>
      <c r="H33" s="13">
        <f t="shared" si="21"/>
        <v>10.326823042642539</v>
      </c>
      <c r="I33" s="13">
        <f t="shared" si="21"/>
        <v>12.167682477812528</v>
      </c>
      <c r="J33" s="13">
        <f t="shared" si="21"/>
        <v>13.523171475025586</v>
      </c>
      <c r="K33" s="13">
        <f t="shared" si="21"/>
        <v>14.497750637588334</v>
      </c>
      <c r="L33" s="13">
        <f t="shared" si="21"/>
        <v>15.156392301128031</v>
      </c>
      <c r="M33" s="13">
        <f t="shared" si="21"/>
        <v>15.537904333479881</v>
      </c>
      <c r="N33" s="13">
        <f t="shared" si="21"/>
        <v>15.662917478971773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9CA9-EB2F-5942-A16E-BEBC09C6C766}">
  <dimension ref="B4:R33"/>
  <sheetViews>
    <sheetView topLeftCell="A3" workbookViewId="0">
      <selection activeCell="F33" sqref="F33"/>
    </sheetView>
  </sheetViews>
  <sheetFormatPr baseColWidth="10" defaultColWidth="8.83203125" defaultRowHeight="18"/>
  <cols>
    <col min="2" max="2" width="34.83203125" customWidth="1"/>
    <col min="3" max="3" width="12.6640625" customWidth="1"/>
    <col min="6" max="14" width="9.33203125" customWidth="1"/>
    <col min="18" max="18" width="42.1640625" customWidth="1"/>
    <col min="19" max="19" width="6" customWidth="1"/>
  </cols>
  <sheetData>
    <row r="4" spans="2:18" ht="20">
      <c r="B4" s="2" t="s">
        <v>3</v>
      </c>
      <c r="C4" s="2">
        <v>437.375</v>
      </c>
      <c r="D4" s="3" t="s">
        <v>4</v>
      </c>
      <c r="F4" s="2">
        <f>$C$4</f>
        <v>437.375</v>
      </c>
      <c r="G4" s="2">
        <f t="shared" ref="G4:N4" si="0">$C$4</f>
        <v>437.375</v>
      </c>
      <c r="H4" s="2">
        <f t="shared" si="0"/>
        <v>437.375</v>
      </c>
      <c r="I4" s="2">
        <f t="shared" si="0"/>
        <v>437.375</v>
      </c>
      <c r="J4" s="2">
        <f t="shared" si="0"/>
        <v>437.375</v>
      </c>
      <c r="K4" s="2">
        <f t="shared" si="0"/>
        <v>437.375</v>
      </c>
      <c r="L4" s="2">
        <f t="shared" si="0"/>
        <v>437.375</v>
      </c>
      <c r="M4" s="2">
        <f t="shared" si="0"/>
        <v>437.375</v>
      </c>
      <c r="N4" s="2">
        <f t="shared" si="0"/>
        <v>437.375</v>
      </c>
      <c r="R4" s="15" t="s">
        <v>27</v>
      </c>
    </row>
    <row r="5" spans="2:18" ht="20">
      <c r="B5" s="2" t="s">
        <v>1</v>
      </c>
      <c r="C5" s="2">
        <v>400</v>
      </c>
      <c r="D5" s="3" t="s">
        <v>5</v>
      </c>
      <c r="F5" s="2">
        <v>400</v>
      </c>
      <c r="G5" s="2">
        <v>400</v>
      </c>
      <c r="H5" s="2">
        <v>400</v>
      </c>
      <c r="I5" s="2">
        <v>400</v>
      </c>
      <c r="J5" s="2">
        <v>400</v>
      </c>
      <c r="K5" s="2">
        <v>400</v>
      </c>
      <c r="L5" s="2">
        <v>400</v>
      </c>
      <c r="M5" s="2">
        <v>400</v>
      </c>
      <c r="N5" s="2">
        <v>400</v>
      </c>
      <c r="R5" s="16" t="s">
        <v>48</v>
      </c>
    </row>
    <row r="6" spans="2:18" ht="20">
      <c r="B6" s="2" t="s">
        <v>2</v>
      </c>
      <c r="C6" s="2">
        <v>10</v>
      </c>
      <c r="D6" s="3" t="s">
        <v>6</v>
      </c>
      <c r="F6" s="2">
        <v>10</v>
      </c>
      <c r="G6" s="2">
        <v>20</v>
      </c>
      <c r="H6" s="2">
        <v>30</v>
      </c>
      <c r="I6" s="2">
        <v>40</v>
      </c>
      <c r="J6" s="2">
        <v>50</v>
      </c>
      <c r="K6" s="2">
        <v>60</v>
      </c>
      <c r="L6" s="2">
        <v>70</v>
      </c>
      <c r="M6" s="2">
        <v>80</v>
      </c>
      <c r="N6" s="2">
        <v>90</v>
      </c>
    </row>
    <row r="7" spans="2:18" ht="20">
      <c r="B7" s="4"/>
      <c r="C7" s="4"/>
      <c r="D7" s="4"/>
      <c r="F7" s="4"/>
      <c r="G7" s="4"/>
      <c r="H7" s="4"/>
      <c r="I7" s="4"/>
      <c r="J7" s="4"/>
      <c r="K7" s="4"/>
      <c r="L7" s="4"/>
      <c r="M7" s="4"/>
      <c r="N7" s="4"/>
    </row>
    <row r="8" spans="2:18" ht="20">
      <c r="B8" s="5" t="s">
        <v>7</v>
      </c>
      <c r="C8" s="5">
        <f>((6378.14+C5)^2-6378.14^2*(COS(C6*PI()/180))^2)^0.5-6378.14*SIN(C6*PI()/180)</f>
        <v>1439.8353509277347</v>
      </c>
      <c r="D8" s="3" t="s">
        <v>5</v>
      </c>
      <c r="F8" s="5">
        <f t="shared" ref="F8:M8" si="1">((6378.14+F5)^2-6378.14^2*(COS(F6*PI()/180))^2)^0.5-6378.14*SIN(F6*PI()/180)</f>
        <v>1439.8353509277347</v>
      </c>
      <c r="G8" s="5">
        <f t="shared" si="1"/>
        <v>984.18286929455053</v>
      </c>
      <c r="H8" s="5">
        <f t="shared" si="1"/>
        <v>739.37491687232387</v>
      </c>
      <c r="I8" s="5">
        <f t="shared" si="1"/>
        <v>598.16602405503181</v>
      </c>
      <c r="J8" s="5">
        <f t="shared" si="1"/>
        <v>511.73755702197013</v>
      </c>
      <c r="K8" s="5">
        <f t="shared" si="1"/>
        <v>457.4233533865754</v>
      </c>
      <c r="L8" s="5">
        <f t="shared" si="1"/>
        <v>424.01991068597181</v>
      </c>
      <c r="M8" s="5">
        <f t="shared" si="1"/>
        <v>405.79869737522949</v>
      </c>
      <c r="N8" s="5">
        <f>((6378.14+N5)^2-6378.14^2*(COS(N6*PI()/180))^2)^0.5-6378.14*SIN(N6*PI()/180)</f>
        <v>400</v>
      </c>
    </row>
    <row r="9" spans="2:18" ht="20">
      <c r="B9" s="5" t="s">
        <v>9</v>
      </c>
      <c r="C9" s="5">
        <f>20*LOG10(C8*10^3)+20*LOG10(C4*10^6)-147.55</f>
        <v>148.4333357535042</v>
      </c>
      <c r="D9" s="3" t="s">
        <v>8</v>
      </c>
      <c r="F9" s="5">
        <f t="shared" ref="F9:M9" si="2">20*LOG10(F8*10^3)+20*LOG10(F4*10^6)-147.55</f>
        <v>148.4333357535042</v>
      </c>
      <c r="G9" s="5">
        <f t="shared" si="2"/>
        <v>145.12859513833854</v>
      </c>
      <c r="H9" s="5">
        <f t="shared" si="2"/>
        <v>142.64437337270772</v>
      </c>
      <c r="I9" s="5">
        <f t="shared" si="2"/>
        <v>140.80351393753773</v>
      </c>
      <c r="J9" s="5">
        <f t="shared" si="2"/>
        <v>139.44802494032467</v>
      </c>
      <c r="K9" s="5">
        <f t="shared" si="2"/>
        <v>138.47344577776192</v>
      </c>
      <c r="L9" s="5">
        <f t="shared" si="2"/>
        <v>137.81480411422223</v>
      </c>
      <c r="M9" s="5">
        <f t="shared" si="2"/>
        <v>137.43329208187038</v>
      </c>
      <c r="N9" s="5">
        <f>20*LOG10(N8*10^3)+20*LOG10(N4*10^6)-147.55</f>
        <v>137.30827893637849</v>
      </c>
    </row>
    <row r="10" spans="2:18" ht="20">
      <c r="B10" s="4"/>
      <c r="C10" s="4"/>
      <c r="D10" s="4"/>
      <c r="F10" s="4"/>
      <c r="G10" s="4"/>
      <c r="H10" s="4"/>
      <c r="I10" s="4"/>
      <c r="J10" s="4"/>
      <c r="K10" s="4"/>
      <c r="L10" s="4"/>
      <c r="M10" s="4"/>
      <c r="N10" s="4"/>
    </row>
    <row r="11" spans="2:18" ht="20">
      <c r="B11" s="4"/>
      <c r="C11" s="4"/>
      <c r="D11" s="4"/>
      <c r="F11" s="4"/>
      <c r="G11" s="4"/>
      <c r="H11" s="4"/>
      <c r="I11" s="4"/>
      <c r="J11" s="4"/>
      <c r="K11" s="4"/>
      <c r="L11" s="4"/>
      <c r="M11" s="4"/>
      <c r="N11" s="4"/>
    </row>
    <row r="12" spans="2:18" ht="20">
      <c r="B12" s="6" t="s">
        <v>21</v>
      </c>
      <c r="C12" s="4"/>
      <c r="D12" s="4"/>
      <c r="F12" s="4"/>
      <c r="G12" s="4"/>
      <c r="H12" s="4"/>
      <c r="I12" s="4"/>
      <c r="J12" s="4"/>
      <c r="K12" s="4"/>
      <c r="L12" s="4"/>
      <c r="M12" s="4"/>
      <c r="N12" s="4"/>
    </row>
    <row r="13" spans="2:18" ht="20">
      <c r="B13" s="2" t="s">
        <v>28</v>
      </c>
      <c r="C13" s="2">
        <v>100</v>
      </c>
      <c r="D13" s="9" t="s">
        <v>29</v>
      </c>
      <c r="E13" s="12"/>
      <c r="F13" s="10">
        <f>$C$13</f>
        <v>100</v>
      </c>
      <c r="G13" s="10">
        <f t="shared" ref="G13:N13" si="3">$C$13</f>
        <v>100</v>
      </c>
      <c r="H13" s="10">
        <f t="shared" si="3"/>
        <v>100</v>
      </c>
      <c r="I13" s="10">
        <f t="shared" si="3"/>
        <v>100</v>
      </c>
      <c r="J13" s="10">
        <f t="shared" si="3"/>
        <v>100</v>
      </c>
      <c r="K13" s="10">
        <f t="shared" si="3"/>
        <v>100</v>
      </c>
      <c r="L13" s="10">
        <f t="shared" si="3"/>
        <v>100</v>
      </c>
      <c r="M13" s="10">
        <f t="shared" si="3"/>
        <v>100</v>
      </c>
      <c r="N13" s="10">
        <f t="shared" si="3"/>
        <v>100</v>
      </c>
    </row>
    <row r="14" spans="2:18" ht="20">
      <c r="B14" s="5" t="s">
        <v>28</v>
      </c>
      <c r="C14" s="5">
        <f>10*LOG10(C13)</f>
        <v>20</v>
      </c>
      <c r="D14" s="9" t="s">
        <v>30</v>
      </c>
      <c r="E14" s="12"/>
      <c r="F14" s="11">
        <f>$C$14</f>
        <v>20</v>
      </c>
      <c r="G14" s="11">
        <f t="shared" ref="G14:N14" si="4">$C$14</f>
        <v>20</v>
      </c>
      <c r="H14" s="11">
        <f t="shared" si="4"/>
        <v>20</v>
      </c>
      <c r="I14" s="11">
        <f t="shared" si="4"/>
        <v>20</v>
      </c>
      <c r="J14" s="11">
        <f t="shared" si="4"/>
        <v>20</v>
      </c>
      <c r="K14" s="11">
        <f t="shared" si="4"/>
        <v>20</v>
      </c>
      <c r="L14" s="11">
        <f t="shared" si="4"/>
        <v>20</v>
      </c>
      <c r="M14" s="11">
        <f t="shared" si="4"/>
        <v>20</v>
      </c>
      <c r="N14" s="11">
        <f t="shared" si="4"/>
        <v>20</v>
      </c>
    </row>
    <row r="15" spans="2:18" ht="20">
      <c r="B15" s="2" t="s">
        <v>31</v>
      </c>
      <c r="C15" s="2">
        <v>3</v>
      </c>
      <c r="D15" s="9" t="s">
        <v>32</v>
      </c>
      <c r="E15" s="12"/>
      <c r="F15" s="10">
        <f>$C$15</f>
        <v>3</v>
      </c>
      <c r="G15" s="10">
        <f t="shared" ref="G15:N15" si="5">$C$15</f>
        <v>3</v>
      </c>
      <c r="H15" s="10">
        <f t="shared" si="5"/>
        <v>3</v>
      </c>
      <c r="I15" s="10">
        <f t="shared" si="5"/>
        <v>3</v>
      </c>
      <c r="J15" s="10">
        <f t="shared" si="5"/>
        <v>3</v>
      </c>
      <c r="K15" s="10">
        <f t="shared" si="5"/>
        <v>3</v>
      </c>
      <c r="L15" s="10">
        <f t="shared" si="5"/>
        <v>3</v>
      </c>
      <c r="M15" s="10">
        <f t="shared" si="5"/>
        <v>3</v>
      </c>
      <c r="N15" s="10">
        <f t="shared" si="5"/>
        <v>3</v>
      </c>
    </row>
    <row r="16" spans="2:18" ht="20">
      <c r="B16" s="2" t="s">
        <v>12</v>
      </c>
      <c r="C16" s="2">
        <v>2.2000000000000002</v>
      </c>
      <c r="D16" s="9" t="s">
        <v>8</v>
      </c>
      <c r="E16" s="12"/>
      <c r="F16" s="10">
        <f>$C$16</f>
        <v>2.2000000000000002</v>
      </c>
      <c r="G16" s="10">
        <f t="shared" ref="G16:N16" si="6">$C$16</f>
        <v>2.2000000000000002</v>
      </c>
      <c r="H16" s="10">
        <f t="shared" si="6"/>
        <v>2.2000000000000002</v>
      </c>
      <c r="I16" s="10">
        <f t="shared" si="6"/>
        <v>2.2000000000000002</v>
      </c>
      <c r="J16" s="10">
        <f t="shared" si="6"/>
        <v>2.2000000000000002</v>
      </c>
      <c r="K16" s="10">
        <f t="shared" si="6"/>
        <v>2.2000000000000002</v>
      </c>
      <c r="L16" s="10">
        <f t="shared" si="6"/>
        <v>2.2000000000000002</v>
      </c>
      <c r="M16" s="10">
        <f t="shared" si="6"/>
        <v>2.2000000000000002</v>
      </c>
      <c r="N16" s="10">
        <f t="shared" si="6"/>
        <v>2.2000000000000002</v>
      </c>
    </row>
    <row r="17" spans="2:14" ht="20">
      <c r="B17" s="5" t="s">
        <v>33</v>
      </c>
      <c r="C17" s="5">
        <f>C14-C15+C16</f>
        <v>19.2</v>
      </c>
      <c r="D17" s="9" t="s">
        <v>30</v>
      </c>
      <c r="E17" s="12"/>
      <c r="F17" s="10">
        <f>$C$17</f>
        <v>19.2</v>
      </c>
      <c r="G17" s="10">
        <f t="shared" ref="G17:N17" si="7">$C$17</f>
        <v>19.2</v>
      </c>
      <c r="H17" s="10">
        <f t="shared" si="7"/>
        <v>19.2</v>
      </c>
      <c r="I17" s="10">
        <f t="shared" si="7"/>
        <v>19.2</v>
      </c>
      <c r="J17" s="10">
        <f t="shared" si="7"/>
        <v>19.2</v>
      </c>
      <c r="K17" s="10">
        <f t="shared" si="7"/>
        <v>19.2</v>
      </c>
      <c r="L17" s="10">
        <f t="shared" si="7"/>
        <v>19.2</v>
      </c>
      <c r="M17" s="10">
        <f t="shared" si="7"/>
        <v>19.2</v>
      </c>
      <c r="N17" s="10">
        <f t="shared" si="7"/>
        <v>19.2</v>
      </c>
    </row>
    <row r="19" spans="2:14" ht="20">
      <c r="B19" s="6" t="s">
        <v>34</v>
      </c>
      <c r="C19" s="4"/>
      <c r="D19" s="4"/>
      <c r="F19" s="4"/>
      <c r="G19" s="4"/>
      <c r="H19" s="4"/>
      <c r="I19" s="4"/>
      <c r="J19" s="4"/>
      <c r="K19" s="4"/>
      <c r="L19" s="4"/>
      <c r="M19" s="4"/>
      <c r="N19" s="4"/>
    </row>
    <row r="20" spans="2:14" ht="20">
      <c r="B20" s="2" t="s">
        <v>35</v>
      </c>
      <c r="C20" s="2">
        <v>5</v>
      </c>
      <c r="D20" s="3" t="s">
        <v>32</v>
      </c>
      <c r="F20" s="2">
        <f>$C$20</f>
        <v>5</v>
      </c>
      <c r="G20" s="2">
        <f t="shared" ref="G20:N20" si="8">$C$20</f>
        <v>5</v>
      </c>
      <c r="H20" s="2">
        <f t="shared" si="8"/>
        <v>5</v>
      </c>
      <c r="I20" s="2">
        <f t="shared" si="8"/>
        <v>5</v>
      </c>
      <c r="J20" s="2">
        <f t="shared" si="8"/>
        <v>5</v>
      </c>
      <c r="K20" s="2">
        <f t="shared" si="8"/>
        <v>5</v>
      </c>
      <c r="L20" s="2">
        <f t="shared" si="8"/>
        <v>5</v>
      </c>
      <c r="M20" s="2">
        <f t="shared" si="8"/>
        <v>5</v>
      </c>
      <c r="N20" s="2">
        <f t="shared" si="8"/>
        <v>5</v>
      </c>
    </row>
    <row r="21" spans="2:14" ht="20">
      <c r="B21" s="2" t="s">
        <v>36</v>
      </c>
      <c r="C21" s="2">
        <v>3</v>
      </c>
      <c r="D21" s="3" t="s">
        <v>32</v>
      </c>
      <c r="F21" s="2">
        <f>$C$21</f>
        <v>3</v>
      </c>
      <c r="G21" s="2">
        <f t="shared" ref="G21:N21" si="9">$C$21</f>
        <v>3</v>
      </c>
      <c r="H21" s="2">
        <f t="shared" si="9"/>
        <v>3</v>
      </c>
      <c r="I21" s="2">
        <f t="shared" si="9"/>
        <v>3</v>
      </c>
      <c r="J21" s="2">
        <f t="shared" si="9"/>
        <v>3</v>
      </c>
      <c r="K21" s="2">
        <f t="shared" si="9"/>
        <v>3</v>
      </c>
      <c r="L21" s="2">
        <f t="shared" si="9"/>
        <v>3</v>
      </c>
      <c r="M21" s="2">
        <f t="shared" si="9"/>
        <v>3</v>
      </c>
      <c r="N21" s="2">
        <f t="shared" si="9"/>
        <v>3</v>
      </c>
    </row>
    <row r="22" spans="2:14" ht="20">
      <c r="B22" s="2" t="s">
        <v>19</v>
      </c>
      <c r="C22" s="2">
        <v>1.5</v>
      </c>
      <c r="D22" s="3" t="s">
        <v>8</v>
      </c>
      <c r="F22" s="2">
        <f>$C$22</f>
        <v>1.5</v>
      </c>
      <c r="G22" s="2">
        <f t="shared" ref="G22:N22" si="10">$C$22</f>
        <v>1.5</v>
      </c>
      <c r="H22" s="2">
        <f t="shared" si="10"/>
        <v>1.5</v>
      </c>
      <c r="I22" s="2">
        <f t="shared" si="10"/>
        <v>1.5</v>
      </c>
      <c r="J22" s="2">
        <f t="shared" si="10"/>
        <v>1.5</v>
      </c>
      <c r="K22" s="2">
        <f t="shared" si="10"/>
        <v>1.5</v>
      </c>
      <c r="L22" s="2">
        <f t="shared" si="10"/>
        <v>1.5</v>
      </c>
      <c r="M22" s="2">
        <f t="shared" si="10"/>
        <v>1.5</v>
      </c>
      <c r="N22" s="2">
        <f t="shared" si="10"/>
        <v>1.5</v>
      </c>
    </row>
    <row r="23" spans="2:14" ht="20">
      <c r="B23" s="5" t="s">
        <v>33</v>
      </c>
      <c r="C23" s="5">
        <f>C17-SUM(C20:C22, C9)</f>
        <v>-138.73333575350421</v>
      </c>
      <c r="D23" s="3" t="s">
        <v>8</v>
      </c>
      <c r="F23" s="5">
        <f>F17-SUM(F20:F22, F9)</f>
        <v>-138.73333575350421</v>
      </c>
      <c r="G23" s="5">
        <f>G17-SUM(G20:G22, G9)</f>
        <v>-135.42859513833855</v>
      </c>
      <c r="H23" s="5">
        <f t="shared" ref="H23:N23" si="11">H17-SUM(H20:H22, H9)</f>
        <v>-132.94437337270773</v>
      </c>
      <c r="I23" s="5">
        <f t="shared" si="11"/>
        <v>-131.10351393753774</v>
      </c>
      <c r="J23" s="5">
        <f t="shared" si="11"/>
        <v>-129.74802494032468</v>
      </c>
      <c r="K23" s="5">
        <f t="shared" si="11"/>
        <v>-128.77344577776194</v>
      </c>
      <c r="L23" s="5">
        <f t="shared" si="11"/>
        <v>-128.11480411422224</v>
      </c>
      <c r="M23" s="5">
        <f t="shared" si="11"/>
        <v>-127.73329208187037</v>
      </c>
      <c r="N23" s="5">
        <f t="shared" si="11"/>
        <v>-127.60827893637848</v>
      </c>
    </row>
    <row r="24" spans="2:14" ht="20">
      <c r="B24" s="2" t="s">
        <v>16</v>
      </c>
      <c r="C24" s="2">
        <v>1</v>
      </c>
      <c r="D24" s="3" t="s">
        <v>8</v>
      </c>
      <c r="F24" s="2">
        <f>$C$24</f>
        <v>1</v>
      </c>
      <c r="G24" s="2">
        <f t="shared" ref="G24:N24" si="12">$C$24</f>
        <v>1</v>
      </c>
      <c r="H24" s="2">
        <f t="shared" si="12"/>
        <v>1</v>
      </c>
      <c r="I24" s="2">
        <f t="shared" si="12"/>
        <v>1</v>
      </c>
      <c r="J24" s="2">
        <f t="shared" si="12"/>
        <v>1</v>
      </c>
      <c r="K24" s="2">
        <f t="shared" si="12"/>
        <v>1</v>
      </c>
      <c r="L24" s="2">
        <f t="shared" si="12"/>
        <v>1</v>
      </c>
      <c r="M24" s="2">
        <f t="shared" si="12"/>
        <v>1</v>
      </c>
      <c r="N24" s="2">
        <f t="shared" si="12"/>
        <v>1</v>
      </c>
    </row>
    <row r="25" spans="2:14" ht="20">
      <c r="B25" s="2" t="s">
        <v>37</v>
      </c>
      <c r="C25" s="2">
        <v>22</v>
      </c>
      <c r="D25" s="3" t="s">
        <v>8</v>
      </c>
      <c r="F25" s="2">
        <f>$C$25</f>
        <v>22</v>
      </c>
      <c r="G25" s="2">
        <f t="shared" ref="G25:N25" si="13">$C$25</f>
        <v>22</v>
      </c>
      <c r="H25" s="2">
        <f t="shared" si="13"/>
        <v>22</v>
      </c>
      <c r="I25" s="2">
        <f t="shared" si="13"/>
        <v>22</v>
      </c>
      <c r="J25" s="2">
        <f t="shared" si="13"/>
        <v>22</v>
      </c>
      <c r="K25" s="2">
        <f t="shared" si="13"/>
        <v>22</v>
      </c>
      <c r="L25" s="2">
        <f t="shared" si="13"/>
        <v>22</v>
      </c>
      <c r="M25" s="2">
        <f t="shared" si="13"/>
        <v>22</v>
      </c>
      <c r="N25" s="2">
        <f t="shared" si="13"/>
        <v>22</v>
      </c>
    </row>
    <row r="26" spans="2:14" ht="20">
      <c r="B26" s="2" t="s">
        <v>38</v>
      </c>
      <c r="C26" s="2">
        <v>3</v>
      </c>
      <c r="D26" s="3" t="s">
        <v>8</v>
      </c>
      <c r="F26" s="2">
        <f>$C$26</f>
        <v>3</v>
      </c>
      <c r="G26" s="2">
        <f t="shared" ref="G26:N26" si="14">$C$26</f>
        <v>3</v>
      </c>
      <c r="H26" s="2">
        <f t="shared" si="14"/>
        <v>3</v>
      </c>
      <c r="I26" s="2">
        <f t="shared" si="14"/>
        <v>3</v>
      </c>
      <c r="J26" s="2">
        <f t="shared" si="14"/>
        <v>3</v>
      </c>
      <c r="K26" s="2">
        <f t="shared" si="14"/>
        <v>3</v>
      </c>
      <c r="L26" s="2">
        <f t="shared" si="14"/>
        <v>3</v>
      </c>
      <c r="M26" s="2">
        <f t="shared" si="14"/>
        <v>3</v>
      </c>
      <c r="N26" s="2">
        <f t="shared" si="14"/>
        <v>3</v>
      </c>
    </row>
    <row r="27" spans="2:14" ht="20">
      <c r="B27" s="2" t="s">
        <v>40</v>
      </c>
      <c r="C27" s="2">
        <v>1000</v>
      </c>
      <c r="D27" s="3" t="s">
        <v>41</v>
      </c>
      <c r="F27" s="2">
        <f>$C$27</f>
        <v>1000</v>
      </c>
      <c r="G27" s="2">
        <f t="shared" ref="G27:N27" si="15">$C$27</f>
        <v>1000</v>
      </c>
      <c r="H27" s="2">
        <f t="shared" si="15"/>
        <v>1000</v>
      </c>
      <c r="I27" s="2">
        <f t="shared" si="15"/>
        <v>1000</v>
      </c>
      <c r="J27" s="2">
        <f t="shared" si="15"/>
        <v>1000</v>
      </c>
      <c r="K27" s="2">
        <f t="shared" si="15"/>
        <v>1000</v>
      </c>
      <c r="L27" s="2">
        <f t="shared" si="15"/>
        <v>1000</v>
      </c>
      <c r="M27" s="2">
        <f t="shared" si="15"/>
        <v>1000</v>
      </c>
      <c r="N27" s="2">
        <f t="shared" si="15"/>
        <v>1000</v>
      </c>
    </row>
    <row r="28" spans="2:14" ht="20">
      <c r="B28" s="5" t="s">
        <v>42</v>
      </c>
      <c r="C28" s="5">
        <f>C23-C24+C25-C26</f>
        <v>-120.73333575350421</v>
      </c>
      <c r="D28" s="3" t="s">
        <v>30</v>
      </c>
      <c r="F28" s="5">
        <f t="shared" ref="F28:N28" si="16">F23-F24+F25-F26</f>
        <v>-120.73333575350421</v>
      </c>
      <c r="G28" s="5">
        <f t="shared" si="16"/>
        <v>-117.42859513833855</v>
      </c>
      <c r="H28" s="5">
        <f t="shared" si="16"/>
        <v>-114.94437337270773</v>
      </c>
      <c r="I28" s="5">
        <f t="shared" si="16"/>
        <v>-113.10351393753774</v>
      </c>
      <c r="J28" s="5">
        <f t="shared" si="16"/>
        <v>-111.74802494032468</v>
      </c>
      <c r="K28" s="5">
        <f t="shared" si="16"/>
        <v>-110.77344577776194</v>
      </c>
      <c r="L28" s="5">
        <f t="shared" si="16"/>
        <v>-110.11480411422224</v>
      </c>
      <c r="M28" s="5">
        <f t="shared" si="16"/>
        <v>-109.73329208187039</v>
      </c>
      <c r="N28" s="5">
        <f t="shared" si="16"/>
        <v>-109.6082789363785</v>
      </c>
    </row>
    <row r="29" spans="2:14" ht="20">
      <c r="B29" s="2" t="s">
        <v>43</v>
      </c>
      <c r="C29" s="2">
        <v>500</v>
      </c>
      <c r="D29" s="3" t="s">
        <v>44</v>
      </c>
      <c r="F29" s="2">
        <f>$C$29</f>
        <v>500</v>
      </c>
      <c r="G29" s="2">
        <f t="shared" ref="G29:N29" si="17">$C$29</f>
        <v>500</v>
      </c>
      <c r="H29" s="2">
        <f t="shared" si="17"/>
        <v>500</v>
      </c>
      <c r="I29" s="2">
        <f t="shared" si="17"/>
        <v>500</v>
      </c>
      <c r="J29" s="2">
        <f t="shared" si="17"/>
        <v>500</v>
      </c>
      <c r="K29" s="2">
        <f t="shared" si="17"/>
        <v>500</v>
      </c>
      <c r="L29" s="2">
        <f t="shared" si="17"/>
        <v>500</v>
      </c>
      <c r="M29" s="2">
        <f t="shared" si="17"/>
        <v>500</v>
      </c>
      <c r="N29" s="2">
        <f t="shared" si="17"/>
        <v>500</v>
      </c>
    </row>
    <row r="30" spans="2:14" ht="20">
      <c r="B30" s="2" t="s">
        <v>45</v>
      </c>
      <c r="C30" s="2">
        <f>10*LOG(C27*C29*1.38E-23)+30</f>
        <v>-141.61150909262744</v>
      </c>
      <c r="D30" s="3" t="s">
        <v>30</v>
      </c>
      <c r="F30" s="2">
        <f>10*LOG(F27*F29*1.38E-23)+30</f>
        <v>-141.61150909262744</v>
      </c>
      <c r="G30" s="2">
        <f t="shared" ref="G30:N30" si="18">10*LOG(G27*G29*1.38E-23)+30</f>
        <v>-141.61150909262744</v>
      </c>
      <c r="H30" s="2">
        <f t="shared" si="18"/>
        <v>-141.61150909262744</v>
      </c>
      <c r="I30" s="2">
        <f t="shared" si="18"/>
        <v>-141.61150909262744</v>
      </c>
      <c r="J30" s="2">
        <f t="shared" si="18"/>
        <v>-141.61150909262744</v>
      </c>
      <c r="K30" s="2">
        <f t="shared" si="18"/>
        <v>-141.61150909262744</v>
      </c>
      <c r="L30" s="2">
        <f t="shared" si="18"/>
        <v>-141.61150909262744</v>
      </c>
      <c r="M30" s="2">
        <f t="shared" si="18"/>
        <v>-141.61150909262744</v>
      </c>
      <c r="N30" s="2">
        <f t="shared" si="18"/>
        <v>-141.61150909262744</v>
      </c>
    </row>
    <row r="31" spans="2:14" ht="20">
      <c r="B31" s="2" t="s">
        <v>46</v>
      </c>
      <c r="C31" s="2">
        <f>C28-C30</f>
        <v>20.878173339123236</v>
      </c>
      <c r="D31" s="3" t="s">
        <v>32</v>
      </c>
      <c r="F31" s="2">
        <f>F28-F30</f>
        <v>20.878173339123236</v>
      </c>
      <c r="G31" s="2">
        <f t="shared" ref="G31:N31" si="19">G28-G30</f>
        <v>24.182913954288892</v>
      </c>
      <c r="H31" s="2">
        <f t="shared" si="19"/>
        <v>26.667135719919713</v>
      </c>
      <c r="I31" s="2">
        <f t="shared" si="19"/>
        <v>28.507995155089702</v>
      </c>
      <c r="J31" s="2">
        <f t="shared" si="19"/>
        <v>29.86348415230276</v>
      </c>
      <c r="K31" s="2">
        <f t="shared" si="19"/>
        <v>30.838063314865508</v>
      </c>
      <c r="L31" s="2">
        <f t="shared" si="19"/>
        <v>31.496704978405205</v>
      </c>
      <c r="M31" s="2">
        <f t="shared" si="19"/>
        <v>31.878217010757055</v>
      </c>
      <c r="N31" s="2">
        <f t="shared" si="19"/>
        <v>32.003230156248947</v>
      </c>
    </row>
    <row r="32" spans="2:14" ht="20">
      <c r="B32" s="2" t="s">
        <v>47</v>
      </c>
      <c r="C32" s="2">
        <v>10.6</v>
      </c>
      <c r="D32" s="3" t="s">
        <v>32</v>
      </c>
      <c r="F32" s="2">
        <f>$C$32</f>
        <v>10.6</v>
      </c>
      <c r="G32" s="2">
        <f t="shared" ref="G32:N32" si="20">$C$32</f>
        <v>10.6</v>
      </c>
      <c r="H32" s="2">
        <f t="shared" si="20"/>
        <v>10.6</v>
      </c>
      <c r="I32" s="2">
        <f t="shared" si="20"/>
        <v>10.6</v>
      </c>
      <c r="J32" s="2">
        <f t="shared" si="20"/>
        <v>10.6</v>
      </c>
      <c r="K32" s="2">
        <f t="shared" si="20"/>
        <v>10.6</v>
      </c>
      <c r="L32" s="2">
        <f t="shared" si="20"/>
        <v>10.6</v>
      </c>
      <c r="M32" s="2">
        <f t="shared" si="20"/>
        <v>10.6</v>
      </c>
      <c r="N32" s="2">
        <f t="shared" si="20"/>
        <v>10.6</v>
      </c>
    </row>
    <row r="33" spans="2:14" ht="20">
      <c r="B33" s="7" t="s">
        <v>39</v>
      </c>
      <c r="C33" s="13">
        <f>C31-C32</f>
        <v>10.278173339123237</v>
      </c>
      <c r="D33" s="14" t="s">
        <v>32</v>
      </c>
      <c r="F33" s="13">
        <f>F31-F32</f>
        <v>10.278173339123237</v>
      </c>
      <c r="G33" s="13">
        <f t="shared" ref="G33:N33" si="21">G31-G32</f>
        <v>13.582913954288893</v>
      </c>
      <c r="H33" s="13">
        <f t="shared" si="21"/>
        <v>16.067135719919712</v>
      </c>
      <c r="I33" s="13">
        <f t="shared" si="21"/>
        <v>17.907995155089701</v>
      </c>
      <c r="J33" s="13">
        <f t="shared" si="21"/>
        <v>19.263484152302759</v>
      </c>
      <c r="K33" s="13">
        <f t="shared" si="21"/>
        <v>20.238063314865506</v>
      </c>
      <c r="L33" s="13">
        <f t="shared" si="21"/>
        <v>20.896704978405204</v>
      </c>
      <c r="M33" s="13">
        <f t="shared" si="21"/>
        <v>21.278217010757054</v>
      </c>
      <c r="N33" s="13">
        <f t="shared" si="21"/>
        <v>21.403230156248945</v>
      </c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9758A6-1142-4390-ADAE-CC831FD53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281834-bd77-4da8-9b5c-8cdc7ad0c569"/>
    <ds:schemaRef ds:uri="64183b6c-8ea3-4ca2-af76-7bf4d48b8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BC9356-E6F6-464D-A7AB-B753E0CF35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96C27F-3081-4E83-B407-14A532F2BA07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64183b6c-8ea3-4ca2-af76-7bf4d48b8167"/>
    <ds:schemaRef ds:uri="http://purl.org/dc/terms/"/>
    <ds:schemaRef ds:uri="http://purl.org/dc/elements/1.1/"/>
    <ds:schemaRef ds:uri="63281834-bd77-4da8-9b5c-8cdc7ad0c569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Uplink</vt:lpstr>
      <vt:lpstr>Downlink (GMSK)</vt:lpstr>
      <vt:lpstr>Downlink (CW)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lakmal</dc:creator>
  <cp:lastModifiedBy>Yudai Etsunaga</cp:lastModifiedBy>
  <dcterms:created xsi:type="dcterms:W3CDTF">2019-10-01T15:38:14Z</dcterms:created>
  <dcterms:modified xsi:type="dcterms:W3CDTF">2024-05-24T06:49:50Z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