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fhoces/Downloads/"/>
    </mc:Choice>
  </mc:AlternateContent>
  <xr:revisionPtr revIDLastSave="0" documentId="13_ncr:1_{D21B9E32-C972-ED4B-A8D6-4F05EF4E581F}" xr6:coauthVersionLast="36" xr6:coauthVersionMax="36" xr10:uidLastSave="{00000000-0000-0000-0000-000000000000}"/>
  <bookViews>
    <workbookView xWindow="2980" yWindow="1080" windowWidth="33540" windowHeight="20520" tabRatio="500" activeTab="1" xr2:uid="{00000000-000D-0000-FFFF-FFFF00000000}"/>
  </bookViews>
  <sheets>
    <sheet name="wealthtax" sheetId="2" r:id="rId1"/>
    <sheet name="rawdata" sheetId="1" r:id="rId2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5" i="2" l="1"/>
  <c r="E36" i="2"/>
  <c r="B23" i="2"/>
  <c r="E24" i="2"/>
  <c r="B11" i="2"/>
  <c r="E12" i="2"/>
  <c r="B36" i="2"/>
  <c r="E28" i="2"/>
  <c r="E35" i="2" s="1"/>
  <c r="F35" i="2" s="1"/>
  <c r="E29" i="2"/>
  <c r="E30" i="2"/>
  <c r="F30" i="2" s="1"/>
  <c r="E31" i="2"/>
  <c r="E32" i="2"/>
  <c r="F32" i="2" s="1"/>
  <c r="E33" i="2"/>
  <c r="E34" i="2"/>
  <c r="F34" i="2" s="1"/>
  <c r="F33" i="2"/>
  <c r="F31" i="2"/>
  <c r="F29" i="2"/>
  <c r="B24" i="2"/>
  <c r="E16" i="2"/>
  <c r="E17" i="2"/>
  <c r="F17" i="2" s="1"/>
  <c r="E18" i="2"/>
  <c r="E19" i="2"/>
  <c r="F19" i="2" s="1"/>
  <c r="E20" i="2"/>
  <c r="E21" i="2"/>
  <c r="F21" i="2" s="1"/>
  <c r="E22" i="2"/>
  <c r="E23" i="2"/>
  <c r="F23" i="2" s="1"/>
  <c r="F22" i="2"/>
  <c r="F20" i="2"/>
  <c r="F18" i="2"/>
  <c r="F16" i="2"/>
  <c r="B12" i="2"/>
  <c r="E4" i="2"/>
  <c r="E11" i="2" s="1"/>
  <c r="F11" i="2" s="1"/>
  <c r="E5" i="2"/>
  <c r="E6" i="2"/>
  <c r="F6" i="2" s="1"/>
  <c r="E7" i="2"/>
  <c r="E8" i="2"/>
  <c r="F8" i="2" s="1"/>
  <c r="E9" i="2"/>
  <c r="E10" i="2"/>
  <c r="F10" i="2" s="1"/>
  <c r="F9" i="2"/>
  <c r="F7" i="2"/>
  <c r="F5" i="2"/>
  <c r="C25" i="1"/>
  <c r="D25" i="1" s="1"/>
  <c r="B25" i="1"/>
  <c r="C24" i="1"/>
  <c r="D24" i="1"/>
  <c r="C23" i="1"/>
  <c r="C33" i="1" s="1"/>
  <c r="E33" i="1" s="1"/>
  <c r="F33" i="1" s="1"/>
  <c r="B23" i="1"/>
  <c r="B33" i="1" s="1"/>
  <c r="C22" i="1"/>
  <c r="D22" i="1"/>
  <c r="D21" i="1"/>
  <c r="C21" i="1"/>
  <c r="C31" i="1" s="1"/>
  <c r="E31" i="1" s="1"/>
  <c r="B21" i="1"/>
  <c r="C27" i="1"/>
  <c r="C37" i="1" s="1"/>
  <c r="E37" i="1" s="1"/>
  <c r="F37" i="1" s="1"/>
  <c r="F17" i="1"/>
  <c r="B17" i="1"/>
  <c r="B27" i="1" s="1"/>
  <c r="B37" i="1" s="1"/>
  <c r="G17" i="1"/>
  <c r="C17" i="1"/>
  <c r="D17" i="1" s="1"/>
  <c r="D27" i="1" s="1"/>
  <c r="H16" i="1"/>
  <c r="D16" i="1"/>
  <c r="B16" i="1"/>
  <c r="C15" i="1"/>
  <c r="C26" i="1" s="1"/>
  <c r="B15" i="1"/>
  <c r="B26" i="1" s="1"/>
  <c r="B10" i="1"/>
  <c r="B11" i="1"/>
  <c r="B22" i="1" s="1"/>
  <c r="B12" i="1"/>
  <c r="B13" i="1"/>
  <c r="B24" i="1" s="1"/>
  <c r="B34" i="1" s="1"/>
  <c r="B14" i="1"/>
  <c r="H17" i="1"/>
  <c r="H15" i="1"/>
  <c r="H14" i="1"/>
  <c r="H13" i="1"/>
  <c r="H12" i="1"/>
  <c r="H11" i="1"/>
  <c r="D14" i="1"/>
  <c r="D13" i="1"/>
  <c r="D12" i="1"/>
  <c r="D11" i="1"/>
  <c r="H10" i="1"/>
  <c r="D10" i="1"/>
  <c r="B35" i="1" l="1"/>
  <c r="B36" i="1"/>
  <c r="B31" i="1"/>
  <c r="B32" i="1"/>
  <c r="F31" i="1"/>
  <c r="C36" i="1"/>
  <c r="E36" i="1" s="1"/>
  <c r="F36" i="1" s="1"/>
  <c r="D26" i="1"/>
  <c r="D15" i="1"/>
  <c r="D23" i="1"/>
  <c r="C35" i="1"/>
  <c r="E35" i="1" s="1"/>
  <c r="F35" i="1" s="1"/>
  <c r="F28" i="2"/>
  <c r="C34" i="1"/>
  <c r="E34" i="1" s="1"/>
  <c r="F34" i="1" s="1"/>
  <c r="C32" i="1"/>
  <c r="E32" i="1" s="1"/>
  <c r="F32" i="1" s="1"/>
  <c r="F4" i="2"/>
  <c r="B38" i="1" l="1"/>
  <c r="E38" i="1"/>
  <c r="F38" i="1" s="1"/>
</calcChain>
</file>

<file path=xl/sharedStrings.xml><?xml version="1.0" encoding="utf-8"?>
<sst xmlns="http://schemas.openxmlformats.org/spreadsheetml/2006/main" count="101" uniqueCount="46">
  <si>
    <t>Wealth tax computation</t>
  </si>
  <si>
    <t>Threshold for wealth</t>
  </si>
  <si>
    <t># taxpayers</t>
  </si>
  <si>
    <t>annual revenue 1% tax</t>
  </si>
  <si>
    <t>10-yr revenue projection</t>
  </si>
  <si>
    <t>DINA tax data</t>
  </si>
  <si>
    <t>Numbers from stata program wealthtax.do</t>
  </si>
  <si>
    <t xml:space="preserve">Wealth distribution </t>
  </si>
  <si>
    <t>Marginal tax Rate in each bracket</t>
  </si>
  <si>
    <t>$10m-$25m</t>
  </si>
  <si>
    <t>$25m-$50m</t>
  </si>
  <si>
    <t>$50m-$100m</t>
  </si>
  <si>
    <t>$100m-$250</t>
  </si>
  <si>
    <t>$250m-$500</t>
  </si>
  <si>
    <t>$500m-$1bn</t>
  </si>
  <si>
    <t>$1bn+</t>
  </si>
  <si>
    <t>2019 wealth tax base ($bn)</t>
  </si>
  <si>
    <t># taxpayers (2019)</t>
  </si>
  <si>
    <t>$10m+</t>
  </si>
  <si>
    <t>$25m+</t>
  </si>
  <si>
    <t>$50m+</t>
  </si>
  <si>
    <t>$100m+</t>
  </si>
  <si>
    <t>$250m+</t>
  </si>
  <si>
    <t>$500m+</t>
  </si>
  <si>
    <t>2019 revenue 1% tax</t>
  </si>
  <si>
    <t>2019 tax ($bn)</t>
  </si>
  <si>
    <t>10-yr tax ($bn)</t>
  </si>
  <si>
    <t>Wealth tax simulation</t>
  </si>
  <si>
    <t>Tax bracket</t>
  </si>
  <si>
    <t>Total:</t>
  </si>
  <si>
    <t>Wealth tax simulation (original plan)</t>
  </si>
  <si>
    <t>tax base (2019) ($bn)</t>
  </si>
  <si>
    <t>marginal tax rate in each bracket</t>
  </si>
  <si>
    <t>% households</t>
  </si>
  <si>
    <t>Instructions: modify the marginal tax rates in red (column D) to simulate alternative tax systems. 10-yr revenue estimate in col F, row total</t>
  </si>
  <si>
    <t>$1bn+ (Forbes+Pareto)</t>
  </si>
  <si>
    <t>% tax units</t>
  </si>
  <si>
    <t>SCF data (adding Forbes 400 from year 2018)</t>
  </si>
  <si>
    <t>We start from SCF 2016 inflated to 2019 and adding Forbes 400 2018. We start from DINA tax data 2016 inflated to 2019.</t>
  </si>
  <si>
    <t>To inflate, we assume 0.9% # household growth per year, wealth inflated uniformly to match 2019 aggregate total of $94Tr).</t>
  </si>
  <si>
    <t xml:space="preserve"> Uniform discount of 15% to account for tax evasion/avoidance when wealth tax in place</t>
  </si>
  <si>
    <t>$100m-$250m</t>
  </si>
  <si>
    <t>$250m-$500m</t>
  </si>
  <si>
    <t>Average the SCF data and the DINA tax data for brackets below $1bn+ and using Forbes 400 + Pareto interpolation in the top $1bn+ bracket</t>
  </si>
  <si>
    <t>Wealth tax simulation: tax starts at $25m instead of $50m with a 1% marginal tax rate on $25m-$50m</t>
  </si>
  <si>
    <t>Wealth tax simulation: tax starts at $10m and 3 brackets 1% ($10m-$50m), 2% ($50m-$1bn), 3% ($1bn+)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</si>
</sst>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%"/>
    <numFmt numFmtId="166" formatCode="0.0%"/>
  </numFmts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1" fontId="0" fillId="0" borderId="0" xfId="0" applyNumberFormat="1"/>
    <xf numFmtId="9" fontId="0" fillId="0" borderId="0" xfId="0" applyNumberFormat="1"/>
    <xf numFmtId="164" fontId="0" fillId="0" borderId="0" xfId="0" applyNumberFormat="1"/>
    <xf numFmtId="0" fontId="2" fillId="0" borderId="0" xfId="0" applyFont="1"/>
    <xf numFmtId="1" fontId="2" fillId="0" borderId="0" xfId="0" applyNumberFormat="1" applyFont="1"/>
    <xf numFmtId="0" fontId="0" fillId="0" borderId="0" xfId="0" applyAlignment="1">
      <alignment wrapText="1"/>
    </xf>
    <xf numFmtId="3" fontId="0" fillId="0" borderId="0" xfId="0" applyNumberFormat="1"/>
    <xf numFmtId="3" fontId="2" fillId="0" borderId="0" xfId="0" applyNumberFormat="1" applyFont="1"/>
    <xf numFmtId="0" fontId="1" fillId="0" borderId="0" xfId="0" applyFont="1" applyAlignment="1">
      <alignment wrapText="1"/>
    </xf>
    <xf numFmtId="9" fontId="1" fillId="0" borderId="0" xfId="0" applyNumberFormat="1" applyFont="1"/>
    <xf numFmtId="165" fontId="2" fillId="0" borderId="0" xfId="0" applyNumberFormat="1" applyFont="1"/>
    <xf numFmtId="166" fontId="1" fillId="0" borderId="0" xfId="0" applyNumberFormat="1" applyFont="1"/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zoomScale="200" zoomScaleNormal="200" zoomScalePageLayoutView="200" workbookViewId="0">
      <selection activeCell="B12" sqref="B12"/>
    </sheetView>
  </sheetViews>
  <sheetFormatPr baseColWidth="10" defaultRowHeight="16" x14ac:dyDescent="0.2"/>
  <cols>
    <col min="1" max="1" width="16" customWidth="1"/>
  </cols>
  <sheetData>
    <row r="1" spans="1:6" x14ac:dyDescent="0.2">
      <c r="A1" t="s">
        <v>34</v>
      </c>
    </row>
    <row r="2" spans="1:6" x14ac:dyDescent="0.2">
      <c r="A2" s="4" t="s">
        <v>30</v>
      </c>
    </row>
    <row r="3" spans="1:6" ht="30" customHeight="1" x14ac:dyDescent="0.2">
      <c r="A3" s="6" t="s">
        <v>28</v>
      </c>
      <c r="B3" s="6" t="s">
        <v>17</v>
      </c>
      <c r="C3" s="6" t="s">
        <v>31</v>
      </c>
      <c r="D3" s="9" t="s">
        <v>32</v>
      </c>
      <c r="E3" s="6" t="s">
        <v>25</v>
      </c>
      <c r="F3" s="6" t="s">
        <v>26</v>
      </c>
    </row>
    <row r="4" spans="1:6" x14ac:dyDescent="0.2">
      <c r="A4" t="s">
        <v>9</v>
      </c>
      <c r="B4" s="7">
        <v>640198</v>
      </c>
      <c r="C4" s="1">
        <v>6715.5</v>
      </c>
      <c r="D4" s="10">
        <v>0</v>
      </c>
      <c r="E4" s="3">
        <f t="shared" ref="E4:E10" si="0">D4*C4</f>
        <v>0</v>
      </c>
      <c r="F4" s="1">
        <f>13*E4</f>
        <v>0</v>
      </c>
    </row>
    <row r="5" spans="1:6" x14ac:dyDescent="0.2">
      <c r="A5" t="s">
        <v>10</v>
      </c>
      <c r="B5" s="7">
        <v>171310</v>
      </c>
      <c r="C5" s="1">
        <v>3509.9999999999995</v>
      </c>
      <c r="D5" s="10">
        <v>0</v>
      </c>
      <c r="E5" s="3">
        <f t="shared" si="0"/>
        <v>0</v>
      </c>
      <c r="F5" s="1">
        <f t="shared" ref="F5:F11" si="1">13*E5</f>
        <v>0</v>
      </c>
    </row>
    <row r="6" spans="1:6" x14ac:dyDescent="0.2">
      <c r="A6" t="s">
        <v>11</v>
      </c>
      <c r="B6" s="7">
        <v>41637</v>
      </c>
      <c r="C6" s="1">
        <v>2376.0000000000005</v>
      </c>
      <c r="D6" s="10">
        <v>0.02</v>
      </c>
      <c r="E6" s="3">
        <f t="shared" si="0"/>
        <v>47.52000000000001</v>
      </c>
      <c r="F6" s="1">
        <f t="shared" si="1"/>
        <v>617.7600000000001</v>
      </c>
    </row>
    <row r="7" spans="1:6" x14ac:dyDescent="0.2">
      <c r="A7" t="s">
        <v>41</v>
      </c>
      <c r="B7" s="7">
        <v>24974</v>
      </c>
      <c r="C7" s="1">
        <v>2459.5</v>
      </c>
      <c r="D7" s="10">
        <v>0.02</v>
      </c>
      <c r="E7" s="3">
        <f t="shared" si="0"/>
        <v>49.19</v>
      </c>
      <c r="F7" s="1">
        <f t="shared" si="1"/>
        <v>639.47</v>
      </c>
    </row>
    <row r="8" spans="1:6" x14ac:dyDescent="0.2">
      <c r="A8" t="s">
        <v>42</v>
      </c>
      <c r="B8" s="7">
        <v>5154.5</v>
      </c>
      <c r="C8" s="1">
        <v>1284.9999999999995</v>
      </c>
      <c r="D8" s="10">
        <v>0.02</v>
      </c>
      <c r="E8" s="3">
        <f t="shared" si="0"/>
        <v>25.699999999999992</v>
      </c>
      <c r="F8" s="1">
        <f t="shared" si="1"/>
        <v>334.09999999999991</v>
      </c>
    </row>
    <row r="9" spans="1:6" x14ac:dyDescent="0.2">
      <c r="A9" t="s">
        <v>14</v>
      </c>
      <c r="B9" s="7">
        <v>2612.16125029966</v>
      </c>
      <c r="C9" s="1">
        <v>660.00000000000011</v>
      </c>
      <c r="D9" s="10">
        <v>0.02</v>
      </c>
      <c r="E9" s="3">
        <f t="shared" si="0"/>
        <v>13.200000000000003</v>
      </c>
      <c r="F9" s="1">
        <f t="shared" si="1"/>
        <v>171.60000000000002</v>
      </c>
    </row>
    <row r="10" spans="1:6" x14ac:dyDescent="0.2">
      <c r="A10" t="s">
        <v>15</v>
      </c>
      <c r="B10" s="7">
        <v>910.83874970034003</v>
      </c>
      <c r="C10" s="1">
        <v>2560</v>
      </c>
      <c r="D10" s="10">
        <v>0.03</v>
      </c>
      <c r="E10" s="3">
        <f t="shared" si="0"/>
        <v>76.8</v>
      </c>
      <c r="F10" s="1">
        <f t="shared" si="1"/>
        <v>998.4</v>
      </c>
    </row>
    <row r="11" spans="1:6" x14ac:dyDescent="0.2">
      <c r="A11" s="4" t="s">
        <v>29</v>
      </c>
      <c r="B11" s="8">
        <f>B4*(D4&gt;0)+B5*(D5&gt;0)+B6*(D6&gt;0)+B7*(D7&gt;0)+B8*(D8&gt;0)+B9*(D9&gt;0)+B10*(D10&gt;0)</f>
        <v>75288.5</v>
      </c>
      <c r="C11" s="5"/>
      <c r="D11" s="4"/>
      <c r="E11" s="5">
        <f>SUM(E4:E10)</f>
        <v>212.41000000000003</v>
      </c>
      <c r="F11" s="5">
        <f t="shared" si="1"/>
        <v>2761.3300000000004</v>
      </c>
    </row>
    <row r="12" spans="1:6" x14ac:dyDescent="0.2">
      <c r="A12" s="4" t="s">
        <v>33</v>
      </c>
      <c r="B12" s="11">
        <f>B11/(129400000)</f>
        <v>5.8182766615146834E-4</v>
      </c>
      <c r="C12" s="1"/>
      <c r="D12" s="4" t="s">
        <v>36</v>
      </c>
      <c r="E12" s="11">
        <f>B11/183460000</f>
        <v>4.1038100948435625E-4</v>
      </c>
      <c r="F12" s="1"/>
    </row>
    <row r="14" spans="1:6" x14ac:dyDescent="0.2">
      <c r="A14" s="4" t="s">
        <v>44</v>
      </c>
    </row>
    <row r="15" spans="1:6" ht="68" x14ac:dyDescent="0.2">
      <c r="A15" s="6" t="s">
        <v>28</v>
      </c>
      <c r="B15" s="6" t="s">
        <v>17</v>
      </c>
      <c r="C15" s="6" t="s">
        <v>31</v>
      </c>
      <c r="D15" s="9" t="s">
        <v>32</v>
      </c>
      <c r="E15" s="6" t="s">
        <v>25</v>
      </c>
      <c r="F15" s="6" t="s">
        <v>26</v>
      </c>
    </row>
    <row r="16" spans="1:6" x14ac:dyDescent="0.2">
      <c r="A16" t="s">
        <v>9</v>
      </c>
      <c r="B16" s="7">
        <v>640198</v>
      </c>
      <c r="C16" s="1">
        <v>6715.5</v>
      </c>
      <c r="D16" s="10">
        <v>0</v>
      </c>
      <c r="E16" s="3">
        <f t="shared" ref="E16:E22" si="2">D16*C16</f>
        <v>0</v>
      </c>
      <c r="F16" s="1">
        <f>13*E16</f>
        <v>0</v>
      </c>
    </row>
    <row r="17" spans="1:6" x14ac:dyDescent="0.2">
      <c r="A17" t="s">
        <v>10</v>
      </c>
      <c r="B17" s="7">
        <v>171310</v>
      </c>
      <c r="C17" s="1">
        <v>3509.9999999999995</v>
      </c>
      <c r="D17" s="10">
        <v>0.01</v>
      </c>
      <c r="E17" s="3">
        <f t="shared" si="2"/>
        <v>35.099999999999994</v>
      </c>
      <c r="F17" s="1">
        <f t="shared" ref="F17:F23" si="3">13*E17</f>
        <v>456.29999999999995</v>
      </c>
    </row>
    <row r="18" spans="1:6" x14ac:dyDescent="0.2">
      <c r="A18" t="s">
        <v>11</v>
      </c>
      <c r="B18" s="7">
        <v>41637</v>
      </c>
      <c r="C18" s="1">
        <v>2376.0000000000005</v>
      </c>
      <c r="D18" s="10">
        <v>0.02</v>
      </c>
      <c r="E18" s="3">
        <f t="shared" si="2"/>
        <v>47.52000000000001</v>
      </c>
      <c r="F18" s="1">
        <f t="shared" si="3"/>
        <v>617.7600000000001</v>
      </c>
    </row>
    <row r="19" spans="1:6" x14ac:dyDescent="0.2">
      <c r="A19" t="s">
        <v>41</v>
      </c>
      <c r="B19" s="7">
        <v>24974</v>
      </c>
      <c r="C19" s="1">
        <v>2459.5</v>
      </c>
      <c r="D19" s="10">
        <v>0.02</v>
      </c>
      <c r="E19" s="3">
        <f t="shared" si="2"/>
        <v>49.19</v>
      </c>
      <c r="F19" s="1">
        <f t="shared" si="3"/>
        <v>639.47</v>
      </c>
    </row>
    <row r="20" spans="1:6" x14ac:dyDescent="0.2">
      <c r="A20" t="s">
        <v>42</v>
      </c>
      <c r="B20" s="7">
        <v>5154.5</v>
      </c>
      <c r="C20" s="1">
        <v>1284.9999999999995</v>
      </c>
      <c r="D20" s="10">
        <v>0.02</v>
      </c>
      <c r="E20" s="3">
        <f t="shared" si="2"/>
        <v>25.699999999999992</v>
      </c>
      <c r="F20" s="1">
        <f t="shared" si="3"/>
        <v>334.09999999999991</v>
      </c>
    </row>
    <row r="21" spans="1:6" x14ac:dyDescent="0.2">
      <c r="A21" t="s">
        <v>14</v>
      </c>
      <c r="B21" s="7">
        <v>2612.16125029966</v>
      </c>
      <c r="C21" s="1">
        <v>660.00000000000011</v>
      </c>
      <c r="D21" s="10">
        <v>0.02</v>
      </c>
      <c r="E21" s="3">
        <f t="shared" si="2"/>
        <v>13.200000000000003</v>
      </c>
      <c r="F21" s="1">
        <f t="shared" si="3"/>
        <v>171.60000000000002</v>
      </c>
    </row>
    <row r="22" spans="1:6" x14ac:dyDescent="0.2">
      <c r="A22" t="s">
        <v>15</v>
      </c>
      <c r="B22" s="7">
        <v>910.83874970034003</v>
      </c>
      <c r="C22" s="1">
        <v>2560</v>
      </c>
      <c r="D22" s="10">
        <v>0.03</v>
      </c>
      <c r="E22" s="3">
        <f t="shared" si="2"/>
        <v>76.8</v>
      </c>
      <c r="F22" s="1">
        <f t="shared" si="3"/>
        <v>998.4</v>
      </c>
    </row>
    <row r="23" spans="1:6" x14ac:dyDescent="0.2">
      <c r="A23" s="4" t="s">
        <v>29</v>
      </c>
      <c r="B23" s="8">
        <f>B16*(D16&gt;0)+B17*(D17&gt;0)+B18*(D18&gt;0)+B19*(D19&gt;0)+B20*(D20&gt;0)+B21*(D21&gt;0)+B22*(D22&gt;0)</f>
        <v>246598.5</v>
      </c>
      <c r="C23" s="5"/>
      <c r="D23" s="4"/>
      <c r="E23" s="5">
        <f>SUM(E16:E22)</f>
        <v>247.51</v>
      </c>
      <c r="F23" s="5">
        <f t="shared" si="3"/>
        <v>3217.63</v>
      </c>
    </row>
    <row r="24" spans="1:6" x14ac:dyDescent="0.2">
      <c r="A24" s="4" t="s">
        <v>33</v>
      </c>
      <c r="B24" s="11">
        <f>B23/(129400000)</f>
        <v>1.9057071097372488E-3</v>
      </c>
      <c r="C24" s="1"/>
      <c r="D24" s="4" t="s">
        <v>36</v>
      </c>
      <c r="E24" s="11">
        <f>B23/183460000</f>
        <v>1.344154039027581E-3</v>
      </c>
      <c r="F24" s="1"/>
    </row>
    <row r="26" spans="1:6" x14ac:dyDescent="0.2">
      <c r="A26" s="4" t="s">
        <v>45</v>
      </c>
    </row>
    <row r="27" spans="1:6" ht="68" x14ac:dyDescent="0.2">
      <c r="A27" s="6" t="s">
        <v>28</v>
      </c>
      <c r="B27" s="6" t="s">
        <v>17</v>
      </c>
      <c r="C27" s="6" t="s">
        <v>31</v>
      </c>
      <c r="D27" s="9" t="s">
        <v>32</v>
      </c>
      <c r="E27" s="6" t="s">
        <v>25</v>
      </c>
      <c r="F27" s="6" t="s">
        <v>26</v>
      </c>
    </row>
    <row r="28" spans="1:6" x14ac:dyDescent="0.2">
      <c r="A28" t="s">
        <v>9</v>
      </c>
      <c r="B28" s="7">
        <v>640198</v>
      </c>
      <c r="C28" s="1">
        <v>6715.5</v>
      </c>
      <c r="D28" s="12">
        <v>0.01</v>
      </c>
      <c r="E28" s="3">
        <f t="shared" ref="E28:E34" si="4">D28*C28</f>
        <v>67.155000000000001</v>
      </c>
      <c r="F28" s="1">
        <f>13*E28</f>
        <v>873.01499999999999</v>
      </c>
    </row>
    <row r="29" spans="1:6" x14ac:dyDescent="0.2">
      <c r="A29" t="s">
        <v>10</v>
      </c>
      <c r="B29" s="7">
        <v>171310</v>
      </c>
      <c r="C29" s="1">
        <v>3509.9999999999995</v>
      </c>
      <c r="D29" s="12">
        <v>0.01</v>
      </c>
      <c r="E29" s="3">
        <f t="shared" si="4"/>
        <v>35.099999999999994</v>
      </c>
      <c r="F29" s="1">
        <f t="shared" ref="F29:F35" si="5">13*E29</f>
        <v>456.29999999999995</v>
      </c>
    </row>
    <row r="30" spans="1:6" x14ac:dyDescent="0.2">
      <c r="A30" t="s">
        <v>11</v>
      </c>
      <c r="B30" s="7">
        <v>41637</v>
      </c>
      <c r="C30" s="1">
        <v>2376.0000000000005</v>
      </c>
      <c r="D30" s="12">
        <v>0.02</v>
      </c>
      <c r="E30" s="3">
        <f t="shared" si="4"/>
        <v>47.52000000000001</v>
      </c>
      <c r="F30" s="1">
        <f t="shared" si="5"/>
        <v>617.7600000000001</v>
      </c>
    </row>
    <row r="31" spans="1:6" x14ac:dyDescent="0.2">
      <c r="A31" t="s">
        <v>41</v>
      </c>
      <c r="B31" s="7">
        <v>24974</v>
      </c>
      <c r="C31" s="1">
        <v>2459.5</v>
      </c>
      <c r="D31" s="12">
        <v>0.02</v>
      </c>
      <c r="E31" s="3">
        <f t="shared" si="4"/>
        <v>49.19</v>
      </c>
      <c r="F31" s="1">
        <f t="shared" si="5"/>
        <v>639.47</v>
      </c>
    </row>
    <row r="32" spans="1:6" x14ac:dyDescent="0.2">
      <c r="A32" t="s">
        <v>42</v>
      </c>
      <c r="B32" s="7">
        <v>5154.5</v>
      </c>
      <c r="C32" s="1">
        <v>1284.9999999999995</v>
      </c>
      <c r="D32" s="12">
        <v>0.02</v>
      </c>
      <c r="E32" s="3">
        <f t="shared" si="4"/>
        <v>25.699999999999992</v>
      </c>
      <c r="F32" s="1">
        <f t="shared" si="5"/>
        <v>334.09999999999991</v>
      </c>
    </row>
    <row r="33" spans="1:6" x14ac:dyDescent="0.2">
      <c r="A33" t="s">
        <v>14</v>
      </c>
      <c r="B33" s="7">
        <v>2612.16125029966</v>
      </c>
      <c r="C33" s="1">
        <v>660.00000000000011</v>
      </c>
      <c r="D33" s="12">
        <v>0.02</v>
      </c>
      <c r="E33" s="3">
        <f t="shared" si="4"/>
        <v>13.200000000000003</v>
      </c>
      <c r="F33" s="1">
        <f t="shared" si="5"/>
        <v>171.60000000000002</v>
      </c>
    </row>
    <row r="34" spans="1:6" x14ac:dyDescent="0.2">
      <c r="A34" t="s">
        <v>15</v>
      </c>
      <c r="B34" s="7">
        <v>910.83874970034003</v>
      </c>
      <c r="C34" s="1">
        <v>2560</v>
      </c>
      <c r="D34" s="12">
        <v>0.03</v>
      </c>
      <c r="E34" s="3">
        <f t="shared" si="4"/>
        <v>76.8</v>
      </c>
      <c r="F34" s="1">
        <f t="shared" si="5"/>
        <v>998.4</v>
      </c>
    </row>
    <row r="35" spans="1:6" x14ac:dyDescent="0.2">
      <c r="A35" s="4" t="s">
        <v>29</v>
      </c>
      <c r="B35" s="8">
        <f>B28*(D28&gt;0)+B29*(D29&gt;0)+B30*(D30&gt;0)+B31*(D31&gt;0)+B32*(D32&gt;0)+B33*(D33&gt;0)+B34*(D34&gt;0)</f>
        <v>886796.5</v>
      </c>
      <c r="C35" s="5"/>
      <c r="D35" s="4"/>
      <c r="E35" s="5">
        <f>SUM(E28:E34)</f>
        <v>314.66500000000002</v>
      </c>
      <c r="F35" s="5">
        <f t="shared" si="5"/>
        <v>4090.6450000000004</v>
      </c>
    </row>
    <row r="36" spans="1:6" x14ac:dyDescent="0.2">
      <c r="A36" s="4" t="s">
        <v>33</v>
      </c>
      <c r="B36" s="11">
        <f>B35/(129400000)</f>
        <v>6.8531414219474502E-3</v>
      </c>
      <c r="C36" s="1"/>
      <c r="D36" s="4" t="s">
        <v>36</v>
      </c>
      <c r="E36" s="11">
        <f>B35/183460000</f>
        <v>4.833732148697264E-3</v>
      </c>
      <c r="F36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8"/>
  <sheetViews>
    <sheetView tabSelected="1" zoomScale="200" zoomScaleNormal="200" zoomScalePageLayoutView="200" workbookViewId="0">
      <selection activeCell="B13" sqref="B13"/>
    </sheetView>
  </sheetViews>
  <sheetFormatPr baseColWidth="10" defaultRowHeight="16" x14ac:dyDescent="0.2"/>
  <cols>
    <col min="3" max="3" width="12.1640625" bestFit="1" customWidth="1"/>
  </cols>
  <sheetData>
    <row r="1" spans="1:8" x14ac:dyDescent="0.2">
      <c r="A1" s="4" t="s">
        <v>0</v>
      </c>
    </row>
    <row r="2" spans="1:8" x14ac:dyDescent="0.2">
      <c r="A2" t="s">
        <v>6</v>
      </c>
    </row>
    <row r="3" spans="1:8" x14ac:dyDescent="0.2">
      <c r="A3" t="s">
        <v>38</v>
      </c>
    </row>
    <row r="4" spans="1:8" x14ac:dyDescent="0.2">
      <c r="A4" t="s">
        <v>39</v>
      </c>
    </row>
    <row r="5" spans="1:8" x14ac:dyDescent="0.2">
      <c r="A5" t="s">
        <v>40</v>
      </c>
    </row>
    <row r="8" spans="1:8" x14ac:dyDescent="0.2">
      <c r="A8" t="s">
        <v>37</v>
      </c>
      <c r="F8" t="s">
        <v>5</v>
      </c>
    </row>
    <row r="9" spans="1:8" x14ac:dyDescent="0.2">
      <c r="A9" t="s">
        <v>1</v>
      </c>
      <c r="B9" t="s">
        <v>2</v>
      </c>
      <c r="C9" t="s">
        <v>24</v>
      </c>
      <c r="D9" t="s">
        <v>4</v>
      </c>
      <c r="F9" t="s">
        <v>2</v>
      </c>
      <c r="G9" t="s">
        <v>3</v>
      </c>
      <c r="H9" t="s">
        <v>4</v>
      </c>
    </row>
    <row r="10" spans="1:8" x14ac:dyDescent="0.2">
      <c r="A10" t="s">
        <v>18</v>
      </c>
      <c r="B10">
        <f>400+1099744</f>
        <v>1100144</v>
      </c>
      <c r="C10">
        <v>203.97</v>
      </c>
      <c r="D10">
        <f>13*C10</f>
        <v>2651.61</v>
      </c>
      <c r="F10">
        <v>673449</v>
      </c>
      <c r="G10">
        <v>187.35</v>
      </c>
      <c r="H10">
        <f>13*G10</f>
        <v>2435.5499999999997</v>
      </c>
    </row>
    <row r="11" spans="1:8" x14ac:dyDescent="0.2">
      <c r="A11" t="s">
        <v>19</v>
      </c>
      <c r="B11">
        <f>400+298249</f>
        <v>298649</v>
      </c>
      <c r="C11">
        <v>121.63</v>
      </c>
      <c r="D11">
        <f t="shared" ref="D11:D17" si="0">13*C11</f>
        <v>1581.19</v>
      </c>
      <c r="F11">
        <v>194548</v>
      </c>
      <c r="G11">
        <v>135.38</v>
      </c>
      <c r="H11">
        <f t="shared" ref="H11:H17" si="1">13*G11</f>
        <v>1759.94</v>
      </c>
    </row>
    <row r="12" spans="1:8" x14ac:dyDescent="0.2">
      <c r="A12" t="s">
        <v>20</v>
      </c>
      <c r="B12">
        <f>400+71743</f>
        <v>72143</v>
      </c>
      <c r="C12">
        <v>81.790000000000006</v>
      </c>
      <c r="D12">
        <f t="shared" si="0"/>
        <v>1063.27</v>
      </c>
      <c r="F12">
        <v>78434</v>
      </c>
      <c r="G12">
        <v>105.02</v>
      </c>
      <c r="H12">
        <f t="shared" si="1"/>
        <v>1365.26</v>
      </c>
    </row>
    <row r="13" spans="1:8" x14ac:dyDescent="0.2">
      <c r="A13" t="s">
        <v>21</v>
      </c>
      <c r="B13">
        <f>400+34152</f>
        <v>34552</v>
      </c>
      <c r="C13">
        <v>59.18</v>
      </c>
      <c r="D13">
        <f t="shared" si="0"/>
        <v>769.34</v>
      </c>
      <c r="F13">
        <v>32751</v>
      </c>
      <c r="G13">
        <v>80.11</v>
      </c>
      <c r="H13">
        <f t="shared" si="1"/>
        <v>1041.43</v>
      </c>
    </row>
    <row r="14" spans="1:8" x14ac:dyDescent="0.2">
      <c r="A14" t="s">
        <v>22</v>
      </c>
      <c r="B14">
        <f>6719+400</f>
        <v>7119</v>
      </c>
      <c r="C14">
        <v>36.67</v>
      </c>
      <c r="D14">
        <f t="shared" si="0"/>
        <v>476.71000000000004</v>
      </c>
      <c r="F14">
        <v>10236</v>
      </c>
      <c r="G14">
        <v>53.43</v>
      </c>
      <c r="H14">
        <f t="shared" si="1"/>
        <v>694.59</v>
      </c>
    </row>
    <row r="15" spans="1:8" x14ac:dyDescent="0.2">
      <c r="A15" t="s">
        <v>23</v>
      </c>
      <c r="B15">
        <f>400+2155</f>
        <v>2555</v>
      </c>
      <c r="C15">
        <f>27.46</f>
        <v>27.46</v>
      </c>
      <c r="D15">
        <f t="shared" si="0"/>
        <v>356.98</v>
      </c>
      <c r="F15">
        <v>4491</v>
      </c>
      <c r="G15">
        <v>36.94</v>
      </c>
      <c r="H15">
        <f t="shared" si="1"/>
        <v>480.21999999999997</v>
      </c>
    </row>
    <row r="16" spans="1:8" x14ac:dyDescent="0.2">
      <c r="A16" t="s">
        <v>15</v>
      </c>
      <c r="B16">
        <f>271+400</f>
        <v>671</v>
      </c>
      <c r="C16">
        <v>20.78</v>
      </c>
      <c r="D16">
        <f t="shared" si="0"/>
        <v>270.14</v>
      </c>
      <c r="F16">
        <v>1597</v>
      </c>
      <c r="G16">
        <v>23.39</v>
      </c>
      <c r="H16">
        <f t="shared" si="1"/>
        <v>304.07</v>
      </c>
    </row>
    <row r="17" spans="1:8" x14ac:dyDescent="0.2">
      <c r="A17" t="s">
        <v>35</v>
      </c>
      <c r="B17" s="1">
        <f>400*1.8^1.4</f>
        <v>910.83874970034003</v>
      </c>
      <c r="C17">
        <f>0.01*(400*((1-0.15)*7.2-1)*1.25)</f>
        <v>25.6</v>
      </c>
      <c r="D17">
        <f t="shared" si="0"/>
        <v>332.8</v>
      </c>
      <c r="F17" s="1">
        <f>400*1.8^1.4</f>
        <v>910.83874970034003</v>
      </c>
      <c r="G17">
        <f>0.01*(400*((1-0.15)*7.2-1)*1.25)</f>
        <v>25.6</v>
      </c>
      <c r="H17">
        <f t="shared" si="1"/>
        <v>332.8</v>
      </c>
    </row>
    <row r="19" spans="1:8" x14ac:dyDescent="0.2">
      <c r="A19" t="s">
        <v>43</v>
      </c>
    </row>
    <row r="20" spans="1:8" x14ac:dyDescent="0.2">
      <c r="A20" t="s">
        <v>7</v>
      </c>
      <c r="B20" t="s">
        <v>17</v>
      </c>
      <c r="C20" t="s">
        <v>24</v>
      </c>
      <c r="D20" t="s">
        <v>4</v>
      </c>
    </row>
    <row r="21" spans="1:8" x14ac:dyDescent="0.2">
      <c r="A21" t="s">
        <v>18</v>
      </c>
      <c r="B21" s="1">
        <f>(B10+F10)/2</f>
        <v>886796.5</v>
      </c>
      <c r="C21" s="1">
        <f>(C10+G10)/2</f>
        <v>195.66</v>
      </c>
      <c r="D21" s="1">
        <f>13*C21</f>
        <v>2543.58</v>
      </c>
      <c r="F21" s="2"/>
    </row>
    <row r="22" spans="1:8" x14ac:dyDescent="0.2">
      <c r="A22" t="s">
        <v>19</v>
      </c>
      <c r="B22" s="1">
        <f t="shared" ref="B22:C22" si="2">(B11+F11)/2</f>
        <v>246598.5</v>
      </c>
      <c r="C22" s="1">
        <f t="shared" si="2"/>
        <v>128.505</v>
      </c>
      <c r="D22" s="1">
        <f t="shared" ref="D22:D26" si="3">13*C22</f>
        <v>1670.5650000000001</v>
      </c>
      <c r="F22" s="2"/>
    </row>
    <row r="23" spans="1:8" x14ac:dyDescent="0.2">
      <c r="A23" t="s">
        <v>20</v>
      </c>
      <c r="B23" s="1">
        <f t="shared" ref="B23:C23" si="4">(B12+F12)/2</f>
        <v>75288.5</v>
      </c>
      <c r="C23" s="1">
        <f t="shared" si="4"/>
        <v>93.405000000000001</v>
      </c>
      <c r="D23" s="1">
        <f t="shared" si="3"/>
        <v>1214.2650000000001</v>
      </c>
      <c r="F23" s="2"/>
    </row>
    <row r="24" spans="1:8" x14ac:dyDescent="0.2">
      <c r="A24" t="s">
        <v>21</v>
      </c>
      <c r="B24" s="1">
        <f t="shared" ref="B24:C24" si="5">(B13+F13)/2</f>
        <v>33651.5</v>
      </c>
      <c r="C24" s="1">
        <f t="shared" si="5"/>
        <v>69.644999999999996</v>
      </c>
      <c r="D24" s="1">
        <f t="shared" si="3"/>
        <v>905.38499999999999</v>
      </c>
      <c r="F24" s="2"/>
    </row>
    <row r="25" spans="1:8" x14ac:dyDescent="0.2">
      <c r="A25" t="s">
        <v>22</v>
      </c>
      <c r="B25" s="1">
        <f t="shared" ref="B25:C25" si="6">(B14+F14)/2</f>
        <v>8677.5</v>
      </c>
      <c r="C25" s="1">
        <f t="shared" si="6"/>
        <v>45.05</v>
      </c>
      <c r="D25" s="1">
        <f t="shared" si="3"/>
        <v>585.65</v>
      </c>
      <c r="F25" s="2"/>
    </row>
    <row r="26" spans="1:8" x14ac:dyDescent="0.2">
      <c r="A26" t="s">
        <v>23</v>
      </c>
      <c r="B26" s="1">
        <f t="shared" ref="B26:C26" si="7">(B15+F15)/2</f>
        <v>3523</v>
      </c>
      <c r="C26" s="1">
        <f t="shared" si="7"/>
        <v>32.200000000000003</v>
      </c>
      <c r="D26" s="1">
        <f t="shared" si="3"/>
        <v>418.6</v>
      </c>
      <c r="F26" s="2"/>
    </row>
    <row r="27" spans="1:8" x14ac:dyDescent="0.2">
      <c r="A27" t="s">
        <v>15</v>
      </c>
      <c r="B27" s="1">
        <f>B17</f>
        <v>910.83874970034003</v>
      </c>
      <c r="C27" s="1">
        <f>C17</f>
        <v>25.6</v>
      </c>
      <c r="D27" s="1">
        <f>D17</f>
        <v>332.8</v>
      </c>
      <c r="F27" s="2"/>
    </row>
    <row r="29" spans="1:8" x14ac:dyDescent="0.2">
      <c r="A29" t="s">
        <v>27</v>
      </c>
    </row>
    <row r="30" spans="1:8" x14ac:dyDescent="0.2">
      <c r="A30" t="s">
        <v>28</v>
      </c>
      <c r="B30" t="s">
        <v>17</v>
      </c>
      <c r="C30" t="s">
        <v>16</v>
      </c>
      <c r="D30" t="s">
        <v>8</v>
      </c>
      <c r="E30" t="s">
        <v>25</v>
      </c>
      <c r="F30" t="s">
        <v>26</v>
      </c>
    </row>
    <row r="31" spans="1:8" x14ac:dyDescent="0.2">
      <c r="A31" t="s">
        <v>9</v>
      </c>
      <c r="B31" s="1">
        <f>(B21-B22)*(D31&gt;0)</f>
        <v>640198</v>
      </c>
      <c r="C31" s="1">
        <f>100*(C21-C22)</f>
        <v>6715.5</v>
      </c>
      <c r="D31" s="2">
        <v>0.01</v>
      </c>
      <c r="E31" s="1">
        <f t="shared" ref="E31:E37" si="8">D31*C31</f>
        <v>67.155000000000001</v>
      </c>
      <c r="F31" s="1">
        <f>13*E31</f>
        <v>873.01499999999999</v>
      </c>
    </row>
    <row r="32" spans="1:8" x14ac:dyDescent="0.2">
      <c r="A32" t="s">
        <v>10</v>
      </c>
      <c r="B32" s="1">
        <f t="shared" ref="B32:B37" si="9">(B22-B23)*(D32&gt;0)</f>
        <v>171310</v>
      </c>
      <c r="C32" s="1">
        <f t="shared" ref="C32:C37" si="10">100*(C22-C23)</f>
        <v>3509.9999999999995</v>
      </c>
      <c r="D32" s="2">
        <v>0.01</v>
      </c>
      <c r="E32" s="1">
        <f t="shared" si="8"/>
        <v>35.099999999999994</v>
      </c>
      <c r="F32" s="1">
        <f t="shared" ref="F32:F38" si="11">13*E32</f>
        <v>456.29999999999995</v>
      </c>
    </row>
    <row r="33" spans="1:6" x14ac:dyDescent="0.2">
      <c r="A33" t="s">
        <v>11</v>
      </c>
      <c r="B33" s="1">
        <f t="shared" si="9"/>
        <v>41637</v>
      </c>
      <c r="C33" s="1">
        <f t="shared" si="10"/>
        <v>2376.0000000000005</v>
      </c>
      <c r="D33" s="2">
        <v>0.01</v>
      </c>
      <c r="E33" s="1">
        <f t="shared" si="8"/>
        <v>23.760000000000005</v>
      </c>
      <c r="F33" s="1">
        <f t="shared" si="11"/>
        <v>308.88000000000005</v>
      </c>
    </row>
    <row r="34" spans="1:6" x14ac:dyDescent="0.2">
      <c r="A34" t="s">
        <v>12</v>
      </c>
      <c r="B34" s="1">
        <f t="shared" si="9"/>
        <v>24974</v>
      </c>
      <c r="C34" s="1">
        <f t="shared" si="10"/>
        <v>2459.5</v>
      </c>
      <c r="D34" s="2">
        <v>0.01</v>
      </c>
      <c r="E34" s="1">
        <f t="shared" si="8"/>
        <v>24.594999999999999</v>
      </c>
      <c r="F34" s="1">
        <f t="shared" si="11"/>
        <v>319.73500000000001</v>
      </c>
    </row>
    <row r="35" spans="1:6" x14ac:dyDescent="0.2">
      <c r="A35" t="s">
        <v>13</v>
      </c>
      <c r="B35" s="1">
        <f t="shared" si="9"/>
        <v>5154.5</v>
      </c>
      <c r="C35" s="1">
        <f t="shared" si="10"/>
        <v>1284.9999999999995</v>
      </c>
      <c r="D35" s="2">
        <v>0.01</v>
      </c>
      <c r="E35" s="1">
        <f t="shared" si="8"/>
        <v>12.849999999999996</v>
      </c>
      <c r="F35" s="1">
        <f t="shared" si="11"/>
        <v>167.04999999999995</v>
      </c>
    </row>
    <row r="36" spans="1:6" x14ac:dyDescent="0.2">
      <c r="A36" t="s">
        <v>14</v>
      </c>
      <c r="B36" s="1">
        <f t="shared" si="9"/>
        <v>2612.16125029966</v>
      </c>
      <c r="C36" s="1">
        <f t="shared" si="10"/>
        <v>660.00000000000011</v>
      </c>
      <c r="D36" s="2">
        <v>0.01</v>
      </c>
      <c r="E36" s="1">
        <f t="shared" si="8"/>
        <v>6.6000000000000014</v>
      </c>
      <c r="F36" s="1">
        <f t="shared" si="11"/>
        <v>85.800000000000011</v>
      </c>
    </row>
    <row r="37" spans="1:6" x14ac:dyDescent="0.2">
      <c r="A37" t="s">
        <v>15</v>
      </c>
      <c r="B37" s="1">
        <f t="shared" si="9"/>
        <v>910.83874970034003</v>
      </c>
      <c r="C37" s="1">
        <f t="shared" si="10"/>
        <v>2560</v>
      </c>
      <c r="D37" s="2">
        <v>0.01</v>
      </c>
      <c r="E37" s="1">
        <f t="shared" si="8"/>
        <v>25.6</v>
      </c>
      <c r="F37" s="1">
        <f t="shared" si="11"/>
        <v>332.8</v>
      </c>
    </row>
    <row r="38" spans="1:6" x14ac:dyDescent="0.2">
      <c r="A38" t="s">
        <v>29</v>
      </c>
      <c r="B38" s="1">
        <f>SUM(B31:B37)</f>
        <v>886796.5</v>
      </c>
      <c r="E38" s="1">
        <f>SUM(E31:E37)</f>
        <v>195.66</v>
      </c>
      <c r="F38" s="1">
        <f t="shared" si="11"/>
        <v>2543.58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wealthtax</vt:lpstr>
      <vt:lpstr>rawdata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saez</dc:creator>
  <cp:lastModifiedBy>Fernando Hoces de la Guardia</cp:lastModifiedBy>
  <dcterms:created xsi:type="dcterms:W3CDTF">2019-01-16T20:44:31Z</dcterms:created>
  <dcterms:modified xsi:type="dcterms:W3CDTF">2019-01-29T00:07:26Z</dcterms:modified>
</cp:coreProperties>
</file>