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FONCT-24'!$H$1:$H$3403</definedName>
    <definedName name="_xlnm.Print_Area" localSheetId="0">'BUDGET FONCT-24'!$A$3:$J$3399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90" i="2" l="1"/>
  <c r="J3191" i="2" s="1"/>
  <c r="K3190" i="2"/>
  <c r="K3191" i="2" s="1"/>
  <c r="L3190" i="2"/>
  <c r="L3191" i="2" s="1"/>
  <c r="M3190" i="2"/>
  <c r="M3191" i="2" s="1"/>
  <c r="N3190" i="2"/>
  <c r="N3191" i="2" s="1"/>
  <c r="O3190" i="2"/>
  <c r="O3191" i="2" s="1"/>
  <c r="P3190" i="2"/>
  <c r="P3191" i="2" s="1"/>
  <c r="Q3190" i="2"/>
  <c r="Q3191" i="2" s="1"/>
  <c r="I3190" i="2"/>
  <c r="J3048" i="2"/>
  <c r="J3049" i="2" s="1"/>
  <c r="K3048" i="2"/>
  <c r="K3049" i="2" s="1"/>
  <c r="L3048" i="2"/>
  <c r="L3049" i="2" s="1"/>
  <c r="M3048" i="2"/>
  <c r="M3049" i="2" s="1"/>
  <c r="N3048" i="2"/>
  <c r="N3049" i="2" s="1"/>
  <c r="O3048" i="2"/>
  <c r="O3049" i="2" s="1"/>
  <c r="P3048" i="2"/>
  <c r="P3049" i="2" s="1"/>
  <c r="Q3048" i="2"/>
  <c r="Q3049" i="2" s="1"/>
  <c r="I3048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6" i="2"/>
  <c r="I3388" i="2"/>
  <c r="I3380" i="2"/>
  <c r="I3372" i="2"/>
  <c r="I3364" i="2"/>
  <c r="I3356" i="2"/>
  <c r="I3338" i="2"/>
  <c r="I3330" i="2"/>
  <c r="I3322" i="2"/>
  <c r="I3314" i="2"/>
  <c r="I3306" i="2"/>
  <c r="I3298" i="2"/>
  <c r="I3275" i="2"/>
  <c r="I3276" i="2" s="1"/>
  <c r="I3266" i="2"/>
  <c r="I3250" i="2"/>
  <c r="I3251" i="2" s="1"/>
  <c r="I3236" i="2"/>
  <c r="I3220" i="2"/>
  <c r="I3221" i="2" s="1"/>
  <c r="I3205" i="2"/>
  <c r="I3206" i="2" s="1"/>
  <c r="I3191" i="2"/>
  <c r="I3123" i="2"/>
  <c r="I3124" i="2" s="1"/>
  <c r="I3108" i="2"/>
  <c r="I3109" i="2" s="1"/>
  <c r="I3093" i="2"/>
  <c r="I3094" i="2" s="1"/>
  <c r="I3078" i="2"/>
  <c r="I3079" i="2" s="1"/>
  <c r="I3063" i="2"/>
  <c r="I3064" i="2" s="1"/>
  <c r="I3049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397" i="2"/>
  <c r="I1344" i="2"/>
  <c r="I1578" i="2"/>
  <c r="I1695" i="2"/>
  <c r="I1527" i="2"/>
  <c r="I1544" i="2"/>
  <c r="I1439" i="2"/>
  <c r="I823" i="2"/>
  <c r="I824" i="2" s="1"/>
  <c r="I3267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398" i="2" l="1"/>
  <c r="I3399" i="2" s="1"/>
</calcChain>
</file>

<file path=xl/sharedStrings.xml><?xml version="1.0" encoding="utf-8"?>
<sst xmlns="http://schemas.openxmlformats.org/spreadsheetml/2006/main" count="3512" uniqueCount="730">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</sst>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16" fillId="2" borderId="10" xfId="2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3"/>
  <sheetViews>
    <sheetView rightToLeft="1" tabSelected="1" topLeftCell="G3367" zoomScale="60" zoomScaleNormal="60" workbookViewId="0">
      <selection activeCell="O3349" sqref="O3349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4" t="s">
        <v>0</v>
      </c>
      <c r="B2" s="164" t="s">
        <v>1</v>
      </c>
      <c r="C2" s="164" t="s">
        <v>2</v>
      </c>
      <c r="D2" s="167" t="s">
        <v>3</v>
      </c>
      <c r="E2" s="164" t="s">
        <v>4</v>
      </c>
      <c r="F2" s="164" t="s">
        <v>5</v>
      </c>
      <c r="G2" s="164" t="s">
        <v>6</v>
      </c>
      <c r="H2" s="169" t="s">
        <v>7</v>
      </c>
      <c r="I2" s="168" t="s">
        <v>8</v>
      </c>
      <c r="J2" s="165" t="s">
        <v>691</v>
      </c>
      <c r="K2" s="165" t="s">
        <v>692</v>
      </c>
      <c r="L2" s="165" t="s">
        <v>698</v>
      </c>
      <c r="M2" s="165"/>
      <c r="N2" s="165" t="s">
        <v>699</v>
      </c>
      <c r="O2" s="165"/>
      <c r="P2" s="165" t="s">
        <v>700</v>
      </c>
      <c r="Q2" s="165" t="s">
        <v>693</v>
      </c>
      <c r="R2" s="1"/>
    </row>
    <row r="3" spans="1:18" ht="54" customHeight="1" x14ac:dyDescent="0.35">
      <c r="A3" s="164"/>
      <c r="B3" s="164"/>
      <c r="C3" s="164"/>
      <c r="D3" s="167"/>
      <c r="E3" s="164"/>
      <c r="F3" s="164"/>
      <c r="G3" s="164"/>
      <c r="H3" s="169"/>
      <c r="I3" s="168"/>
      <c r="J3" s="166"/>
      <c r="K3" s="166"/>
      <c r="L3" s="114" t="s">
        <v>694</v>
      </c>
      <c r="M3" s="114" t="s">
        <v>695</v>
      </c>
      <c r="N3" s="114" t="s">
        <v>696</v>
      </c>
      <c r="O3" s="114" t="s">
        <v>697</v>
      </c>
      <c r="P3" s="166"/>
      <c r="Q3" s="166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>SUM(I114:I125,I106:I112,I93:I104)</f>
        <v>5193800</v>
      </c>
      <c r="J126" s="9">
        <f>SUM(J114:J125,J106:J112,J93:J104)</f>
        <v>0</v>
      </c>
      <c r="K126" s="9">
        <f>SUM(K114:K125,K106:K112,K93:K104)</f>
        <v>5193800</v>
      </c>
      <c r="L126" s="9">
        <f>SUM(L114:L125,L106:L112,L93:L104)</f>
        <v>4968083.8600000003</v>
      </c>
      <c r="M126" s="9">
        <f>SUM(M114:M125,M106:M112,M93:M104)</f>
        <v>0</v>
      </c>
      <c r="N126" s="9">
        <f>SUM(N114:N125,N106:N112,N93:N104)</f>
        <v>4968083.8600000003</v>
      </c>
      <c r="O126" s="9">
        <f>SUM(O114:O125,O106:O112,O93:O104)</f>
        <v>0</v>
      </c>
      <c r="P126" s="9">
        <f>SUM(P114:P125,P106:P112,P93:P104)</f>
        <v>225716.1399999999</v>
      </c>
      <c r="Q126" s="9">
        <f>SUM(Q114:Q125,Q106:Q112,Q93:Q104)</f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7">J126</f>
        <v>0</v>
      </c>
      <c r="K127" s="7">
        <f t="shared" si="27"/>
        <v>5193800</v>
      </c>
      <c r="L127" s="7">
        <f t="shared" si="27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8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29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8"/>
        <v>775600</v>
      </c>
      <c r="L131" s="45"/>
      <c r="M131" s="45"/>
      <c r="N131" s="45"/>
      <c r="O131" s="45"/>
      <c r="P131" s="45">
        <v>775600</v>
      </c>
      <c r="Q131" s="38">
        <f t="shared" si="29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8"/>
        <v>2227500</v>
      </c>
      <c r="L132" s="45"/>
      <c r="M132" s="45"/>
      <c r="N132" s="45"/>
      <c r="O132" s="45"/>
      <c r="P132" s="45">
        <v>2227500</v>
      </c>
      <c r="Q132" s="38">
        <f t="shared" si="29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0">SUM(J130:J132)</f>
        <v>0</v>
      </c>
      <c r="K133" s="9">
        <f t="shared" si="30"/>
        <v>3224000</v>
      </c>
      <c r="L133" s="9">
        <f t="shared" si="30"/>
        <v>0</v>
      </c>
      <c r="M133" s="9">
        <f t="shared" si="30"/>
        <v>0</v>
      </c>
      <c r="N133" s="9">
        <f t="shared" si="30"/>
        <v>0</v>
      </c>
      <c r="O133" s="9">
        <f t="shared" si="30"/>
        <v>0</v>
      </c>
      <c r="P133" s="9">
        <f t="shared" si="30"/>
        <v>3224000</v>
      </c>
      <c r="Q133" s="9">
        <f t="shared" si="30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1">J133</f>
        <v>0</v>
      </c>
      <c r="K134" s="7">
        <f t="shared" si="31"/>
        <v>3224000</v>
      </c>
      <c r="L134" s="7">
        <f t="shared" si="31"/>
        <v>0</v>
      </c>
      <c r="M134" s="7">
        <f t="shared" si="31"/>
        <v>0</v>
      </c>
      <c r="N134" s="7">
        <f t="shared" si="31"/>
        <v>0</v>
      </c>
      <c r="O134" s="7">
        <f t="shared" si="31"/>
        <v>0</v>
      </c>
      <c r="P134" s="7">
        <f t="shared" si="31"/>
        <v>3224000</v>
      </c>
      <c r="Q134" s="7">
        <f t="shared" si="31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2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3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2"/>
        <v>1831700</v>
      </c>
      <c r="L138" s="45"/>
      <c r="M138" s="45"/>
      <c r="N138" s="45"/>
      <c r="O138" s="45"/>
      <c r="P138" s="45">
        <v>1831700</v>
      </c>
      <c r="Q138" s="38">
        <f t="shared" si="33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2"/>
        <v>2215000</v>
      </c>
      <c r="L139" s="45"/>
      <c r="M139" s="45"/>
      <c r="N139" s="45"/>
      <c r="O139" s="45"/>
      <c r="P139" s="45">
        <v>2215000</v>
      </c>
      <c r="Q139" s="38">
        <f t="shared" si="33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4">SUM(J137:J139)</f>
        <v>0</v>
      </c>
      <c r="K140" s="9">
        <f t="shared" si="34"/>
        <v>4299300</v>
      </c>
      <c r="L140" s="9">
        <f t="shared" si="34"/>
        <v>0</v>
      </c>
      <c r="M140" s="9">
        <f t="shared" si="34"/>
        <v>0</v>
      </c>
      <c r="N140" s="9">
        <f t="shared" si="34"/>
        <v>0</v>
      </c>
      <c r="O140" s="9">
        <f t="shared" si="34"/>
        <v>0</v>
      </c>
      <c r="P140" s="9">
        <f t="shared" si="34"/>
        <v>4299300</v>
      </c>
      <c r="Q140" s="9">
        <f t="shared" si="34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5">J140</f>
        <v>0</v>
      </c>
      <c r="K141" s="7">
        <f t="shared" si="35"/>
        <v>4299300</v>
      </c>
      <c r="L141" s="7">
        <f t="shared" si="35"/>
        <v>0</v>
      </c>
      <c r="M141" s="7">
        <f t="shared" si="35"/>
        <v>0</v>
      </c>
      <c r="N141" s="7">
        <f t="shared" si="35"/>
        <v>0</v>
      </c>
      <c r="O141" s="7">
        <f t="shared" si="35"/>
        <v>0</v>
      </c>
      <c r="P141" s="7">
        <f t="shared" si="35"/>
        <v>4299300</v>
      </c>
      <c r="Q141" s="7">
        <f t="shared" si="35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6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7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6"/>
        <v>0</v>
      </c>
      <c r="L145" s="45"/>
      <c r="M145" s="45"/>
      <c r="N145" s="45"/>
      <c r="O145" s="45"/>
      <c r="P145" s="45">
        <v>0</v>
      </c>
      <c r="Q145" s="38">
        <f t="shared" si="37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6"/>
        <v>766700</v>
      </c>
      <c r="L146" s="45"/>
      <c r="M146" s="45"/>
      <c r="N146" s="45"/>
      <c r="O146" s="45"/>
      <c r="P146" s="45">
        <v>766700</v>
      </c>
      <c r="Q146" s="38">
        <f t="shared" si="37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8">SUM(J144:J146)</f>
        <v>0</v>
      </c>
      <c r="K147" s="9">
        <f t="shared" si="38"/>
        <v>914200</v>
      </c>
      <c r="L147" s="9">
        <f t="shared" si="38"/>
        <v>0</v>
      </c>
      <c r="M147" s="9">
        <f t="shared" si="38"/>
        <v>0</v>
      </c>
      <c r="N147" s="9">
        <f t="shared" si="38"/>
        <v>0</v>
      </c>
      <c r="O147" s="9">
        <f t="shared" si="38"/>
        <v>0</v>
      </c>
      <c r="P147" s="9">
        <f t="shared" si="38"/>
        <v>914200</v>
      </c>
      <c r="Q147" s="9">
        <f t="shared" si="38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39">J147</f>
        <v>0</v>
      </c>
      <c r="K148" s="7">
        <f t="shared" si="39"/>
        <v>914200</v>
      </c>
      <c r="L148" s="7">
        <f t="shared" si="39"/>
        <v>0</v>
      </c>
      <c r="M148" s="7">
        <f t="shared" si="39"/>
        <v>0</v>
      </c>
      <c r="N148" s="7">
        <f t="shared" si="39"/>
        <v>0</v>
      </c>
      <c r="O148" s="7">
        <f t="shared" si="39"/>
        <v>0</v>
      </c>
      <c r="P148" s="7">
        <f t="shared" si="39"/>
        <v>914200</v>
      </c>
      <c r="Q148" s="7">
        <f t="shared" si="39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0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1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0"/>
        <v>335800</v>
      </c>
      <c r="L152" s="45"/>
      <c r="M152" s="45"/>
      <c r="N152" s="45"/>
      <c r="O152" s="45"/>
      <c r="P152" s="45">
        <v>335800</v>
      </c>
      <c r="Q152" s="38">
        <f t="shared" si="41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0"/>
        <v>1350000</v>
      </c>
      <c r="L153" s="45"/>
      <c r="M153" s="45"/>
      <c r="N153" s="45"/>
      <c r="O153" s="45"/>
      <c r="P153" s="45">
        <v>1350000</v>
      </c>
      <c r="Q153" s="38">
        <f t="shared" si="41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2">SUM(J151:J153)</f>
        <v>0</v>
      </c>
      <c r="K154" s="9">
        <f t="shared" si="42"/>
        <v>1842200</v>
      </c>
      <c r="L154" s="9">
        <f t="shared" si="42"/>
        <v>0</v>
      </c>
      <c r="M154" s="9">
        <f t="shared" si="42"/>
        <v>0</v>
      </c>
      <c r="N154" s="9">
        <f t="shared" si="42"/>
        <v>0</v>
      </c>
      <c r="O154" s="9">
        <f t="shared" si="42"/>
        <v>0</v>
      </c>
      <c r="P154" s="9">
        <f t="shared" si="42"/>
        <v>1842200</v>
      </c>
      <c r="Q154" s="9">
        <f t="shared" si="42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3">J154</f>
        <v>0</v>
      </c>
      <c r="K155" s="7">
        <f t="shared" si="43"/>
        <v>1842200</v>
      </c>
      <c r="L155" s="7">
        <f t="shared" si="43"/>
        <v>0</v>
      </c>
      <c r="M155" s="7">
        <f t="shared" si="43"/>
        <v>0</v>
      </c>
      <c r="N155" s="7">
        <f t="shared" si="43"/>
        <v>0</v>
      </c>
      <c r="O155" s="7">
        <f t="shared" si="43"/>
        <v>0</v>
      </c>
      <c r="P155" s="7">
        <f t="shared" si="43"/>
        <v>1842200</v>
      </c>
      <c r="Q155" s="7">
        <f t="shared" si="43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4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5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4"/>
        <v>0</v>
      </c>
      <c r="L159" s="45"/>
      <c r="M159" s="45"/>
      <c r="N159" s="45"/>
      <c r="O159" s="45"/>
      <c r="P159" s="45">
        <v>0</v>
      </c>
      <c r="Q159" s="38">
        <f t="shared" si="45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4"/>
        <v>296000</v>
      </c>
      <c r="L160" s="45"/>
      <c r="M160" s="45"/>
      <c r="N160" s="45"/>
      <c r="O160" s="45"/>
      <c r="P160" s="45">
        <v>296000</v>
      </c>
      <c r="Q160" s="38">
        <f t="shared" si="45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6">SUM(J158:J160)</f>
        <v>0</v>
      </c>
      <c r="K161" s="9">
        <f t="shared" si="46"/>
        <v>305600</v>
      </c>
      <c r="L161" s="9">
        <f t="shared" si="46"/>
        <v>0</v>
      </c>
      <c r="M161" s="9">
        <f t="shared" si="46"/>
        <v>0</v>
      </c>
      <c r="N161" s="9">
        <f t="shared" si="46"/>
        <v>0</v>
      </c>
      <c r="O161" s="9">
        <f t="shared" si="46"/>
        <v>0</v>
      </c>
      <c r="P161" s="9">
        <f t="shared" si="46"/>
        <v>305600</v>
      </c>
      <c r="Q161" s="9">
        <f t="shared" si="46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7">J161</f>
        <v>0</v>
      </c>
      <c r="K162" s="7">
        <f t="shared" si="47"/>
        <v>305600</v>
      </c>
      <c r="L162" s="7">
        <f t="shared" si="47"/>
        <v>0</v>
      </c>
      <c r="M162" s="7">
        <f t="shared" si="47"/>
        <v>0</v>
      </c>
      <c r="N162" s="7">
        <f t="shared" si="47"/>
        <v>0</v>
      </c>
      <c r="O162" s="7">
        <f t="shared" si="47"/>
        <v>0</v>
      </c>
      <c r="P162" s="7">
        <f t="shared" si="47"/>
        <v>305600</v>
      </c>
      <c r="Q162" s="7">
        <f t="shared" si="47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>I15+I54+I61+I68+I75+I82+I89+I127+I134+I141+I148+I155+I162</f>
        <v>152800783.93000001</v>
      </c>
      <c r="J163" s="11">
        <f>J15+J54+J61+J68+J75+J82+J89+J127+J134+J141+J148+J155+J162</f>
        <v>125795.2</v>
      </c>
      <c r="K163" s="11">
        <f>K15+K54+K61+K68+K75+K82+K89+K127+K134+K141+K148+K155+K162</f>
        <v>152926579.13</v>
      </c>
      <c r="L163" s="11">
        <f>L15+L54+L61+L68+L75+L82+L89+L127+L134+L141+L148+L155+L162</f>
        <v>10075777.290000001</v>
      </c>
      <c r="M163" s="11">
        <f>M15+M54+M61+M68+M75+M82+M89+M127+M134+M141+M148+M155+M162</f>
        <v>1650</v>
      </c>
      <c r="N163" s="11">
        <f>N15+N54+N61+N68+N75+N82+N89+N127+N134+N141+N148+N155+N162</f>
        <v>10075777.189999999</v>
      </c>
      <c r="O163" s="11">
        <f>O15+O54+O61+O68+O75+O82+O89+O127+O134+O141+O148+O155+O162</f>
        <v>1650</v>
      </c>
      <c r="P163" s="11">
        <f>P15+P54+P61+P68+P75+P82+P89+P127+P134+P141+P148+P155+P162</f>
        <v>142849151.84</v>
      </c>
      <c r="Q163" s="11">
        <f>Q15+Q54+Q61+Q68+Q75+Q82+Q89+Q127+Q134+Q141+Q148+Q155+Q162</f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48">J163</f>
        <v>125795.2</v>
      </c>
      <c r="K164" s="55">
        <f t="shared" si="48"/>
        <v>152926579.13</v>
      </c>
      <c r="L164" s="55">
        <f t="shared" si="48"/>
        <v>10075777.290000001</v>
      </c>
      <c r="M164" s="55">
        <f t="shared" si="48"/>
        <v>1650</v>
      </c>
      <c r="N164" s="55">
        <f t="shared" si="48"/>
        <v>10075777.189999999</v>
      </c>
      <c r="O164" s="55">
        <f t="shared" si="48"/>
        <v>1650</v>
      </c>
      <c r="P164" s="55">
        <f t="shared" si="48"/>
        <v>142849151.84</v>
      </c>
      <c r="Q164" s="55">
        <f t="shared" si="48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49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0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49"/>
        <v>120000</v>
      </c>
      <c r="L170" s="38"/>
      <c r="M170" s="38"/>
      <c r="N170" s="38"/>
      <c r="O170" s="38"/>
      <c r="P170" s="38">
        <v>120000</v>
      </c>
      <c r="Q170" s="38">
        <f t="shared" si="50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49"/>
        <v>0</v>
      </c>
      <c r="L171" s="38"/>
      <c r="M171" s="38"/>
      <c r="N171" s="38"/>
      <c r="O171" s="38"/>
      <c r="P171" s="38">
        <v>0</v>
      </c>
      <c r="Q171" s="38">
        <f t="shared" si="50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49"/>
        <v>8000</v>
      </c>
      <c r="L172" s="38"/>
      <c r="M172" s="38"/>
      <c r="N172" s="38"/>
      <c r="O172" s="38"/>
      <c r="P172" s="38">
        <v>8000</v>
      </c>
      <c r="Q172" s="38">
        <f t="shared" si="50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49"/>
        <v>0</v>
      </c>
      <c r="L173" s="38"/>
      <c r="M173" s="38"/>
      <c r="N173" s="38"/>
      <c r="O173" s="38"/>
      <c r="P173" s="38">
        <v>0</v>
      </c>
      <c r="Q173" s="38">
        <f t="shared" si="50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49"/>
        <v>0</v>
      </c>
      <c r="L174" s="38"/>
      <c r="M174" s="38"/>
      <c r="N174" s="38"/>
      <c r="O174" s="38"/>
      <c r="P174" s="38">
        <v>0</v>
      </c>
      <c r="Q174" s="38">
        <f t="shared" si="50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49"/>
        <v>0</v>
      </c>
      <c r="L175" s="38"/>
      <c r="M175" s="38"/>
      <c r="N175" s="38"/>
      <c r="O175" s="38"/>
      <c r="P175" s="38">
        <v>0</v>
      </c>
      <c r="Q175" s="38">
        <f t="shared" si="50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49"/>
        <v>0</v>
      </c>
      <c r="L176" s="38"/>
      <c r="M176" s="38"/>
      <c r="N176" s="38"/>
      <c r="O176" s="38"/>
      <c r="P176" s="38">
        <v>0</v>
      </c>
      <c r="Q176" s="38">
        <f t="shared" si="50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49"/>
        <v>0</v>
      </c>
      <c r="L177" s="38"/>
      <c r="M177" s="38"/>
      <c r="N177" s="38"/>
      <c r="O177" s="38"/>
      <c r="P177" s="38">
        <v>0</v>
      </c>
      <c r="Q177" s="38">
        <f t="shared" si="50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49"/>
        <v>0</v>
      </c>
      <c r="L178" s="38"/>
      <c r="M178" s="38"/>
      <c r="N178" s="38"/>
      <c r="O178" s="38"/>
      <c r="P178" s="38">
        <v>0</v>
      </c>
      <c r="Q178" s="38">
        <f t="shared" si="50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49"/>
        <v>0</v>
      </c>
      <c r="L179" s="38"/>
      <c r="M179" s="38"/>
      <c r="N179" s="38"/>
      <c r="O179" s="38"/>
      <c r="P179" s="38">
        <v>0</v>
      </c>
      <c r="Q179" s="38">
        <f t="shared" si="50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49"/>
        <v>80000</v>
      </c>
      <c r="L180" s="38"/>
      <c r="M180" s="38"/>
      <c r="N180" s="38"/>
      <c r="O180" s="38"/>
      <c r="P180" s="38">
        <v>80000</v>
      </c>
      <c r="Q180" s="38">
        <f t="shared" si="50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49"/>
        <v>25000</v>
      </c>
      <c r="L181" s="38"/>
      <c r="M181" s="38"/>
      <c r="N181" s="38"/>
      <c r="O181" s="38"/>
      <c r="P181" s="38">
        <v>25000</v>
      </c>
      <c r="Q181" s="38">
        <f t="shared" si="50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49"/>
        <v>90000</v>
      </c>
      <c r="L182" s="38"/>
      <c r="M182" s="38"/>
      <c r="N182" s="38"/>
      <c r="O182" s="38"/>
      <c r="P182" s="38">
        <v>90000</v>
      </c>
      <c r="Q182" s="38">
        <f t="shared" si="50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49"/>
        <v>50000</v>
      </c>
      <c r="L183" s="38"/>
      <c r="M183" s="38"/>
      <c r="N183" s="38"/>
      <c r="O183" s="38"/>
      <c r="P183" s="38">
        <v>50000</v>
      </c>
      <c r="Q183" s="38">
        <f t="shared" si="50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49"/>
        <v>0</v>
      </c>
      <c r="L184" s="38"/>
      <c r="M184" s="38"/>
      <c r="N184" s="38"/>
      <c r="O184" s="38"/>
      <c r="P184" s="38">
        <v>0</v>
      </c>
      <c r="Q184" s="38">
        <f t="shared" si="50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49"/>
        <v>0</v>
      </c>
      <c r="L185" s="38"/>
      <c r="M185" s="38"/>
      <c r="N185" s="38"/>
      <c r="O185" s="38"/>
      <c r="P185" s="38">
        <v>0</v>
      </c>
      <c r="Q185" s="38">
        <f t="shared" si="50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49"/>
        <v>0</v>
      </c>
      <c r="L186" s="38"/>
      <c r="M186" s="38"/>
      <c r="N186" s="38"/>
      <c r="O186" s="38"/>
      <c r="P186" s="38">
        <v>0</v>
      </c>
      <c r="Q186" s="38">
        <f t="shared" si="50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49"/>
        <v>0</v>
      </c>
      <c r="L187" s="38"/>
      <c r="M187" s="38"/>
      <c r="N187" s="38"/>
      <c r="O187" s="38"/>
      <c r="P187" s="38">
        <v>0</v>
      </c>
      <c r="Q187" s="38">
        <f t="shared" si="50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49"/>
        <v>0</v>
      </c>
      <c r="L188" s="38"/>
      <c r="M188" s="38"/>
      <c r="N188" s="38"/>
      <c r="O188" s="38"/>
      <c r="P188" s="38">
        <v>0</v>
      </c>
      <c r="Q188" s="38">
        <f t="shared" si="50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49"/>
        <v>1000000</v>
      </c>
      <c r="L189" s="38"/>
      <c r="M189" s="38"/>
      <c r="N189" s="38"/>
      <c r="O189" s="38"/>
      <c r="P189" s="38">
        <v>1000000</v>
      </c>
      <c r="Q189" s="38">
        <f t="shared" si="50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49"/>
        <v>320000</v>
      </c>
      <c r="L190" s="38"/>
      <c r="M190" s="38"/>
      <c r="N190" s="38"/>
      <c r="O190" s="38"/>
      <c r="P190" s="38">
        <v>320000</v>
      </c>
      <c r="Q190" s="38">
        <f t="shared" si="50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49"/>
        <v>50000</v>
      </c>
      <c r="L191" s="38"/>
      <c r="M191" s="38"/>
      <c r="N191" s="38"/>
      <c r="O191" s="38"/>
      <c r="P191" s="38">
        <v>50000</v>
      </c>
      <c r="Q191" s="38">
        <f t="shared" si="50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49"/>
        <v>1500000</v>
      </c>
      <c r="L192" s="38"/>
      <c r="M192" s="38"/>
      <c r="N192" s="38"/>
      <c r="O192" s="38"/>
      <c r="P192" s="38">
        <v>1500000</v>
      </c>
      <c r="Q192" s="38">
        <f t="shared" si="50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49"/>
        <v>0</v>
      </c>
      <c r="L193" s="38"/>
      <c r="M193" s="38"/>
      <c r="N193" s="38"/>
      <c r="O193" s="38"/>
      <c r="P193" s="38">
        <v>0</v>
      </c>
      <c r="Q193" s="38">
        <f t="shared" si="50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1">SUM(J169:J193)</f>
        <v>0</v>
      </c>
      <c r="K194" s="9">
        <f t="shared" si="51"/>
        <v>3702000</v>
      </c>
      <c r="L194" s="9">
        <f t="shared" si="51"/>
        <v>0</v>
      </c>
      <c r="M194" s="9">
        <f t="shared" si="51"/>
        <v>0</v>
      </c>
      <c r="N194" s="9">
        <f t="shared" si="51"/>
        <v>0</v>
      </c>
      <c r="O194" s="9">
        <f t="shared" si="51"/>
        <v>0</v>
      </c>
      <c r="P194" s="9">
        <f t="shared" si="51"/>
        <v>3702000</v>
      </c>
      <c r="Q194" s="9">
        <f t="shared" si="51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2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3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2"/>
        <v>25000000</v>
      </c>
      <c r="L197" s="61"/>
      <c r="M197" s="61"/>
      <c r="N197" s="61"/>
      <c r="O197" s="61"/>
      <c r="P197" s="61">
        <v>25000000</v>
      </c>
      <c r="Q197" s="38">
        <f t="shared" si="53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2"/>
        <v>0</v>
      </c>
      <c r="L198" s="38"/>
      <c r="M198" s="38"/>
      <c r="N198" s="38"/>
      <c r="O198" s="38"/>
      <c r="P198" s="38">
        <v>0</v>
      </c>
      <c r="Q198" s="38">
        <f t="shared" si="53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2"/>
        <v>0</v>
      </c>
      <c r="L199" s="38"/>
      <c r="M199" s="38"/>
      <c r="N199" s="38"/>
      <c r="O199" s="38"/>
      <c r="P199" s="38">
        <v>0</v>
      </c>
      <c r="Q199" s="38">
        <f t="shared" si="53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2"/>
        <v>100000</v>
      </c>
      <c r="L200" s="61"/>
      <c r="M200" s="61"/>
      <c r="N200" s="61"/>
      <c r="O200" s="61"/>
      <c r="P200" s="61">
        <f t="shared" ref="P200" si="54">100000+775000-775000</f>
        <v>100000</v>
      </c>
      <c r="Q200" s="38">
        <f t="shared" si="53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2"/>
        <v>800000</v>
      </c>
      <c r="L201" s="38"/>
      <c r="M201" s="38"/>
      <c r="N201" s="38"/>
      <c r="O201" s="38"/>
      <c r="P201" s="38">
        <v>800000</v>
      </c>
      <c r="Q201" s="38">
        <f t="shared" si="53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2"/>
        <v>69000</v>
      </c>
      <c r="L202" s="38"/>
      <c r="M202" s="38"/>
      <c r="N202" s="38"/>
      <c r="O202" s="38"/>
      <c r="P202" s="38">
        <v>69000</v>
      </c>
      <c r="Q202" s="38">
        <f t="shared" si="53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2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3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5">SUM(J196:J203)</f>
        <v>0</v>
      </c>
      <c r="K204" s="9">
        <f t="shared" si="55"/>
        <v>35844706.289999999</v>
      </c>
      <c r="L204" s="9">
        <f t="shared" si="55"/>
        <v>0</v>
      </c>
      <c r="M204" s="9">
        <f t="shared" si="55"/>
        <v>0</v>
      </c>
      <c r="N204" s="9">
        <f t="shared" si="55"/>
        <v>0</v>
      </c>
      <c r="O204" s="9">
        <f t="shared" si="55"/>
        <v>0</v>
      </c>
      <c r="P204" s="9">
        <f t="shared" si="55"/>
        <v>35844706.289999999</v>
      </c>
      <c r="Q204" s="9">
        <f t="shared" si="55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6">J194+J204</f>
        <v>0</v>
      </c>
      <c r="K205" s="7">
        <f t="shared" si="56"/>
        <v>39546706.289999999</v>
      </c>
      <c r="L205" s="7">
        <f t="shared" si="56"/>
        <v>0</v>
      </c>
      <c r="M205" s="7">
        <f t="shared" si="56"/>
        <v>0</v>
      </c>
      <c r="N205" s="7">
        <f t="shared" si="56"/>
        <v>0</v>
      </c>
      <c r="O205" s="7">
        <f t="shared" si="56"/>
        <v>0</v>
      </c>
      <c r="P205" s="7">
        <f t="shared" si="56"/>
        <v>39546706.289999999</v>
      </c>
      <c r="Q205" s="7">
        <f t="shared" si="56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7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58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59">SUM(J209:J349)</f>
        <v>0</v>
      </c>
      <c r="K351" s="9">
        <f t="shared" si="59"/>
        <v>1885635</v>
      </c>
      <c r="L351" s="9">
        <f t="shared" si="59"/>
        <v>1155614.8999999999</v>
      </c>
      <c r="M351" s="9">
        <f t="shared" si="59"/>
        <v>219113.1</v>
      </c>
      <c r="N351" s="9">
        <f t="shared" si="59"/>
        <v>1155614.8999999999</v>
      </c>
      <c r="O351" s="9">
        <f t="shared" si="59"/>
        <v>107118.33</v>
      </c>
      <c r="P351" s="9">
        <f t="shared" si="59"/>
        <v>607254.51000000013</v>
      </c>
      <c r="Q351" s="9">
        <f t="shared" si="59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0">J351</f>
        <v>0</v>
      </c>
      <c r="K352" s="7">
        <f t="shared" si="60"/>
        <v>1885635</v>
      </c>
      <c r="L352" s="7">
        <f t="shared" si="60"/>
        <v>1155614.8999999999</v>
      </c>
      <c r="M352" s="7">
        <f t="shared" si="60"/>
        <v>219113.1</v>
      </c>
      <c r="N352" s="7">
        <f t="shared" si="60"/>
        <v>1155614.8999999999</v>
      </c>
      <c r="O352" s="7">
        <f t="shared" si="60"/>
        <v>107118.33</v>
      </c>
      <c r="P352" s="7">
        <f t="shared" si="60"/>
        <v>607254.51000000013</v>
      </c>
      <c r="Q352" s="7">
        <f t="shared" si="60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1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2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1"/>
        <v>17000</v>
      </c>
      <c r="L356" s="45"/>
      <c r="M356" s="45"/>
      <c r="N356" s="45"/>
      <c r="O356" s="45"/>
      <c r="P356" s="45">
        <v>17000</v>
      </c>
      <c r="Q356" s="38">
        <f t="shared" si="62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1"/>
        <v>1500</v>
      </c>
      <c r="L357" s="45"/>
      <c r="M357" s="45"/>
      <c r="N357" s="45"/>
      <c r="O357" s="45"/>
      <c r="P357" s="45">
        <v>1500</v>
      </c>
      <c r="Q357" s="38">
        <f t="shared" si="62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1"/>
        <v>19800</v>
      </c>
      <c r="L358" s="45"/>
      <c r="M358" s="45"/>
      <c r="N358" s="45"/>
      <c r="O358" s="45"/>
      <c r="P358" s="45">
        <v>19800</v>
      </c>
      <c r="Q358" s="38">
        <f t="shared" si="62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1"/>
        <v>14700</v>
      </c>
      <c r="L359" s="45"/>
      <c r="M359" s="45"/>
      <c r="N359" s="45"/>
      <c r="O359" s="45"/>
      <c r="P359" s="45">
        <v>14700</v>
      </c>
      <c r="Q359" s="38">
        <f t="shared" si="62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1"/>
        <v>0</v>
      </c>
      <c r="L360" s="45"/>
      <c r="M360" s="45"/>
      <c r="N360" s="45"/>
      <c r="O360" s="45"/>
      <c r="P360" s="45">
        <v>0</v>
      </c>
      <c r="Q360" s="38">
        <f t="shared" si="62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1"/>
        <v>1500</v>
      </c>
      <c r="L361" s="45"/>
      <c r="M361" s="45"/>
      <c r="N361" s="45"/>
      <c r="O361" s="45"/>
      <c r="P361" s="45">
        <v>1500</v>
      </c>
      <c r="Q361" s="38">
        <f t="shared" si="62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1"/>
        <v>61200</v>
      </c>
      <c r="L362" s="45"/>
      <c r="M362" s="45"/>
      <c r="N362" s="45"/>
      <c r="O362" s="45"/>
      <c r="P362" s="45">
        <v>61200</v>
      </c>
      <c r="Q362" s="38">
        <f t="shared" si="62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1"/>
        <v>23000</v>
      </c>
      <c r="L363" s="45"/>
      <c r="M363" s="45"/>
      <c r="N363" s="45"/>
      <c r="O363" s="45"/>
      <c r="P363" s="45">
        <v>23000</v>
      </c>
      <c r="Q363" s="38">
        <f t="shared" si="62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1"/>
        <v>85000</v>
      </c>
      <c r="L364" s="45"/>
      <c r="M364" s="45"/>
      <c r="N364" s="45"/>
      <c r="O364" s="45"/>
      <c r="P364" s="45">
        <v>85000</v>
      </c>
      <c r="Q364" s="38">
        <f t="shared" si="62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1"/>
        <v>65000</v>
      </c>
      <c r="L365" s="45"/>
      <c r="M365" s="45"/>
      <c r="N365" s="45"/>
      <c r="O365" s="45"/>
      <c r="P365" s="45">
        <v>65000</v>
      </c>
      <c r="Q365" s="38">
        <f t="shared" si="62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1"/>
        <v>20000</v>
      </c>
      <c r="L366" s="45"/>
      <c r="M366" s="45"/>
      <c r="N366" s="45"/>
      <c r="O366" s="45"/>
      <c r="P366" s="45">
        <v>20000</v>
      </c>
      <c r="Q366" s="38">
        <f t="shared" si="62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1"/>
        <v>26000</v>
      </c>
      <c r="L367" s="45"/>
      <c r="M367" s="45"/>
      <c r="N367" s="45"/>
      <c r="O367" s="45"/>
      <c r="P367" s="45">
        <v>26000</v>
      </c>
      <c r="Q367" s="38">
        <f t="shared" si="62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1"/>
        <v>0</v>
      </c>
      <c r="L368" s="45"/>
      <c r="M368" s="45"/>
      <c r="N368" s="45"/>
      <c r="O368" s="45"/>
      <c r="P368" s="45">
        <v>0</v>
      </c>
      <c r="Q368" s="38">
        <f t="shared" si="62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1"/>
        <v>7000</v>
      </c>
      <c r="L369" s="45"/>
      <c r="M369" s="45"/>
      <c r="N369" s="45"/>
      <c r="O369" s="45"/>
      <c r="P369" s="45">
        <v>7000</v>
      </c>
      <c r="Q369" s="38">
        <f t="shared" si="62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1"/>
        <v>5200</v>
      </c>
      <c r="L370" s="45"/>
      <c r="M370" s="45"/>
      <c r="N370" s="45"/>
      <c r="O370" s="45"/>
      <c r="P370" s="45">
        <v>5200</v>
      </c>
      <c r="Q370" s="38">
        <f t="shared" si="62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1"/>
        <v>1000</v>
      </c>
      <c r="L371" s="45"/>
      <c r="M371" s="45"/>
      <c r="N371" s="45"/>
      <c r="O371" s="45"/>
      <c r="P371" s="45">
        <v>1000</v>
      </c>
      <c r="Q371" s="38">
        <f t="shared" si="62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1"/>
        <v>0</v>
      </c>
      <c r="L372" s="45"/>
      <c r="M372" s="45"/>
      <c r="N372" s="45"/>
      <c r="O372" s="45"/>
      <c r="P372" s="45">
        <v>0</v>
      </c>
      <c r="Q372" s="38">
        <f t="shared" si="62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1"/>
        <v>288500</v>
      </c>
      <c r="L373" s="45"/>
      <c r="M373" s="45"/>
      <c r="N373" s="45"/>
      <c r="O373" s="45"/>
      <c r="P373" s="45">
        <v>288500</v>
      </c>
      <c r="Q373" s="38">
        <f t="shared" si="62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1"/>
        <v>50000</v>
      </c>
      <c r="L374" s="45"/>
      <c r="M374" s="45"/>
      <c r="N374" s="45"/>
      <c r="O374" s="45"/>
      <c r="P374" s="45">
        <v>50000</v>
      </c>
      <c r="Q374" s="38">
        <f t="shared" si="62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1"/>
        <v>0</v>
      </c>
      <c r="L375" s="45"/>
      <c r="M375" s="45"/>
      <c r="N375" s="45"/>
      <c r="O375" s="45"/>
      <c r="P375" s="45">
        <v>0</v>
      </c>
      <c r="Q375" s="38">
        <f t="shared" si="62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3">SUM(J355:J375)</f>
        <v>0</v>
      </c>
      <c r="K376" s="9">
        <f t="shared" si="63"/>
        <v>686400</v>
      </c>
      <c r="L376" s="9">
        <f t="shared" si="63"/>
        <v>0</v>
      </c>
      <c r="M376" s="9">
        <f t="shared" si="63"/>
        <v>0</v>
      </c>
      <c r="N376" s="9">
        <f t="shared" si="63"/>
        <v>0</v>
      </c>
      <c r="O376" s="9">
        <f t="shared" si="63"/>
        <v>0</v>
      </c>
      <c r="P376" s="9">
        <f t="shared" si="63"/>
        <v>686400</v>
      </c>
      <c r="Q376" s="9">
        <f t="shared" si="63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4">J376</f>
        <v>0</v>
      </c>
      <c r="K377" s="7">
        <f t="shared" si="64"/>
        <v>686400</v>
      </c>
      <c r="L377" s="7">
        <f t="shared" si="64"/>
        <v>0</v>
      </c>
      <c r="M377" s="7">
        <f t="shared" si="64"/>
        <v>0</v>
      </c>
      <c r="N377" s="7">
        <f t="shared" si="64"/>
        <v>0</v>
      </c>
      <c r="O377" s="7">
        <f t="shared" si="64"/>
        <v>0</v>
      </c>
      <c r="P377" s="7">
        <f t="shared" si="64"/>
        <v>686400</v>
      </c>
      <c r="Q377" s="7">
        <f t="shared" si="64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5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6">K483-N483-O483</f>
        <v>0</v>
      </c>
      <c r="Q483" s="143">
        <f t="shared" ref="Q483" si="67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68">SUM(J481:J686)</f>
        <v>0</v>
      </c>
      <c r="K687" s="9">
        <f t="shared" si="68"/>
        <v>1532200</v>
      </c>
      <c r="L687" s="9">
        <f t="shared" si="68"/>
        <v>1034039.8200000001</v>
      </c>
      <c r="M687" s="9">
        <f t="shared" si="68"/>
        <v>69379.89</v>
      </c>
      <c r="N687" s="9">
        <f t="shared" si="68"/>
        <v>1034039.8200000001</v>
      </c>
      <c r="O687" s="9">
        <f t="shared" si="68"/>
        <v>50512.460000000006</v>
      </c>
      <c r="P687" s="9">
        <f t="shared" si="68"/>
        <v>447647.72</v>
      </c>
      <c r="Q687" s="9">
        <f t="shared" si="68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69">J687</f>
        <v>0</v>
      </c>
      <c r="K688" s="7">
        <f t="shared" si="69"/>
        <v>1532200</v>
      </c>
      <c r="L688" s="7">
        <f t="shared" si="69"/>
        <v>1034039.8200000001</v>
      </c>
      <c r="M688" s="7">
        <f t="shared" si="69"/>
        <v>69379.89</v>
      </c>
      <c r="N688" s="7">
        <f t="shared" si="69"/>
        <v>1034039.8200000001</v>
      </c>
      <c r="O688" s="7">
        <f t="shared" si="69"/>
        <v>50512.460000000006</v>
      </c>
      <c r="P688" s="7">
        <f t="shared" si="69"/>
        <v>447647.72</v>
      </c>
      <c r="Q688" s="7">
        <f t="shared" si="69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0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1">SUM(J976:J978)</f>
        <v>-8000</v>
      </c>
      <c r="K979" s="9">
        <f t="shared" si="71"/>
        <v>51000</v>
      </c>
      <c r="L979" s="9">
        <f t="shared" si="71"/>
        <v>0</v>
      </c>
      <c r="M979" s="9">
        <f t="shared" si="71"/>
        <v>6000</v>
      </c>
      <c r="N979" s="9">
        <f t="shared" si="71"/>
        <v>0</v>
      </c>
      <c r="O979" s="9">
        <f t="shared" si="71"/>
        <v>6000</v>
      </c>
      <c r="P979" s="9">
        <f t="shared" si="71"/>
        <v>45000</v>
      </c>
      <c r="Q979" s="9">
        <f t="shared" si="71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2">J979</f>
        <v>-8000</v>
      </c>
      <c r="K980" s="7">
        <f t="shared" si="72"/>
        <v>51000</v>
      </c>
      <c r="L980" s="7">
        <f t="shared" si="72"/>
        <v>0</v>
      </c>
      <c r="M980" s="7">
        <f t="shared" si="72"/>
        <v>6000</v>
      </c>
      <c r="N980" s="7">
        <f t="shared" si="72"/>
        <v>0</v>
      </c>
      <c r="O980" s="7">
        <f t="shared" si="72"/>
        <v>6000</v>
      </c>
      <c r="P980" s="7">
        <f t="shared" si="72"/>
        <v>45000</v>
      </c>
      <c r="Q980" s="7">
        <f t="shared" si="72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3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4">K1009-N1009-O1009</f>
        <v>5000</v>
      </c>
      <c r="Q1009" s="143">
        <f t="shared" ref="Q1009" si="75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6">SUM(J1009:J1011)</f>
        <v>0</v>
      </c>
      <c r="K1012" s="9">
        <f t="shared" si="76"/>
        <v>5000</v>
      </c>
      <c r="L1012" s="9">
        <f t="shared" si="76"/>
        <v>0</v>
      </c>
      <c r="M1012" s="9">
        <f t="shared" si="76"/>
        <v>0</v>
      </c>
      <c r="N1012" s="9">
        <f t="shared" si="76"/>
        <v>0</v>
      </c>
      <c r="O1012" s="9">
        <f t="shared" si="76"/>
        <v>0</v>
      </c>
      <c r="P1012" s="9">
        <f t="shared" si="76"/>
        <v>5000</v>
      </c>
      <c r="Q1012" s="9">
        <f t="shared" si="76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7">SUM(J1067:J1106)</f>
        <v>-258500</v>
      </c>
      <c r="K1107" s="9">
        <f t="shared" si="77"/>
        <v>319800</v>
      </c>
      <c r="L1107" s="9">
        <f t="shared" si="77"/>
        <v>102200</v>
      </c>
      <c r="M1107" s="9">
        <f t="shared" si="77"/>
        <v>191568</v>
      </c>
      <c r="N1107" s="9">
        <f t="shared" si="77"/>
        <v>102200</v>
      </c>
      <c r="O1107" s="9">
        <f t="shared" si="77"/>
        <v>160958</v>
      </c>
      <c r="P1107" s="9">
        <f t="shared" si="77"/>
        <v>47340</v>
      </c>
      <c r="Q1107" s="9">
        <f t="shared" si="77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78">SUM(J1110:J1153)</f>
        <v>0</v>
      </c>
      <c r="K1154" s="9">
        <f t="shared" si="78"/>
        <v>99450</v>
      </c>
      <c r="L1154" s="9">
        <f t="shared" si="78"/>
        <v>0</v>
      </c>
      <c r="M1154" s="9">
        <f t="shared" si="78"/>
        <v>60686</v>
      </c>
      <c r="N1154" s="9">
        <f t="shared" si="78"/>
        <v>0</v>
      </c>
      <c r="O1154" s="9">
        <f t="shared" si="78"/>
        <v>42076</v>
      </c>
      <c r="P1154" s="9">
        <f t="shared" si="78"/>
        <v>46844</v>
      </c>
      <c r="Q1154" s="9">
        <f t="shared" si="78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79">J1154+J1107</f>
        <v>-258500</v>
      </c>
      <c r="K1155" s="7">
        <f t="shared" si="79"/>
        <v>419250</v>
      </c>
      <c r="L1155" s="7">
        <f t="shared" si="79"/>
        <v>102200</v>
      </c>
      <c r="M1155" s="7">
        <f t="shared" si="79"/>
        <v>252254</v>
      </c>
      <c r="N1155" s="7">
        <f t="shared" si="79"/>
        <v>102200</v>
      </c>
      <c r="O1155" s="7">
        <f t="shared" si="79"/>
        <v>203034</v>
      </c>
      <c r="P1155" s="7">
        <f t="shared" si="79"/>
        <v>94184</v>
      </c>
      <c r="Q1155" s="7">
        <f t="shared" si="79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0">SUM(J1254:J1297)</f>
        <v>0</v>
      </c>
      <c r="K1298" s="9">
        <f t="shared" si="80"/>
        <v>835720</v>
      </c>
      <c r="L1298" s="9">
        <f t="shared" si="80"/>
        <v>246479.2</v>
      </c>
      <c r="M1298" s="9">
        <f t="shared" si="80"/>
        <v>32617</v>
      </c>
      <c r="N1298" s="9">
        <f t="shared" si="80"/>
        <v>246479.2</v>
      </c>
      <c r="O1298" s="9">
        <f t="shared" si="80"/>
        <v>25617</v>
      </c>
      <c r="P1298" s="9">
        <f t="shared" si="80"/>
        <v>563623.80000000005</v>
      </c>
      <c r="Q1298" s="9">
        <f t="shared" si="80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1">SUM(J1301:J1342)</f>
        <v>0</v>
      </c>
      <c r="K1343" s="9">
        <f t="shared" si="81"/>
        <v>65500</v>
      </c>
      <c r="L1343" s="9">
        <f t="shared" si="81"/>
        <v>1998</v>
      </c>
      <c r="M1343" s="9">
        <f t="shared" si="81"/>
        <v>19830.439999999999</v>
      </c>
      <c r="N1343" s="9">
        <f t="shared" si="81"/>
        <v>1998</v>
      </c>
      <c r="O1343" s="9">
        <f t="shared" si="81"/>
        <v>19684.559999999998</v>
      </c>
      <c r="P1343" s="9">
        <f t="shared" si="81"/>
        <v>43817.440000000002</v>
      </c>
      <c r="Q1343" s="9">
        <f t="shared" si="81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2">J1298+J1343</f>
        <v>0</v>
      </c>
      <c r="K1344" s="7">
        <f t="shared" si="82"/>
        <v>901220</v>
      </c>
      <c r="L1344" s="7">
        <f t="shared" si="82"/>
        <v>248477.2</v>
      </c>
      <c r="M1344" s="7">
        <f t="shared" si="82"/>
        <v>52447.44</v>
      </c>
      <c r="N1344" s="7">
        <f t="shared" si="82"/>
        <v>248477.2</v>
      </c>
      <c r="O1344" s="7">
        <f t="shared" si="82"/>
        <v>45301.56</v>
      </c>
      <c r="P1344" s="7">
        <f t="shared" si="82"/>
        <v>607441.24</v>
      </c>
      <c r="Q1344" s="7">
        <f t="shared" si="82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3">SUM(J1493:J1501)</f>
        <v>0</v>
      </c>
      <c r="K1509" s="9">
        <f t="shared" si="83"/>
        <v>335000</v>
      </c>
      <c r="L1509" s="9">
        <f t="shared" si="83"/>
        <v>0</v>
      </c>
      <c r="M1509" s="9">
        <f t="shared" si="83"/>
        <v>0</v>
      </c>
      <c r="N1509" s="9">
        <f t="shared" si="83"/>
        <v>0</v>
      </c>
      <c r="O1509" s="9">
        <f t="shared" si="83"/>
        <v>0</v>
      </c>
      <c r="P1509" s="9">
        <f t="shared" si="83"/>
        <v>335000</v>
      </c>
      <c r="Q1509" s="9">
        <f t="shared" si="83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4">J1476+J1491+J1509</f>
        <v>0</v>
      </c>
      <c r="K1510" s="7">
        <f t="shared" si="84"/>
        <v>335000</v>
      </c>
      <c r="L1510" s="7">
        <f t="shared" si="84"/>
        <v>0</v>
      </c>
      <c r="M1510" s="7">
        <f t="shared" si="84"/>
        <v>0</v>
      </c>
      <c r="N1510" s="7">
        <f t="shared" si="84"/>
        <v>0</v>
      </c>
      <c r="O1510" s="7">
        <f t="shared" si="84"/>
        <v>0</v>
      </c>
      <c r="P1510" s="7">
        <f t="shared" si="84"/>
        <v>335000</v>
      </c>
      <c r="Q1510" s="7">
        <f t="shared" si="84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5">SUM(J1643:J1651)</f>
        <v>0</v>
      </c>
      <c r="K1660" s="9">
        <f t="shared" si="85"/>
        <v>305000</v>
      </c>
      <c r="L1660" s="9">
        <f t="shared" si="85"/>
        <v>0</v>
      </c>
      <c r="M1660" s="9">
        <f t="shared" si="85"/>
        <v>0</v>
      </c>
      <c r="N1660" s="9">
        <f t="shared" si="85"/>
        <v>0</v>
      </c>
      <c r="O1660" s="9">
        <f t="shared" si="85"/>
        <v>0</v>
      </c>
      <c r="P1660" s="9">
        <f t="shared" si="85"/>
        <v>305000</v>
      </c>
      <c r="Q1660" s="9">
        <f t="shared" si="85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6">J1621+J1641+J1660</f>
        <v>0</v>
      </c>
      <c r="K1661" s="7">
        <f t="shared" si="86"/>
        <v>305000</v>
      </c>
      <c r="L1661" s="7">
        <f t="shared" si="86"/>
        <v>0</v>
      </c>
      <c r="M1661" s="7">
        <f t="shared" si="86"/>
        <v>0</v>
      </c>
      <c r="N1661" s="7">
        <f t="shared" si="86"/>
        <v>0</v>
      </c>
      <c r="O1661" s="7">
        <f t="shared" si="86"/>
        <v>0</v>
      </c>
      <c r="P1661" s="7">
        <f t="shared" si="86"/>
        <v>305000</v>
      </c>
      <c r="Q1661" s="7">
        <f t="shared" si="86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7">SUM(J1770)</f>
        <v>-55000</v>
      </c>
      <c r="K1771" s="9">
        <f t="shared" si="87"/>
        <v>5000</v>
      </c>
      <c r="L1771" s="9">
        <f t="shared" si="87"/>
        <v>0</v>
      </c>
      <c r="M1771" s="9">
        <f t="shared" si="87"/>
        <v>0</v>
      </c>
      <c r="N1771" s="9">
        <f t="shared" si="87"/>
        <v>0</v>
      </c>
      <c r="O1771" s="9">
        <f t="shared" si="87"/>
        <v>0</v>
      </c>
      <c r="P1771" s="9">
        <f t="shared" si="87"/>
        <v>5000</v>
      </c>
      <c r="Q1771" s="9">
        <f t="shared" si="87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88">SUM(J1774:J1778)</f>
        <v>0</v>
      </c>
      <c r="K1779" s="9">
        <f t="shared" si="88"/>
        <v>149400</v>
      </c>
      <c r="L1779" s="9">
        <f t="shared" si="88"/>
        <v>148802.28</v>
      </c>
      <c r="M1779" s="9">
        <f t="shared" si="88"/>
        <v>0</v>
      </c>
      <c r="N1779" s="9">
        <f t="shared" si="88"/>
        <v>148802.28</v>
      </c>
      <c r="O1779" s="9">
        <f t="shared" si="88"/>
        <v>0</v>
      </c>
      <c r="P1779" s="9">
        <f t="shared" si="88"/>
        <v>597.72000000000116</v>
      </c>
      <c r="Q1779" s="9">
        <f t="shared" si="88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89">J1779+J1771</f>
        <v>-55000</v>
      </c>
      <c r="K1780" s="7">
        <f t="shared" si="89"/>
        <v>154400</v>
      </c>
      <c r="L1780" s="7">
        <f t="shared" si="89"/>
        <v>148802.28</v>
      </c>
      <c r="M1780" s="7">
        <f t="shared" si="89"/>
        <v>0</v>
      </c>
      <c r="N1780" s="7">
        <f t="shared" si="89"/>
        <v>148802.28</v>
      </c>
      <c r="O1780" s="7">
        <f t="shared" si="89"/>
        <v>0</v>
      </c>
      <c r="P1780" s="7">
        <f t="shared" si="89"/>
        <v>5597.7200000000012</v>
      </c>
      <c r="Q1780" s="7">
        <f t="shared" si="89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0">SUM(J1838:J1846)</f>
        <v>0</v>
      </c>
      <c r="K1847" s="9">
        <f t="shared" si="90"/>
        <v>118200</v>
      </c>
      <c r="L1847" s="9">
        <f t="shared" si="90"/>
        <v>81700</v>
      </c>
      <c r="M1847" s="9">
        <f t="shared" si="90"/>
        <v>0</v>
      </c>
      <c r="N1847" s="9">
        <f t="shared" si="90"/>
        <v>81700</v>
      </c>
      <c r="O1847" s="9">
        <f t="shared" si="90"/>
        <v>0</v>
      </c>
      <c r="P1847" s="9">
        <f t="shared" si="90"/>
        <v>36500</v>
      </c>
      <c r="Q1847" s="9">
        <f t="shared" si="90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1">SUM(J1847,J1835)</f>
        <v>0</v>
      </c>
      <c r="K1848" s="7">
        <f t="shared" si="91"/>
        <v>118200</v>
      </c>
      <c r="L1848" s="7">
        <f t="shared" si="91"/>
        <v>81700</v>
      </c>
      <c r="M1848" s="7">
        <f t="shared" si="91"/>
        <v>0</v>
      </c>
      <c r="N1848" s="7">
        <f t="shared" si="91"/>
        <v>81700</v>
      </c>
      <c r="O1848" s="7">
        <f t="shared" si="91"/>
        <v>0</v>
      </c>
      <c r="P1848" s="7">
        <f t="shared" si="91"/>
        <v>36500</v>
      </c>
      <c r="Q1848" s="7">
        <f t="shared" si="91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2">SUM(J1988:J2052)</f>
        <v>-240700</v>
      </c>
      <c r="K2054" s="9">
        <f t="shared" si="92"/>
        <v>3630200</v>
      </c>
      <c r="L2054" s="9">
        <f t="shared" si="92"/>
        <v>2303000.81</v>
      </c>
      <c r="M2054" s="9">
        <f t="shared" si="92"/>
        <v>314316.64999999997</v>
      </c>
      <c r="N2054" s="9">
        <f t="shared" si="92"/>
        <v>2303000.81</v>
      </c>
      <c r="O2054" s="9">
        <f t="shared" si="92"/>
        <v>284054.10999999987</v>
      </c>
      <c r="P2054" s="9">
        <f t="shared" si="92"/>
        <v>1043145.08</v>
      </c>
      <c r="Q2054" s="9">
        <f t="shared" si="92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3">J2054</f>
        <v>-240700</v>
      </c>
      <c r="K2055" s="7">
        <f t="shared" si="93"/>
        <v>3630200</v>
      </c>
      <c r="L2055" s="7">
        <f t="shared" si="93"/>
        <v>2303000.81</v>
      </c>
      <c r="M2055" s="7">
        <f t="shared" si="93"/>
        <v>314316.64999999997</v>
      </c>
      <c r="N2055" s="7">
        <f t="shared" si="93"/>
        <v>2303000.81</v>
      </c>
      <c r="O2055" s="7">
        <f t="shared" si="93"/>
        <v>284054.10999999987</v>
      </c>
      <c r="P2055" s="7">
        <f t="shared" si="93"/>
        <v>1043145.08</v>
      </c>
      <c r="Q2055" s="7">
        <f t="shared" si="93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120000</v>
      </c>
      <c r="J2152" s="152">
        <v>0</v>
      </c>
      <c r="K2152" s="152">
        <v>120000</v>
      </c>
      <c r="L2152" s="152">
        <v>0</v>
      </c>
      <c r="M2152" s="152">
        <v>0</v>
      </c>
      <c r="N2152" s="152">
        <v>0</v>
      </c>
      <c r="O2152" s="152">
        <v>0</v>
      </c>
      <c r="P2152" s="152">
        <v>120000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8261900</v>
      </c>
      <c r="J2212" s="9">
        <f t="shared" ref="J2212:Q2212" si="94">SUM(J2149:J2211)</f>
        <v>7500</v>
      </c>
      <c r="K2212" s="9">
        <f t="shared" si="94"/>
        <v>8269400</v>
      </c>
      <c r="L2212" s="9">
        <f t="shared" si="94"/>
        <v>6701607.9700000007</v>
      </c>
      <c r="M2212" s="9">
        <f t="shared" si="94"/>
        <v>99187.68</v>
      </c>
      <c r="N2212" s="9">
        <f t="shared" si="94"/>
        <v>6701607.9700000007</v>
      </c>
      <c r="O2212" s="9">
        <f t="shared" si="94"/>
        <v>95532.68</v>
      </c>
      <c r="P2212" s="9">
        <f t="shared" si="94"/>
        <v>1472259.3500000006</v>
      </c>
      <c r="Q2212" s="9">
        <f t="shared" si="94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8261900</v>
      </c>
      <c r="J2213" s="7">
        <f t="shared" ref="J2213:Q2213" si="95">J2212</f>
        <v>7500</v>
      </c>
      <c r="K2213" s="7">
        <f t="shared" si="95"/>
        <v>8269400</v>
      </c>
      <c r="L2213" s="7">
        <f t="shared" si="95"/>
        <v>6701607.9700000007</v>
      </c>
      <c r="M2213" s="7">
        <f t="shared" si="95"/>
        <v>99187.68</v>
      </c>
      <c r="N2213" s="7">
        <f t="shared" si="95"/>
        <v>6701607.9700000007</v>
      </c>
      <c r="O2213" s="7">
        <f t="shared" si="95"/>
        <v>95532.68</v>
      </c>
      <c r="P2213" s="7">
        <f t="shared" si="95"/>
        <v>1472259.3500000006</v>
      </c>
      <c r="Q2213" s="7">
        <f t="shared" si="95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39521100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4" t="s">
        <v>712</v>
      </c>
      <c r="I2360" s="135">
        <v>5000</v>
      </c>
      <c r="J2360" s="135"/>
      <c r="K2360" s="136">
        <v>5000</v>
      </c>
      <c r="L2360" s="135"/>
      <c r="M2360" s="135"/>
      <c r="N2360" s="135"/>
      <c r="O2360" s="135"/>
      <c r="P2360" s="135">
        <v>5000</v>
      </c>
      <c r="Q2360" s="137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6">SUM(J2309:J2360)</f>
        <v>-12295.199999999997</v>
      </c>
      <c r="K2361" s="9">
        <f t="shared" si="96"/>
        <v>2932304.8</v>
      </c>
      <c r="L2361" s="9">
        <f t="shared" si="96"/>
        <v>1294855.07</v>
      </c>
      <c r="M2361" s="9">
        <f t="shared" si="96"/>
        <v>140870</v>
      </c>
      <c r="N2361" s="9">
        <f t="shared" si="96"/>
        <v>1289855.07</v>
      </c>
      <c r="O2361" s="9">
        <f t="shared" si="96"/>
        <v>55505</v>
      </c>
      <c r="P2361" s="9">
        <f t="shared" si="96"/>
        <v>1557936.73</v>
      </c>
      <c r="Q2361" s="9">
        <f t="shared" si="96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3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18" customFormat="1" x14ac:dyDescent="0.35">
      <c r="A2364" s="39"/>
      <c r="B2364" s="40"/>
      <c r="C2364" s="40"/>
      <c r="D2364" s="40"/>
      <c r="E2364" s="44"/>
      <c r="F2364" s="40"/>
      <c r="G2364" s="40"/>
      <c r="H2364" s="119" t="s">
        <v>705</v>
      </c>
      <c r="I2364" s="120">
        <v>750000</v>
      </c>
      <c r="J2364" s="120"/>
      <c r="K2364" s="120">
        <v>750000</v>
      </c>
      <c r="L2364" s="120"/>
      <c r="M2364" s="120">
        <v>750000</v>
      </c>
      <c r="N2364" s="120">
        <v>0</v>
      </c>
      <c r="O2364" s="120">
        <v>94200</v>
      </c>
      <c r="P2364" s="120">
        <v>0</v>
      </c>
      <c r="Q2364" s="121">
        <v>655800</v>
      </c>
    </row>
    <row r="2365" spans="1:17" s="163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18" customFormat="1" x14ac:dyDescent="0.35">
      <c r="A2366" s="39"/>
      <c r="B2366" s="40"/>
      <c r="C2366" s="40"/>
      <c r="D2366" s="40"/>
      <c r="E2366" s="44"/>
      <c r="F2366" s="40"/>
      <c r="G2366" s="40"/>
      <c r="H2366" s="119" t="s">
        <v>705</v>
      </c>
      <c r="I2366" s="120">
        <v>200000</v>
      </c>
      <c r="J2366" s="120"/>
      <c r="K2366" s="120">
        <v>200000</v>
      </c>
      <c r="L2366" s="120">
        <v>153562.6</v>
      </c>
      <c r="M2366" s="120"/>
      <c r="N2366" s="120">
        <v>153562.6</v>
      </c>
      <c r="O2366" s="120">
        <v>0</v>
      </c>
      <c r="P2366" s="120">
        <v>46437.399999999994</v>
      </c>
      <c r="Q2366" s="121">
        <v>0</v>
      </c>
    </row>
    <row r="2367" spans="1:17" s="163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18" customFormat="1" x14ac:dyDescent="0.35">
      <c r="A2368" s="39"/>
      <c r="B2368" s="40"/>
      <c r="C2368" s="40"/>
      <c r="D2368" s="40"/>
      <c r="E2368" s="44"/>
      <c r="F2368" s="40"/>
      <c r="G2368" s="40"/>
      <c r="H2368" s="119" t="s">
        <v>705</v>
      </c>
      <c r="I2368" s="120">
        <v>200000</v>
      </c>
      <c r="J2368" s="120"/>
      <c r="K2368" s="120">
        <v>200000</v>
      </c>
      <c r="L2368" s="120"/>
      <c r="M2368" s="120"/>
      <c r="N2368" s="120"/>
      <c r="O2368" s="120"/>
      <c r="P2368" s="120">
        <v>200000</v>
      </c>
      <c r="Q2368" s="121">
        <v>0</v>
      </c>
    </row>
    <row r="2369" spans="1:17" s="163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18" customFormat="1" x14ac:dyDescent="0.35">
      <c r="A2370" s="39"/>
      <c r="B2370" s="40"/>
      <c r="C2370" s="40"/>
      <c r="D2370" s="40"/>
      <c r="E2370" s="44"/>
      <c r="F2370" s="40"/>
      <c r="G2370" s="40"/>
      <c r="H2370" s="119" t="s">
        <v>705</v>
      </c>
      <c r="I2370" s="120">
        <v>100000</v>
      </c>
      <c r="J2370" s="120"/>
      <c r="K2370" s="120">
        <v>100000</v>
      </c>
      <c r="L2370" s="120"/>
      <c r="M2370" s="120"/>
      <c r="N2370" s="120"/>
      <c r="O2370" s="120"/>
      <c r="P2370" s="120">
        <v>100000</v>
      </c>
      <c r="Q2370" s="121">
        <v>0</v>
      </c>
    </row>
    <row r="2371" spans="1:17" s="163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18" customFormat="1" x14ac:dyDescent="0.35">
      <c r="A2372" s="39"/>
      <c r="B2372" s="40"/>
      <c r="C2372" s="40"/>
      <c r="D2372" s="40"/>
      <c r="E2372" s="44"/>
      <c r="F2372" s="40"/>
      <c r="G2372" s="40"/>
      <c r="H2372" s="119" t="s">
        <v>705</v>
      </c>
      <c r="I2372" s="120">
        <v>70000</v>
      </c>
      <c r="J2372" s="120"/>
      <c r="K2372" s="120">
        <v>70000</v>
      </c>
      <c r="L2372" s="120"/>
      <c r="M2372" s="120"/>
      <c r="N2372" s="120"/>
      <c r="O2372" s="120"/>
      <c r="P2372" s="120">
        <v>70000</v>
      </c>
      <c r="Q2372" s="121">
        <v>0</v>
      </c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26" t="s">
        <v>708</v>
      </c>
      <c r="I2373" s="127">
        <v>10000</v>
      </c>
      <c r="J2373" s="127"/>
      <c r="K2373" s="128">
        <v>10000</v>
      </c>
      <c r="L2373" s="127"/>
      <c r="M2373" s="127">
        <v>0</v>
      </c>
      <c r="N2373" s="127"/>
      <c r="O2373" s="127"/>
      <c r="P2373" s="127">
        <v>10000</v>
      </c>
      <c r="Q2373" s="129"/>
    </row>
    <row r="2374" spans="1:17" s="163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18" customFormat="1" x14ac:dyDescent="0.35">
      <c r="A2375" s="39"/>
      <c r="B2375" s="40"/>
      <c r="C2375" s="40"/>
      <c r="D2375" s="40"/>
      <c r="E2375" s="44"/>
      <c r="F2375" s="40"/>
      <c r="G2375" s="40"/>
      <c r="H2375" s="119" t="s">
        <v>705</v>
      </c>
      <c r="I2375" s="120">
        <v>200000</v>
      </c>
      <c r="J2375" s="120"/>
      <c r="K2375" s="120">
        <v>200000</v>
      </c>
      <c r="L2375" s="120"/>
      <c r="M2375" s="120"/>
      <c r="N2375" s="120"/>
      <c r="O2375" s="120"/>
      <c r="P2375" s="120">
        <v>200000</v>
      </c>
      <c r="Q2375" s="121">
        <v>0</v>
      </c>
    </row>
    <row r="2376" spans="1:17" s="163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18" customFormat="1" x14ac:dyDescent="0.35">
      <c r="A2377" s="39"/>
      <c r="B2377" s="40"/>
      <c r="C2377" s="40"/>
      <c r="D2377" s="40"/>
      <c r="E2377" s="44"/>
      <c r="F2377" s="40"/>
      <c r="G2377" s="40"/>
      <c r="H2377" s="119" t="s">
        <v>705</v>
      </c>
      <c r="I2377" s="120">
        <v>150000</v>
      </c>
      <c r="J2377" s="120"/>
      <c r="K2377" s="120">
        <v>150000</v>
      </c>
      <c r="L2377" s="120"/>
      <c r="M2377" s="120"/>
      <c r="N2377" s="120"/>
      <c r="O2377" s="120"/>
      <c r="P2377" s="120">
        <v>150000</v>
      </c>
      <c r="Q2377" s="121">
        <v>0</v>
      </c>
    </row>
    <row r="2378" spans="1:17" s="163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18" customFormat="1" x14ac:dyDescent="0.35">
      <c r="A2379" s="39"/>
      <c r="B2379" s="40"/>
      <c r="C2379" s="40"/>
      <c r="D2379" s="40"/>
      <c r="E2379" s="44"/>
      <c r="F2379" s="40"/>
      <c r="G2379" s="40"/>
      <c r="H2379" s="119" t="s">
        <v>705</v>
      </c>
      <c r="I2379" s="120">
        <v>300000</v>
      </c>
      <c r="J2379" s="120"/>
      <c r="K2379" s="120">
        <v>300000</v>
      </c>
      <c r="L2379" s="120"/>
      <c r="M2379" s="120"/>
      <c r="N2379" s="120"/>
      <c r="O2379" s="120"/>
      <c r="P2379" s="120">
        <v>300000</v>
      </c>
      <c r="Q2379" s="121">
        <v>0</v>
      </c>
    </row>
    <row r="2380" spans="1:17" s="163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18" customFormat="1" x14ac:dyDescent="0.35">
      <c r="A2381" s="39"/>
      <c r="B2381" s="40"/>
      <c r="C2381" s="40"/>
      <c r="D2381" s="40"/>
      <c r="E2381" s="44"/>
      <c r="F2381" s="40"/>
      <c r="G2381" s="40"/>
      <c r="H2381" s="119" t="s">
        <v>705</v>
      </c>
      <c r="I2381" s="120">
        <v>350000</v>
      </c>
      <c r="J2381" s="120"/>
      <c r="K2381" s="120">
        <v>350000</v>
      </c>
      <c r="L2381" s="120"/>
      <c r="M2381" s="120"/>
      <c r="N2381" s="120"/>
      <c r="O2381" s="120"/>
      <c r="P2381" s="120">
        <v>350000</v>
      </c>
      <c r="Q2381" s="121">
        <v>0</v>
      </c>
    </row>
    <row r="2382" spans="1:17" s="163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18" customFormat="1" x14ac:dyDescent="0.35">
      <c r="A2383" s="39"/>
      <c r="B2383" s="40"/>
      <c r="C2383" s="40"/>
      <c r="D2383" s="40"/>
      <c r="E2383" s="44"/>
      <c r="F2383" s="40"/>
      <c r="G2383" s="40"/>
      <c r="H2383" s="119" t="s">
        <v>705</v>
      </c>
      <c r="I2383" s="120">
        <v>950000</v>
      </c>
      <c r="J2383" s="120"/>
      <c r="K2383" s="120">
        <v>950000</v>
      </c>
      <c r="L2383" s="120"/>
      <c r="M2383" s="120">
        <v>200000</v>
      </c>
      <c r="N2383" s="120"/>
      <c r="O2383" s="120"/>
      <c r="P2383" s="120">
        <v>750000</v>
      </c>
      <c r="Q2383" s="121">
        <v>200000</v>
      </c>
    </row>
    <row r="2384" spans="1:17" s="163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18" customFormat="1" x14ac:dyDescent="0.35">
      <c r="A2385" s="39"/>
      <c r="B2385" s="40"/>
      <c r="C2385" s="40"/>
      <c r="D2385" s="40"/>
      <c r="E2385" s="44"/>
      <c r="F2385" s="40"/>
      <c r="G2385" s="40"/>
      <c r="H2385" s="119" t="s">
        <v>705</v>
      </c>
      <c r="I2385" s="120">
        <v>1500000</v>
      </c>
      <c r="J2385" s="120"/>
      <c r="K2385" s="120">
        <v>1500000</v>
      </c>
      <c r="L2385" s="120"/>
      <c r="M2385" s="120"/>
      <c r="N2385" s="120"/>
      <c r="O2385" s="120"/>
      <c r="P2385" s="120">
        <v>1500000</v>
      </c>
      <c r="Q2385" s="121">
        <v>0</v>
      </c>
    </row>
    <row r="2386" spans="1:17" s="163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18" customFormat="1" x14ac:dyDescent="0.35">
      <c r="A2387" s="39"/>
      <c r="B2387" s="40"/>
      <c r="C2387" s="40"/>
      <c r="D2387" s="40"/>
      <c r="E2387" s="44"/>
      <c r="F2387" s="40"/>
      <c r="G2387" s="40"/>
      <c r="H2387" s="119" t="s">
        <v>705</v>
      </c>
      <c r="I2387" s="120">
        <v>200000</v>
      </c>
      <c r="J2387" s="120"/>
      <c r="K2387" s="120">
        <v>200000</v>
      </c>
      <c r="L2387" s="120"/>
      <c r="M2387" s="120"/>
      <c r="N2387" s="120"/>
      <c r="O2387" s="120"/>
      <c r="P2387" s="120">
        <v>200000</v>
      </c>
      <c r="Q2387" s="121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3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18" customFormat="1" x14ac:dyDescent="0.35">
      <c r="A2642" s="39"/>
      <c r="B2642" s="40"/>
      <c r="C2642" s="40"/>
      <c r="D2642" s="40"/>
      <c r="E2642" s="44"/>
      <c r="F2642" s="40"/>
      <c r="G2642" s="40"/>
      <c r="H2642" s="142" t="s">
        <v>717</v>
      </c>
      <c r="I2642" s="143">
        <v>192000</v>
      </c>
      <c r="J2642" s="143">
        <v>0</v>
      </c>
      <c r="K2642" s="143">
        <v>192000</v>
      </c>
      <c r="L2642" s="143">
        <v>67859</v>
      </c>
      <c r="M2642" s="143">
        <v>0</v>
      </c>
      <c r="N2642" s="143">
        <v>67859</v>
      </c>
      <c r="O2642" s="143">
        <v>0</v>
      </c>
      <c r="P2642" s="143">
        <v>124141</v>
      </c>
      <c r="Q2642" s="144">
        <v>0</v>
      </c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5" t="s">
        <v>721</v>
      </c>
      <c r="I2643" s="146">
        <v>110000</v>
      </c>
      <c r="J2643" s="146"/>
      <c r="K2643" s="146">
        <v>110000</v>
      </c>
      <c r="L2643" s="146">
        <v>79473.58</v>
      </c>
      <c r="M2643" s="146">
        <v>0</v>
      </c>
      <c r="N2643" s="146">
        <v>79473.58</v>
      </c>
      <c r="O2643" s="146">
        <v>0</v>
      </c>
      <c r="P2643" s="146">
        <v>30526.42</v>
      </c>
      <c r="Q2643" s="147">
        <v>0</v>
      </c>
    </row>
    <row r="2644" spans="1:17" s="118" customFormat="1" x14ac:dyDescent="0.35">
      <c r="A2644" s="159"/>
      <c r="B2644" s="160"/>
      <c r="C2644" s="160"/>
      <c r="D2644" s="160"/>
      <c r="E2644" s="161"/>
      <c r="F2644" s="160"/>
      <c r="G2644" s="160"/>
      <c r="H2644" s="148" t="s">
        <v>723</v>
      </c>
      <c r="I2644" s="149">
        <v>15000</v>
      </c>
      <c r="J2644" s="149"/>
      <c r="K2644" s="149">
        <v>15000</v>
      </c>
      <c r="L2644" s="149">
        <v>8450.59</v>
      </c>
      <c r="M2644" s="149"/>
      <c r="N2644" s="149">
        <v>8450.59</v>
      </c>
      <c r="O2644" s="149"/>
      <c r="P2644" s="149">
        <v>6549.41</v>
      </c>
      <c r="Q2644" s="162">
        <v>0</v>
      </c>
    </row>
    <row r="2645" spans="1:17" s="118" customFormat="1" x14ac:dyDescent="0.35">
      <c r="A2645" s="39"/>
      <c r="B2645" s="40"/>
      <c r="C2645" s="40"/>
      <c r="D2645" s="40"/>
      <c r="E2645" s="44"/>
      <c r="F2645" s="40"/>
      <c r="G2645" s="40"/>
      <c r="H2645" s="151" t="s">
        <v>726</v>
      </c>
      <c r="I2645" s="152">
        <v>43000</v>
      </c>
      <c r="J2645" s="152">
        <v>0</v>
      </c>
      <c r="K2645" s="152">
        <v>43000</v>
      </c>
      <c r="L2645" s="152">
        <v>1299.3</v>
      </c>
      <c r="M2645" s="152">
        <v>0</v>
      </c>
      <c r="N2645" s="152">
        <v>1299.3</v>
      </c>
      <c r="O2645" s="152">
        <v>0</v>
      </c>
      <c r="P2645" s="152">
        <v>41700.699999999997</v>
      </c>
      <c r="Q2645" s="153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4" t="s">
        <v>728</v>
      </c>
      <c r="I2646" s="155">
        <v>40000</v>
      </c>
      <c r="J2646" s="155">
        <v>2500</v>
      </c>
      <c r="K2646" s="155">
        <v>42500</v>
      </c>
      <c r="L2646" s="155">
        <v>40209</v>
      </c>
      <c r="M2646" s="155">
        <v>0</v>
      </c>
      <c r="N2646" s="155">
        <v>40209</v>
      </c>
      <c r="O2646" s="155">
        <v>0</v>
      </c>
      <c r="P2646" s="155">
        <v>2291</v>
      </c>
      <c r="Q2646" s="156">
        <v>0</v>
      </c>
    </row>
    <row r="2647" spans="1:17" s="163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18" customFormat="1" x14ac:dyDescent="0.35">
      <c r="A2648" s="39"/>
      <c r="B2648" s="40"/>
      <c r="C2648" s="40"/>
      <c r="D2648" s="40"/>
      <c r="E2648" s="44"/>
      <c r="F2648" s="40"/>
      <c r="G2648" s="40"/>
      <c r="H2648" s="142" t="s">
        <v>717</v>
      </c>
      <c r="I2648" s="143">
        <v>18000</v>
      </c>
      <c r="J2648" s="143">
        <v>0</v>
      </c>
      <c r="K2648" s="143">
        <v>18000</v>
      </c>
      <c r="L2648" s="143">
        <v>0</v>
      </c>
      <c r="M2648" s="143">
        <v>0</v>
      </c>
      <c r="N2648" s="143">
        <v>0</v>
      </c>
      <c r="O2648" s="143">
        <v>0</v>
      </c>
      <c r="P2648" s="143">
        <v>18000</v>
      </c>
      <c r="Q2648" s="144">
        <v>0</v>
      </c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5" t="s">
        <v>721</v>
      </c>
      <c r="I2649" s="146">
        <v>24000</v>
      </c>
      <c r="J2649" s="146"/>
      <c r="K2649" s="146">
        <v>24000</v>
      </c>
      <c r="L2649" s="146">
        <v>6000</v>
      </c>
      <c r="M2649" s="146">
        <v>0</v>
      </c>
      <c r="N2649" s="146">
        <v>6000</v>
      </c>
      <c r="O2649" s="146">
        <v>0</v>
      </c>
      <c r="P2649" s="146">
        <v>18000</v>
      </c>
      <c r="Q2649" s="147">
        <v>0</v>
      </c>
    </row>
    <row r="2650" spans="1:17" s="118" customFormat="1" x14ac:dyDescent="0.35">
      <c r="A2650" s="159"/>
      <c r="B2650" s="160"/>
      <c r="C2650" s="160"/>
      <c r="D2650" s="160"/>
      <c r="E2650" s="161"/>
      <c r="F2650" s="160"/>
      <c r="G2650" s="160"/>
      <c r="H2650" s="148" t="s">
        <v>723</v>
      </c>
      <c r="I2650" s="149">
        <v>9000</v>
      </c>
      <c r="J2650" s="149"/>
      <c r="K2650" s="149">
        <v>9000</v>
      </c>
      <c r="L2650" s="149">
        <v>2100</v>
      </c>
      <c r="M2650" s="149"/>
      <c r="N2650" s="149">
        <v>2100</v>
      </c>
      <c r="O2650" s="149"/>
      <c r="P2650" s="149">
        <v>6900</v>
      </c>
      <c r="Q2650" s="162">
        <v>0</v>
      </c>
    </row>
    <row r="2651" spans="1:17" s="118" customFormat="1" x14ac:dyDescent="0.35">
      <c r="A2651" s="39"/>
      <c r="B2651" s="40"/>
      <c r="C2651" s="40"/>
      <c r="D2651" s="40"/>
      <c r="E2651" s="44"/>
      <c r="F2651" s="40"/>
      <c r="G2651" s="40"/>
      <c r="H2651" s="151" t="s">
        <v>726</v>
      </c>
      <c r="I2651" s="152">
        <v>24000</v>
      </c>
      <c r="J2651" s="152">
        <v>0</v>
      </c>
      <c r="K2651" s="152">
        <v>24000</v>
      </c>
      <c r="L2651" s="152">
        <v>6000</v>
      </c>
      <c r="M2651" s="152">
        <v>0</v>
      </c>
      <c r="N2651" s="152">
        <v>6000</v>
      </c>
      <c r="O2651" s="152">
        <v>0</v>
      </c>
      <c r="P2651" s="152">
        <v>18000</v>
      </c>
      <c r="Q2651" s="153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4" t="s">
        <v>728</v>
      </c>
      <c r="I2652" s="155">
        <v>7200</v>
      </c>
      <c r="J2652" s="155">
        <v>0</v>
      </c>
      <c r="K2652" s="155">
        <v>7200</v>
      </c>
      <c r="L2652" s="155">
        <v>1800</v>
      </c>
      <c r="M2652" s="155">
        <v>0</v>
      </c>
      <c r="N2652" s="155">
        <v>1800</v>
      </c>
      <c r="O2652" s="155">
        <v>0</v>
      </c>
      <c r="P2652" s="155">
        <v>5400</v>
      </c>
      <c r="Q2652" s="156">
        <v>0</v>
      </c>
    </row>
    <row r="2653" spans="1:17" s="163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18" customFormat="1" x14ac:dyDescent="0.35">
      <c r="A2654" s="39"/>
      <c r="B2654" s="40"/>
      <c r="C2654" s="40"/>
      <c r="D2654" s="40"/>
      <c r="E2654" s="44"/>
      <c r="F2654" s="40"/>
      <c r="G2654" s="40"/>
      <c r="H2654" s="142" t="s">
        <v>717</v>
      </c>
      <c r="I2654" s="143">
        <v>4800</v>
      </c>
      <c r="J2654" s="143">
        <v>0</v>
      </c>
      <c r="K2654" s="143">
        <v>4800</v>
      </c>
      <c r="L2654" s="143">
        <v>4800</v>
      </c>
      <c r="M2654" s="143">
        <v>0</v>
      </c>
      <c r="N2654" s="143">
        <v>4800</v>
      </c>
      <c r="O2654" s="143">
        <v>0</v>
      </c>
      <c r="P2654" s="143">
        <v>0</v>
      </c>
      <c r="Q2654" s="144">
        <v>0</v>
      </c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5" t="s">
        <v>721</v>
      </c>
      <c r="I2655" s="146"/>
      <c r="J2655" s="146"/>
      <c r="K2655" s="146">
        <v>0</v>
      </c>
      <c r="L2655" s="146"/>
      <c r="M2655" s="146"/>
      <c r="N2655" s="146"/>
      <c r="O2655" s="146"/>
      <c r="P2655" s="146">
        <v>0</v>
      </c>
      <c r="Q2655" s="147">
        <v>0</v>
      </c>
    </row>
    <row r="2656" spans="1:17" s="163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18" customFormat="1" x14ac:dyDescent="0.35">
      <c r="A2657" s="39"/>
      <c r="B2657" s="40"/>
      <c r="C2657" s="40"/>
      <c r="D2657" s="40"/>
      <c r="E2657" s="44"/>
      <c r="F2657" s="40"/>
      <c r="G2657" s="40"/>
      <c r="H2657" s="142" t="s">
        <v>717</v>
      </c>
      <c r="I2657" s="143">
        <v>6000</v>
      </c>
      <c r="J2657" s="143">
        <v>0</v>
      </c>
      <c r="K2657" s="143">
        <v>6000</v>
      </c>
      <c r="L2657" s="143">
        <v>6000</v>
      </c>
      <c r="M2657" s="143">
        <v>0</v>
      </c>
      <c r="N2657" s="143">
        <v>6000</v>
      </c>
      <c r="O2657" s="143">
        <v>0</v>
      </c>
      <c r="P2657" s="143">
        <v>0</v>
      </c>
      <c r="Q2657" s="144">
        <v>0</v>
      </c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5" t="s">
        <v>721</v>
      </c>
      <c r="I2658" s="146">
        <v>6000</v>
      </c>
      <c r="J2658" s="146"/>
      <c r="K2658" s="146">
        <v>6000</v>
      </c>
      <c r="L2658" s="146">
        <v>6000</v>
      </c>
      <c r="M2658" s="146">
        <v>0</v>
      </c>
      <c r="N2658" s="146">
        <v>6000</v>
      </c>
      <c r="O2658" s="146">
        <v>0</v>
      </c>
      <c r="P2658" s="146">
        <v>0</v>
      </c>
      <c r="Q2658" s="147">
        <v>0</v>
      </c>
    </row>
    <row r="2659" spans="1:17" s="163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18" customFormat="1" x14ac:dyDescent="0.35">
      <c r="A2660" s="39"/>
      <c r="B2660" s="40"/>
      <c r="C2660" s="40"/>
      <c r="D2660" s="40"/>
      <c r="E2660" s="44"/>
      <c r="F2660" s="40"/>
      <c r="G2660" s="40"/>
      <c r="H2660" s="142" t="s">
        <v>717</v>
      </c>
      <c r="I2660" s="143">
        <v>0</v>
      </c>
      <c r="J2660" s="143">
        <v>0</v>
      </c>
      <c r="K2660" s="143">
        <v>0</v>
      </c>
      <c r="L2660" s="143">
        <v>0</v>
      </c>
      <c r="M2660" s="143">
        <v>0</v>
      </c>
      <c r="N2660" s="143">
        <v>0</v>
      </c>
      <c r="O2660" s="143">
        <v>0</v>
      </c>
      <c r="P2660" s="143">
        <v>0</v>
      </c>
      <c r="Q2660" s="144">
        <v>0</v>
      </c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5" t="s">
        <v>721</v>
      </c>
      <c r="I2661" s="146"/>
      <c r="J2661" s="146"/>
      <c r="K2661" s="146">
        <v>0</v>
      </c>
      <c r="L2661" s="146"/>
      <c r="M2661" s="146"/>
      <c r="N2661" s="146"/>
      <c r="O2661" s="146"/>
      <c r="P2661" s="146">
        <v>0</v>
      </c>
      <c r="Q2661" s="147">
        <v>0</v>
      </c>
    </row>
    <row r="2662" spans="1:17" s="163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18" customFormat="1" x14ac:dyDescent="0.35">
      <c r="A2663" s="39"/>
      <c r="B2663" s="40"/>
      <c r="C2663" s="40"/>
      <c r="D2663" s="40"/>
      <c r="E2663" s="44"/>
      <c r="F2663" s="40"/>
      <c r="G2663" s="40"/>
      <c r="H2663" s="142" t="s">
        <v>717</v>
      </c>
      <c r="I2663" s="143">
        <v>0</v>
      </c>
      <c r="J2663" s="143">
        <v>0</v>
      </c>
      <c r="K2663" s="143">
        <v>0</v>
      </c>
      <c r="L2663" s="143">
        <v>0</v>
      </c>
      <c r="M2663" s="143">
        <v>0</v>
      </c>
      <c r="N2663" s="143">
        <v>0</v>
      </c>
      <c r="O2663" s="143">
        <v>0</v>
      </c>
      <c r="P2663" s="143">
        <v>0</v>
      </c>
      <c r="Q2663" s="144">
        <v>0</v>
      </c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5" t="s">
        <v>721</v>
      </c>
      <c r="I2664" s="146">
        <v>19000</v>
      </c>
      <c r="J2664" s="146"/>
      <c r="K2664" s="146">
        <v>19000</v>
      </c>
      <c r="L2664" s="146">
        <v>0</v>
      </c>
      <c r="M2664" s="146">
        <v>19000</v>
      </c>
      <c r="N2664" s="146">
        <v>0</v>
      </c>
      <c r="O2664" s="146">
        <v>16700</v>
      </c>
      <c r="P2664" s="146">
        <v>2300</v>
      </c>
      <c r="Q2664" s="147">
        <v>0</v>
      </c>
    </row>
    <row r="2665" spans="1:17" s="118" customFormat="1" x14ac:dyDescent="0.35">
      <c r="A2665" s="159"/>
      <c r="B2665" s="160"/>
      <c r="C2665" s="160"/>
      <c r="D2665" s="160"/>
      <c r="E2665" s="161"/>
      <c r="F2665" s="160"/>
      <c r="G2665" s="160"/>
      <c r="H2665" s="148" t="s">
        <v>723</v>
      </c>
      <c r="I2665" s="149">
        <v>64800</v>
      </c>
      <c r="J2665" s="149"/>
      <c r="K2665" s="149">
        <v>64800</v>
      </c>
      <c r="L2665" s="149"/>
      <c r="M2665" s="149">
        <v>64800</v>
      </c>
      <c r="N2665" s="149"/>
      <c r="O2665" s="149">
        <v>64800</v>
      </c>
      <c r="P2665" s="149">
        <v>0</v>
      </c>
      <c r="Q2665" s="162">
        <v>0</v>
      </c>
    </row>
    <row r="2666" spans="1:17" s="118" customFormat="1" x14ac:dyDescent="0.35">
      <c r="A2666" s="39"/>
      <c r="B2666" s="40"/>
      <c r="C2666" s="40"/>
      <c r="D2666" s="40"/>
      <c r="E2666" s="44"/>
      <c r="F2666" s="40"/>
      <c r="G2666" s="40"/>
      <c r="H2666" s="151" t="s">
        <v>726</v>
      </c>
      <c r="I2666" s="152">
        <v>7000</v>
      </c>
      <c r="J2666" s="152">
        <v>0</v>
      </c>
      <c r="K2666" s="152">
        <v>7000</v>
      </c>
      <c r="L2666" s="152">
        <v>4800</v>
      </c>
      <c r="M2666" s="152">
        <v>0</v>
      </c>
      <c r="N2666" s="152">
        <v>4800</v>
      </c>
      <c r="O2666" s="152">
        <v>0</v>
      </c>
      <c r="P2666" s="152">
        <v>2200</v>
      </c>
      <c r="Q2666" s="153">
        <v>0</v>
      </c>
    </row>
    <row r="2667" spans="1:17" s="163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18" customFormat="1" x14ac:dyDescent="0.35">
      <c r="A2668" s="39"/>
      <c r="B2668" s="40"/>
      <c r="C2668" s="40"/>
      <c r="D2668" s="40"/>
      <c r="E2668" s="44"/>
      <c r="F2668" s="40"/>
      <c r="G2668" s="40"/>
      <c r="H2668" s="142" t="s">
        <v>717</v>
      </c>
      <c r="I2668" s="143">
        <v>0</v>
      </c>
      <c r="J2668" s="143">
        <v>0</v>
      </c>
      <c r="K2668" s="143">
        <v>0</v>
      </c>
      <c r="L2668" s="143">
        <v>0</v>
      </c>
      <c r="M2668" s="143">
        <v>0</v>
      </c>
      <c r="N2668" s="143">
        <v>0</v>
      </c>
      <c r="O2668" s="143">
        <v>0</v>
      </c>
      <c r="P2668" s="143">
        <v>0</v>
      </c>
      <c r="Q2668" s="144">
        <v>0</v>
      </c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5" t="s">
        <v>721</v>
      </c>
      <c r="I2669" s="146">
        <v>30000</v>
      </c>
      <c r="J2669" s="146"/>
      <c r="K2669" s="146">
        <v>30000</v>
      </c>
      <c r="L2669" s="146">
        <v>19100.310000000001</v>
      </c>
      <c r="M2669" s="146">
        <v>0</v>
      </c>
      <c r="N2669" s="146">
        <v>19100.310000000001</v>
      </c>
      <c r="O2669" s="146">
        <v>0</v>
      </c>
      <c r="P2669" s="146">
        <v>10899.689999999999</v>
      </c>
      <c r="Q2669" s="147">
        <v>0</v>
      </c>
    </row>
    <row r="2670" spans="1:17" s="118" customFormat="1" x14ac:dyDescent="0.35">
      <c r="A2670" s="159"/>
      <c r="B2670" s="160"/>
      <c r="C2670" s="160"/>
      <c r="D2670" s="160"/>
      <c r="E2670" s="161"/>
      <c r="F2670" s="160"/>
      <c r="G2670" s="160"/>
      <c r="H2670" s="148" t="s">
        <v>723</v>
      </c>
      <c r="I2670" s="149">
        <v>10000</v>
      </c>
      <c r="J2670" s="149"/>
      <c r="K2670" s="149">
        <v>10000</v>
      </c>
      <c r="L2670" s="149">
        <v>5220</v>
      </c>
      <c r="M2670" s="149"/>
      <c r="N2670" s="149">
        <v>5220</v>
      </c>
      <c r="O2670" s="149"/>
      <c r="P2670" s="149">
        <v>4780</v>
      </c>
      <c r="Q2670" s="162">
        <v>0</v>
      </c>
    </row>
    <row r="2671" spans="1:17" s="118" customFormat="1" x14ac:dyDescent="0.35">
      <c r="A2671" s="39"/>
      <c r="B2671" s="40"/>
      <c r="C2671" s="40"/>
      <c r="D2671" s="40"/>
      <c r="E2671" s="44"/>
      <c r="F2671" s="40"/>
      <c r="G2671" s="40"/>
      <c r="H2671" s="154" t="s">
        <v>728</v>
      </c>
      <c r="I2671" s="155">
        <v>50000</v>
      </c>
      <c r="J2671" s="155">
        <v>0</v>
      </c>
      <c r="K2671" s="155">
        <v>50000</v>
      </c>
      <c r="L2671" s="155">
        <v>17300</v>
      </c>
      <c r="M2671" s="155">
        <v>0</v>
      </c>
      <c r="N2671" s="155">
        <v>17300</v>
      </c>
      <c r="O2671" s="155">
        <v>0</v>
      </c>
      <c r="P2671" s="155">
        <v>32700</v>
      </c>
      <c r="Q2671" s="156">
        <v>0</v>
      </c>
    </row>
    <row r="2672" spans="1:17" s="163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18" customFormat="1" x14ac:dyDescent="0.35">
      <c r="A2673" s="39"/>
      <c r="B2673" s="40"/>
      <c r="C2673" s="40"/>
      <c r="D2673" s="40"/>
      <c r="E2673" s="44"/>
      <c r="F2673" s="40"/>
      <c r="G2673" s="40"/>
      <c r="H2673" s="142" t="s">
        <v>717</v>
      </c>
      <c r="I2673" s="143">
        <v>13400</v>
      </c>
      <c r="J2673" s="143">
        <v>0</v>
      </c>
      <c r="K2673" s="143">
        <v>13400</v>
      </c>
      <c r="L2673" s="143">
        <v>0</v>
      </c>
      <c r="M2673" s="143">
        <v>0</v>
      </c>
      <c r="N2673" s="143">
        <v>0</v>
      </c>
      <c r="O2673" s="143">
        <v>0</v>
      </c>
      <c r="P2673" s="143">
        <v>13400</v>
      </c>
      <c r="Q2673" s="144">
        <v>0</v>
      </c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5" t="s">
        <v>721</v>
      </c>
      <c r="I2674" s="146"/>
      <c r="J2674" s="146"/>
      <c r="K2674" s="146">
        <v>0</v>
      </c>
      <c r="L2674" s="146"/>
      <c r="M2674" s="146"/>
      <c r="N2674" s="146"/>
      <c r="O2674" s="146"/>
      <c r="P2674" s="146">
        <v>0</v>
      </c>
      <c r="Q2674" s="147">
        <v>0</v>
      </c>
    </row>
    <row r="2675" spans="1:17" s="118" customFormat="1" x14ac:dyDescent="0.35">
      <c r="A2675" s="159"/>
      <c r="B2675" s="160"/>
      <c r="C2675" s="160"/>
      <c r="D2675" s="160"/>
      <c r="E2675" s="161"/>
      <c r="F2675" s="160"/>
      <c r="G2675" s="160"/>
      <c r="H2675" s="148" t="s">
        <v>723</v>
      </c>
      <c r="I2675" s="149">
        <v>10000</v>
      </c>
      <c r="J2675" s="149"/>
      <c r="K2675" s="149">
        <v>10000</v>
      </c>
      <c r="L2675" s="149"/>
      <c r="M2675" s="149"/>
      <c r="N2675" s="149"/>
      <c r="O2675" s="149"/>
      <c r="P2675" s="149">
        <v>10000</v>
      </c>
      <c r="Q2675" s="162">
        <v>0</v>
      </c>
    </row>
    <row r="2676" spans="1:17" s="118" customFormat="1" x14ac:dyDescent="0.35">
      <c r="A2676" s="39"/>
      <c r="B2676" s="40"/>
      <c r="C2676" s="40"/>
      <c r="D2676" s="40"/>
      <c r="E2676" s="44"/>
      <c r="F2676" s="40"/>
      <c r="G2676" s="40"/>
      <c r="H2676" s="154" t="s">
        <v>728</v>
      </c>
      <c r="I2676" s="155">
        <v>30000</v>
      </c>
      <c r="J2676" s="155">
        <v>-2500</v>
      </c>
      <c r="K2676" s="155">
        <v>27500</v>
      </c>
      <c r="L2676" s="155">
        <v>0</v>
      </c>
      <c r="M2676" s="155">
        <v>20000</v>
      </c>
      <c r="N2676" s="155">
        <v>0</v>
      </c>
      <c r="O2676" s="155">
        <v>7300</v>
      </c>
      <c r="P2676" s="155">
        <v>20200</v>
      </c>
      <c r="Q2676" s="156">
        <v>0</v>
      </c>
    </row>
    <row r="2677" spans="1:17" s="163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18" customFormat="1" x14ac:dyDescent="0.35">
      <c r="A2678" s="39"/>
      <c r="B2678" s="40"/>
      <c r="C2678" s="40"/>
      <c r="D2678" s="40"/>
      <c r="E2678" s="44"/>
      <c r="F2678" s="40"/>
      <c r="G2678" s="40"/>
      <c r="H2678" s="142" t="s">
        <v>717</v>
      </c>
      <c r="I2678" s="143">
        <v>0</v>
      </c>
      <c r="J2678" s="143">
        <v>0</v>
      </c>
      <c r="K2678" s="143">
        <v>0</v>
      </c>
      <c r="L2678" s="143">
        <v>0</v>
      </c>
      <c r="M2678" s="143">
        <v>0</v>
      </c>
      <c r="N2678" s="143">
        <v>0</v>
      </c>
      <c r="O2678" s="143">
        <v>0</v>
      </c>
      <c r="P2678" s="143">
        <v>0</v>
      </c>
      <c r="Q2678" s="144">
        <v>0</v>
      </c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5" t="s">
        <v>721</v>
      </c>
      <c r="I2679" s="146"/>
      <c r="J2679" s="146"/>
      <c r="K2679" s="146">
        <v>0</v>
      </c>
      <c r="L2679" s="146"/>
      <c r="M2679" s="146"/>
      <c r="N2679" s="146"/>
      <c r="O2679" s="146"/>
      <c r="P2679" s="146">
        <v>0</v>
      </c>
      <c r="Q2679" s="147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54" t="s">
        <v>728</v>
      </c>
      <c r="I2680" s="155">
        <v>2000</v>
      </c>
      <c r="J2680" s="155">
        <v>0</v>
      </c>
      <c r="K2680" s="155">
        <v>2000</v>
      </c>
      <c r="L2680" s="155">
        <v>0</v>
      </c>
      <c r="M2680" s="155">
        <v>2000</v>
      </c>
      <c r="N2680" s="155">
        <v>0</v>
      </c>
      <c r="O2680" s="155">
        <v>1995.6</v>
      </c>
      <c r="P2680" s="155">
        <v>4.4000000000000909</v>
      </c>
      <c r="Q2680" s="156">
        <v>0</v>
      </c>
    </row>
    <row r="2681" spans="1:17" s="163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18" customFormat="1" x14ac:dyDescent="0.35">
      <c r="A2682" s="39"/>
      <c r="B2682" s="40"/>
      <c r="C2682" s="40"/>
      <c r="D2682" s="40"/>
      <c r="E2682" s="44"/>
      <c r="F2682" s="40"/>
      <c r="G2682" s="40"/>
      <c r="H2682" s="142" t="s">
        <v>717</v>
      </c>
      <c r="I2682" s="143">
        <v>0</v>
      </c>
      <c r="J2682" s="143">
        <v>0</v>
      </c>
      <c r="K2682" s="143">
        <v>0</v>
      </c>
      <c r="L2682" s="143">
        <v>0</v>
      </c>
      <c r="M2682" s="143">
        <v>0</v>
      </c>
      <c r="N2682" s="143">
        <v>0</v>
      </c>
      <c r="O2682" s="143">
        <v>0</v>
      </c>
      <c r="P2682" s="143">
        <v>0</v>
      </c>
      <c r="Q2682" s="144">
        <v>0</v>
      </c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5" t="s">
        <v>721</v>
      </c>
      <c r="I2683" s="146">
        <v>20000</v>
      </c>
      <c r="J2683" s="146"/>
      <c r="K2683" s="146">
        <v>20000</v>
      </c>
      <c r="L2683" s="146">
        <v>0</v>
      </c>
      <c r="M2683" s="146">
        <v>5000</v>
      </c>
      <c r="N2683" s="146">
        <v>0</v>
      </c>
      <c r="O2683" s="146">
        <v>0</v>
      </c>
      <c r="P2683" s="146">
        <v>20000</v>
      </c>
      <c r="Q2683" s="147">
        <v>0</v>
      </c>
    </row>
    <row r="2684" spans="1:17" s="163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18" customFormat="1" x14ac:dyDescent="0.35">
      <c r="A2685" s="39"/>
      <c r="B2685" s="40"/>
      <c r="C2685" s="40"/>
      <c r="D2685" s="40"/>
      <c r="E2685" s="44"/>
      <c r="F2685" s="40"/>
      <c r="G2685" s="40"/>
      <c r="H2685" s="142" t="s">
        <v>717</v>
      </c>
      <c r="I2685" s="143">
        <v>0</v>
      </c>
      <c r="J2685" s="143">
        <v>0</v>
      </c>
      <c r="K2685" s="143">
        <v>0</v>
      </c>
      <c r="L2685" s="143">
        <v>0</v>
      </c>
      <c r="M2685" s="143">
        <v>0</v>
      </c>
      <c r="N2685" s="143">
        <v>0</v>
      </c>
      <c r="O2685" s="143">
        <v>0</v>
      </c>
      <c r="P2685" s="143">
        <v>0</v>
      </c>
      <c r="Q2685" s="144">
        <v>0</v>
      </c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5" t="s">
        <v>721</v>
      </c>
      <c r="I2686" s="146"/>
      <c r="J2686" s="146"/>
      <c r="K2686" s="146">
        <v>0</v>
      </c>
      <c r="L2686" s="146"/>
      <c r="M2686" s="146"/>
      <c r="N2686" s="146"/>
      <c r="O2686" s="146"/>
      <c r="P2686" s="146">
        <v>0</v>
      </c>
      <c r="Q2686" s="147">
        <v>0</v>
      </c>
    </row>
    <row r="2687" spans="1:17" s="163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18" customFormat="1" x14ac:dyDescent="0.35">
      <c r="A2688" s="39"/>
      <c r="B2688" s="40"/>
      <c r="C2688" s="40"/>
      <c r="D2688" s="40"/>
      <c r="E2688" s="44"/>
      <c r="F2688" s="40"/>
      <c r="G2688" s="40"/>
      <c r="H2688" s="142" t="s">
        <v>717</v>
      </c>
      <c r="I2688" s="143">
        <v>0</v>
      </c>
      <c r="J2688" s="143">
        <v>0</v>
      </c>
      <c r="K2688" s="143">
        <v>0</v>
      </c>
      <c r="L2688" s="143">
        <v>0</v>
      </c>
      <c r="M2688" s="143">
        <v>0</v>
      </c>
      <c r="N2688" s="143">
        <v>0</v>
      </c>
      <c r="O2688" s="143">
        <v>0</v>
      </c>
      <c r="P2688" s="143">
        <v>0</v>
      </c>
      <c r="Q2688" s="144">
        <v>0</v>
      </c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5" t="s">
        <v>721</v>
      </c>
      <c r="I2689" s="146"/>
      <c r="J2689" s="146"/>
      <c r="K2689" s="146">
        <v>0</v>
      </c>
      <c r="L2689" s="146"/>
      <c r="M2689" s="146"/>
      <c r="N2689" s="146"/>
      <c r="O2689" s="146"/>
      <c r="P2689" s="146">
        <v>0</v>
      </c>
      <c r="Q2689" s="147">
        <v>0</v>
      </c>
    </row>
    <row r="2690" spans="1:17" s="163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18" customFormat="1" x14ac:dyDescent="0.35">
      <c r="A2691" s="39"/>
      <c r="B2691" s="40"/>
      <c r="C2691" s="40"/>
      <c r="D2691" s="40"/>
      <c r="E2691" s="44"/>
      <c r="F2691" s="40"/>
      <c r="G2691" s="40"/>
      <c r="H2691" s="142" t="s">
        <v>717</v>
      </c>
      <c r="I2691" s="143">
        <v>0</v>
      </c>
      <c r="J2691" s="143">
        <v>0</v>
      </c>
      <c r="K2691" s="143">
        <v>0</v>
      </c>
      <c r="L2691" s="143">
        <v>0</v>
      </c>
      <c r="M2691" s="143">
        <v>0</v>
      </c>
      <c r="N2691" s="143">
        <v>0</v>
      </c>
      <c r="O2691" s="143">
        <v>0</v>
      </c>
      <c r="P2691" s="143">
        <v>0</v>
      </c>
      <c r="Q2691" s="144">
        <v>0</v>
      </c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5" t="s">
        <v>721</v>
      </c>
      <c r="I2692" s="146"/>
      <c r="J2692" s="146"/>
      <c r="K2692" s="146">
        <v>0</v>
      </c>
      <c r="L2692" s="146"/>
      <c r="M2692" s="146"/>
      <c r="N2692" s="146"/>
      <c r="O2692" s="146"/>
      <c r="P2692" s="146">
        <v>0</v>
      </c>
      <c r="Q2692" s="147">
        <v>0</v>
      </c>
    </row>
    <row r="2693" spans="1:17" s="163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18" customFormat="1" x14ac:dyDescent="0.35">
      <c r="A2694" s="39"/>
      <c r="B2694" s="40"/>
      <c r="C2694" s="40"/>
      <c r="D2694" s="40"/>
      <c r="E2694" s="44"/>
      <c r="F2694" s="40"/>
      <c r="G2694" s="40"/>
      <c r="H2694" s="142" t="s">
        <v>717</v>
      </c>
      <c r="I2694" s="143">
        <v>0</v>
      </c>
      <c r="J2694" s="143">
        <v>0</v>
      </c>
      <c r="K2694" s="143">
        <v>0</v>
      </c>
      <c r="L2694" s="143">
        <v>0</v>
      </c>
      <c r="M2694" s="143">
        <v>0</v>
      </c>
      <c r="N2694" s="143">
        <v>0</v>
      </c>
      <c r="O2694" s="143">
        <v>0</v>
      </c>
      <c r="P2694" s="143">
        <v>0</v>
      </c>
      <c r="Q2694" s="144">
        <v>0</v>
      </c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5" t="s">
        <v>721</v>
      </c>
      <c r="I2695" s="146"/>
      <c r="J2695" s="146"/>
      <c r="K2695" s="146">
        <v>0</v>
      </c>
      <c r="L2695" s="146"/>
      <c r="M2695" s="146"/>
      <c r="N2695" s="146"/>
      <c r="O2695" s="146"/>
      <c r="P2695" s="146">
        <v>0</v>
      </c>
      <c r="Q2695" s="147">
        <v>0</v>
      </c>
    </row>
    <row r="2696" spans="1:17" s="163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18" customFormat="1" x14ac:dyDescent="0.35">
      <c r="A2697" s="39"/>
      <c r="B2697" s="40"/>
      <c r="C2697" s="40"/>
      <c r="D2697" s="40"/>
      <c r="E2697" s="44"/>
      <c r="F2697" s="40"/>
      <c r="G2697" s="40"/>
      <c r="H2697" s="142" t="s">
        <v>717</v>
      </c>
      <c r="I2697" s="143">
        <v>15000</v>
      </c>
      <c r="J2697" s="143">
        <v>0</v>
      </c>
      <c r="K2697" s="143">
        <v>15000</v>
      </c>
      <c r="L2697" s="143">
        <v>0</v>
      </c>
      <c r="M2697" s="143">
        <v>0</v>
      </c>
      <c r="N2697" s="143">
        <v>0</v>
      </c>
      <c r="O2697" s="143">
        <v>0</v>
      </c>
      <c r="P2697" s="143">
        <v>15000</v>
      </c>
      <c r="Q2697" s="144">
        <v>0</v>
      </c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5" t="s">
        <v>721</v>
      </c>
      <c r="I2698" s="146">
        <v>30000</v>
      </c>
      <c r="J2698" s="146"/>
      <c r="K2698" s="146">
        <v>30000</v>
      </c>
      <c r="L2698" s="146">
        <v>0</v>
      </c>
      <c r="M2698" s="146">
        <v>15000</v>
      </c>
      <c r="N2698" s="146">
        <v>0</v>
      </c>
      <c r="O2698" s="146">
        <v>7880</v>
      </c>
      <c r="P2698" s="146">
        <v>22120</v>
      </c>
      <c r="Q2698" s="147">
        <v>0</v>
      </c>
    </row>
    <row r="2699" spans="1:17" s="118" customFormat="1" x14ac:dyDescent="0.35">
      <c r="A2699" s="159"/>
      <c r="B2699" s="160"/>
      <c r="C2699" s="160"/>
      <c r="D2699" s="160"/>
      <c r="E2699" s="161"/>
      <c r="F2699" s="160"/>
      <c r="G2699" s="160"/>
      <c r="H2699" s="148" t="s">
        <v>723</v>
      </c>
      <c r="I2699" s="149">
        <v>5000</v>
      </c>
      <c r="J2699" s="149"/>
      <c r="K2699" s="149">
        <v>5000</v>
      </c>
      <c r="L2699" s="149">
        <v>585</v>
      </c>
      <c r="M2699" s="149"/>
      <c r="N2699" s="149">
        <v>585</v>
      </c>
      <c r="O2699" s="149"/>
      <c r="P2699" s="149">
        <v>4415</v>
      </c>
      <c r="Q2699" s="162">
        <v>0</v>
      </c>
    </row>
    <row r="2700" spans="1:17" s="118" customFormat="1" x14ac:dyDescent="0.35">
      <c r="A2700" s="39"/>
      <c r="B2700" s="40"/>
      <c r="C2700" s="40"/>
      <c r="D2700" s="40"/>
      <c r="E2700" s="44"/>
      <c r="F2700" s="40"/>
      <c r="G2700" s="40"/>
      <c r="H2700" s="151" t="s">
        <v>726</v>
      </c>
      <c r="I2700" s="152">
        <v>5000</v>
      </c>
      <c r="J2700" s="152">
        <v>0</v>
      </c>
      <c r="K2700" s="152">
        <v>5000</v>
      </c>
      <c r="L2700" s="152">
        <v>0</v>
      </c>
      <c r="M2700" s="152">
        <v>700</v>
      </c>
      <c r="N2700" s="152">
        <v>0</v>
      </c>
      <c r="O2700" s="152">
        <v>700</v>
      </c>
      <c r="P2700" s="152">
        <v>4300</v>
      </c>
      <c r="Q2700" s="153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7">SUM(J2642:J2700)</f>
        <v>0</v>
      </c>
      <c r="K2701" s="9">
        <f t="shared" si="97"/>
        <v>810200</v>
      </c>
      <c r="L2701" s="9">
        <f t="shared" si="97"/>
        <v>276996.78000000003</v>
      </c>
      <c r="M2701" s="9">
        <f t="shared" si="97"/>
        <v>126500</v>
      </c>
      <c r="N2701" s="9">
        <f t="shared" si="97"/>
        <v>276996.78000000003</v>
      </c>
      <c r="O2701" s="9">
        <f t="shared" si="97"/>
        <v>99375.6</v>
      </c>
      <c r="P2701" s="9">
        <f t="shared" si="97"/>
        <v>433827.62</v>
      </c>
      <c r="Q2701" s="9">
        <f t="shared" si="97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3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18" customFormat="1" x14ac:dyDescent="0.35">
      <c r="A2704" s="39"/>
      <c r="B2704" s="40"/>
      <c r="C2704" s="40"/>
      <c r="D2704" s="40"/>
      <c r="E2704" s="44"/>
      <c r="F2704" s="40"/>
      <c r="G2704" s="40"/>
      <c r="H2704" s="154" t="s">
        <v>728</v>
      </c>
      <c r="I2704" s="155">
        <v>5000</v>
      </c>
      <c r="J2704" s="155">
        <v>0</v>
      </c>
      <c r="K2704" s="155">
        <v>5000</v>
      </c>
      <c r="L2704" s="155">
        <v>0</v>
      </c>
      <c r="M2704" s="155">
        <v>5000</v>
      </c>
      <c r="N2704" s="155">
        <v>0</v>
      </c>
      <c r="O2704" s="155">
        <v>4920</v>
      </c>
      <c r="P2704" s="155">
        <v>80</v>
      </c>
      <c r="Q2704" s="156">
        <v>0</v>
      </c>
    </row>
    <row r="2705" spans="1:17" s="163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18" customFormat="1" x14ac:dyDescent="0.35">
      <c r="A2709" s="39"/>
      <c r="B2709" s="40"/>
      <c r="C2709" s="40"/>
      <c r="D2709" s="40"/>
      <c r="E2709" s="44"/>
      <c r="F2709" s="40"/>
      <c r="G2709" s="40"/>
      <c r="H2709" s="145" t="s">
        <v>721</v>
      </c>
      <c r="I2709" s="146">
        <v>10000</v>
      </c>
      <c r="J2709" s="146"/>
      <c r="K2709" s="146">
        <v>10000</v>
      </c>
      <c r="L2709" s="146">
        <v>0</v>
      </c>
      <c r="M2709" s="146">
        <v>5000</v>
      </c>
      <c r="N2709" s="146">
        <v>0</v>
      </c>
      <c r="O2709" s="146">
        <v>0</v>
      </c>
      <c r="P2709" s="146">
        <v>10000</v>
      </c>
      <c r="Q2709" s="147">
        <v>0</v>
      </c>
    </row>
    <row r="2710" spans="1:17" s="163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18" customFormat="1" x14ac:dyDescent="0.35">
      <c r="A2712" s="39"/>
      <c r="B2712" s="40"/>
      <c r="C2712" s="40"/>
      <c r="D2712" s="40"/>
      <c r="E2712" s="44"/>
      <c r="F2712" s="40"/>
      <c r="G2712" s="40"/>
      <c r="H2712" s="145" t="s">
        <v>721</v>
      </c>
      <c r="I2712" s="146">
        <v>271000</v>
      </c>
      <c r="J2712" s="146"/>
      <c r="K2712" s="146">
        <v>271000</v>
      </c>
      <c r="L2712" s="146">
        <v>0</v>
      </c>
      <c r="M2712" s="146">
        <v>0</v>
      </c>
      <c r="N2712" s="146">
        <v>0</v>
      </c>
      <c r="O2712" s="146">
        <v>0</v>
      </c>
      <c r="P2712" s="146">
        <v>271000</v>
      </c>
      <c r="Q2712" s="147">
        <v>0</v>
      </c>
    </row>
    <row r="2713" spans="1:17" s="163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98">SUM(J2704:J2717)</f>
        <v>0</v>
      </c>
      <c r="K2718" s="9">
        <f t="shared" si="98"/>
        <v>286000</v>
      </c>
      <c r="L2718" s="9">
        <f t="shared" si="98"/>
        <v>0</v>
      </c>
      <c r="M2718" s="9">
        <f t="shared" si="98"/>
        <v>10000</v>
      </c>
      <c r="N2718" s="9">
        <f t="shared" si="98"/>
        <v>0</v>
      </c>
      <c r="O2718" s="9">
        <f t="shared" si="98"/>
        <v>4920</v>
      </c>
      <c r="P2718" s="9">
        <f t="shared" si="98"/>
        <v>281080</v>
      </c>
      <c r="Q2718" s="9">
        <f t="shared" si="98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3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18" customFormat="1" x14ac:dyDescent="0.35">
      <c r="A2974" s="39"/>
      <c r="B2974" s="40"/>
      <c r="C2974" s="40"/>
      <c r="D2974" s="40"/>
      <c r="E2974" s="44"/>
      <c r="F2974" s="40"/>
      <c r="G2974" s="40"/>
      <c r="H2974" s="115" t="s">
        <v>701</v>
      </c>
      <c r="I2974" s="116">
        <v>40000</v>
      </c>
      <c r="J2974" s="116">
        <v>-2610</v>
      </c>
      <c r="K2974" s="116">
        <v>37390</v>
      </c>
      <c r="L2974" s="116">
        <v>0</v>
      </c>
      <c r="M2974" s="116">
        <v>9070</v>
      </c>
      <c r="N2974" s="116">
        <v>0</v>
      </c>
      <c r="O2974" s="116">
        <v>9070</v>
      </c>
      <c r="P2974" s="116">
        <v>28320</v>
      </c>
      <c r="Q2974" s="117">
        <v>0</v>
      </c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9" t="s">
        <v>705</v>
      </c>
      <c r="I2975" s="120">
        <v>60000</v>
      </c>
      <c r="J2975" s="120"/>
      <c r="K2975" s="120">
        <v>60000</v>
      </c>
      <c r="L2975" s="120"/>
      <c r="M2975" s="120">
        <v>40000</v>
      </c>
      <c r="N2975" s="120"/>
      <c r="O2975" s="120"/>
      <c r="P2975" s="120">
        <v>20000</v>
      </c>
      <c r="Q2975" s="121">
        <v>40000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22" t="s">
        <v>707</v>
      </c>
      <c r="I2976" s="123">
        <v>70000</v>
      </c>
      <c r="J2976" s="123"/>
      <c r="K2976" s="124">
        <v>70000</v>
      </c>
      <c r="L2976" s="123">
        <v>6470</v>
      </c>
      <c r="M2976" s="123">
        <v>17000</v>
      </c>
      <c r="N2976" s="123">
        <v>6470</v>
      </c>
      <c r="O2976" s="123">
        <v>5200</v>
      </c>
      <c r="P2976" s="123">
        <v>46530</v>
      </c>
      <c r="Q2976" s="125">
        <v>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6" t="s">
        <v>708</v>
      </c>
      <c r="I2977" s="127">
        <v>60000</v>
      </c>
      <c r="J2977" s="127">
        <v>-5000</v>
      </c>
      <c r="K2977" s="128">
        <v>55000</v>
      </c>
      <c r="L2977" s="127">
        <v>14783.76</v>
      </c>
      <c r="M2977" s="127">
        <v>30000</v>
      </c>
      <c r="N2977" s="127">
        <v>14783.76</v>
      </c>
      <c r="O2977" s="127">
        <v>14980</v>
      </c>
      <c r="P2977" s="127">
        <v>25236.239999999998</v>
      </c>
      <c r="Q2977" s="129"/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30" t="s">
        <v>710</v>
      </c>
      <c r="I2978" s="131">
        <v>20000</v>
      </c>
      <c r="J2978" s="131">
        <v>0</v>
      </c>
      <c r="K2978" s="132">
        <v>20000</v>
      </c>
      <c r="L2978" s="131">
        <v>2480</v>
      </c>
      <c r="M2978" s="131">
        <v>1200</v>
      </c>
      <c r="N2978" s="131">
        <v>2480</v>
      </c>
      <c r="O2978" s="131">
        <v>1200</v>
      </c>
      <c r="P2978" s="131">
        <v>16320</v>
      </c>
      <c r="Q2978" s="133">
        <v>0</v>
      </c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4" t="s">
        <v>712</v>
      </c>
      <c r="I2979" s="135">
        <v>20000</v>
      </c>
      <c r="J2979" s="135"/>
      <c r="K2979" s="136">
        <v>20000</v>
      </c>
      <c r="L2979" s="135">
        <v>8300</v>
      </c>
      <c r="M2979" s="135">
        <v>10000</v>
      </c>
      <c r="N2979" s="135">
        <v>8300</v>
      </c>
      <c r="O2979" s="135">
        <v>3650</v>
      </c>
      <c r="P2979" s="135">
        <v>8050</v>
      </c>
      <c r="Q2979" s="137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8" t="s">
        <v>714</v>
      </c>
      <c r="I2980" s="139">
        <v>30000</v>
      </c>
      <c r="J2980" s="139">
        <v>-2200</v>
      </c>
      <c r="K2980" s="140">
        <v>27800</v>
      </c>
      <c r="L2980" s="139">
        <v>12800</v>
      </c>
      <c r="M2980" s="139">
        <v>6190</v>
      </c>
      <c r="N2980" s="139">
        <v>7800</v>
      </c>
      <c r="O2980" s="139">
        <v>6190</v>
      </c>
      <c r="P2980" s="139">
        <v>8810</v>
      </c>
      <c r="Q2980" s="141">
        <v>5000</v>
      </c>
    </row>
    <row r="2981" spans="1:17" s="163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18" customFormat="1" x14ac:dyDescent="0.35">
      <c r="A2982" s="39"/>
      <c r="B2982" s="40"/>
      <c r="C2982" s="40"/>
      <c r="D2982" s="40"/>
      <c r="E2982" s="44"/>
      <c r="F2982" s="40"/>
      <c r="G2982" s="40"/>
      <c r="H2982" s="115" t="s">
        <v>701</v>
      </c>
      <c r="I2982" s="116">
        <v>54000</v>
      </c>
      <c r="J2982" s="116">
        <v>2610</v>
      </c>
      <c r="K2982" s="116">
        <v>56610</v>
      </c>
      <c r="L2982" s="116">
        <v>0</v>
      </c>
      <c r="M2982" s="116">
        <v>51020</v>
      </c>
      <c r="N2982" s="116">
        <v>0</v>
      </c>
      <c r="O2982" s="116">
        <v>51020</v>
      </c>
      <c r="P2982" s="116">
        <v>5590</v>
      </c>
      <c r="Q2982" s="117">
        <v>0</v>
      </c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9" t="s">
        <v>705</v>
      </c>
      <c r="I2983" s="120">
        <v>100000</v>
      </c>
      <c r="J2983" s="120">
        <v>-22000</v>
      </c>
      <c r="K2983" s="120">
        <v>78000</v>
      </c>
      <c r="L2983" s="120"/>
      <c r="M2983" s="120">
        <v>40000</v>
      </c>
      <c r="N2983" s="120">
        <v>0</v>
      </c>
      <c r="O2983" s="120">
        <v>26860</v>
      </c>
      <c r="P2983" s="120">
        <v>38000</v>
      </c>
      <c r="Q2983" s="121">
        <v>13140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22" t="s">
        <v>707</v>
      </c>
      <c r="I2984" s="123">
        <v>80000</v>
      </c>
      <c r="J2984" s="123">
        <v>-5500</v>
      </c>
      <c r="K2984" s="124">
        <v>74500</v>
      </c>
      <c r="L2984" s="123">
        <v>7540</v>
      </c>
      <c r="M2984" s="123">
        <v>20000</v>
      </c>
      <c r="N2984" s="123">
        <v>7540</v>
      </c>
      <c r="O2984" s="123">
        <v>9560</v>
      </c>
      <c r="P2984" s="123">
        <v>46960</v>
      </c>
      <c r="Q2984" s="125">
        <v>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6" t="s">
        <v>708</v>
      </c>
      <c r="I2985" s="127">
        <v>100000</v>
      </c>
      <c r="J2985" s="127">
        <v>-10000</v>
      </c>
      <c r="K2985" s="128">
        <v>90000</v>
      </c>
      <c r="L2985" s="127">
        <v>10102.23</v>
      </c>
      <c r="M2985" s="127">
        <v>60000</v>
      </c>
      <c r="N2985" s="127">
        <v>10102.23</v>
      </c>
      <c r="O2985" s="127">
        <v>20421</v>
      </c>
      <c r="P2985" s="127">
        <v>59476.770000000004</v>
      </c>
      <c r="Q2985" s="129"/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30" t="s">
        <v>710</v>
      </c>
      <c r="I2986" s="131">
        <v>120000</v>
      </c>
      <c r="J2986" s="131">
        <v>0</v>
      </c>
      <c r="K2986" s="132">
        <v>120000</v>
      </c>
      <c r="L2986" s="131">
        <v>920</v>
      </c>
      <c r="M2986" s="131">
        <v>6320</v>
      </c>
      <c r="N2986" s="131">
        <v>920</v>
      </c>
      <c r="O2986" s="131">
        <v>6320</v>
      </c>
      <c r="P2986" s="131">
        <v>112760</v>
      </c>
      <c r="Q2986" s="133">
        <v>0</v>
      </c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4" t="s">
        <v>712</v>
      </c>
      <c r="I2987" s="135">
        <v>115000</v>
      </c>
      <c r="J2987" s="135"/>
      <c r="K2987" s="136">
        <v>115000</v>
      </c>
      <c r="L2987" s="135">
        <v>15900</v>
      </c>
      <c r="M2987" s="135">
        <v>57500</v>
      </c>
      <c r="N2987" s="135">
        <v>15900</v>
      </c>
      <c r="O2987" s="135">
        <v>15339.2</v>
      </c>
      <c r="P2987" s="135">
        <v>83760.800000000003</v>
      </c>
      <c r="Q2987" s="137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8" t="s">
        <v>714</v>
      </c>
      <c r="I2988" s="139">
        <v>80000</v>
      </c>
      <c r="J2988" s="139">
        <v>-35000</v>
      </c>
      <c r="K2988" s="140">
        <v>45000</v>
      </c>
      <c r="L2988" s="139">
        <v>5000</v>
      </c>
      <c r="M2988" s="139">
        <v>32198</v>
      </c>
      <c r="N2988" s="139"/>
      <c r="O2988" s="139">
        <v>32198</v>
      </c>
      <c r="P2988" s="139">
        <v>7802</v>
      </c>
      <c r="Q2988" s="141">
        <v>5000</v>
      </c>
    </row>
    <row r="2989" spans="1:17" s="163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18" customFormat="1" x14ac:dyDescent="0.35">
      <c r="A2990" s="39"/>
      <c r="B2990" s="40"/>
      <c r="C2990" s="40"/>
      <c r="D2990" s="40"/>
      <c r="E2990" s="44"/>
      <c r="F2990" s="40"/>
      <c r="G2990" s="40"/>
      <c r="H2990" s="119" t="s">
        <v>705</v>
      </c>
      <c r="I2990" s="120">
        <v>10000</v>
      </c>
      <c r="J2990" s="120"/>
      <c r="K2990" s="120">
        <v>10000</v>
      </c>
      <c r="L2990" s="120"/>
      <c r="M2990" s="120"/>
      <c r="N2990" s="120"/>
      <c r="O2990" s="120"/>
      <c r="P2990" s="120">
        <v>10000</v>
      </c>
      <c r="Q2990" s="121">
        <v>0</v>
      </c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22" t="s">
        <v>707</v>
      </c>
      <c r="I2991" s="123">
        <v>100000</v>
      </c>
      <c r="J2991" s="123"/>
      <c r="K2991" s="124">
        <v>100000</v>
      </c>
      <c r="L2991" s="123"/>
      <c r="M2991" s="123"/>
      <c r="N2991" s="123"/>
      <c r="O2991" s="123"/>
      <c r="P2991" s="123">
        <v>100000</v>
      </c>
      <c r="Q2991" s="125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26" t="s">
        <v>708</v>
      </c>
      <c r="I2992" s="127">
        <v>5000</v>
      </c>
      <c r="J2992" s="127">
        <v>30000</v>
      </c>
      <c r="K2992" s="128">
        <v>35000</v>
      </c>
      <c r="L2992" s="127">
        <v>31500</v>
      </c>
      <c r="M2992" s="127">
        <v>0</v>
      </c>
      <c r="N2992" s="127">
        <v>31500</v>
      </c>
      <c r="O2992" s="127"/>
      <c r="P2992" s="127">
        <v>3500</v>
      </c>
      <c r="Q2992" s="129"/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30" t="s">
        <v>710</v>
      </c>
      <c r="I2993" s="131">
        <v>5000</v>
      </c>
      <c r="J2993" s="131">
        <v>0</v>
      </c>
      <c r="K2993" s="132">
        <v>5000</v>
      </c>
      <c r="L2993" s="131">
        <v>2160</v>
      </c>
      <c r="M2993" s="131">
        <v>0</v>
      </c>
      <c r="N2993" s="131">
        <v>2160</v>
      </c>
      <c r="O2993" s="131">
        <v>0</v>
      </c>
      <c r="P2993" s="131">
        <v>2840</v>
      </c>
      <c r="Q2993" s="133">
        <v>0</v>
      </c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34" t="s">
        <v>712</v>
      </c>
      <c r="I2994" s="135">
        <v>10000</v>
      </c>
      <c r="J2994" s="135"/>
      <c r="K2994" s="136">
        <v>10000</v>
      </c>
      <c r="L2994" s="135"/>
      <c r="M2994" s="135"/>
      <c r="N2994" s="135"/>
      <c r="O2994" s="135"/>
      <c r="P2994" s="135">
        <v>10000</v>
      </c>
      <c r="Q2994" s="137">
        <v>0</v>
      </c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8" t="s">
        <v>714</v>
      </c>
      <c r="I2995" s="139">
        <v>1000</v>
      </c>
      <c r="J2995" s="139">
        <v>8600</v>
      </c>
      <c r="K2995" s="140">
        <v>9600</v>
      </c>
      <c r="L2995" s="139">
        <v>9600</v>
      </c>
      <c r="M2995" s="139"/>
      <c r="N2995" s="139">
        <v>9600</v>
      </c>
      <c r="O2995" s="139"/>
      <c r="P2995" s="139">
        <v>0</v>
      </c>
      <c r="Q2995" s="141">
        <v>0</v>
      </c>
    </row>
    <row r="2996" spans="1:17" s="163" customFormat="1" x14ac:dyDescent="0.35">
      <c r="A2996" s="39"/>
      <c r="B2996" s="40"/>
      <c r="C2996" s="40"/>
      <c r="D2996" s="40"/>
      <c r="E2996" s="44"/>
      <c r="F2996" s="40"/>
      <c r="G2996" s="40"/>
      <c r="H2996" s="62" t="s">
        <v>599</v>
      </c>
      <c r="I2996" s="79"/>
      <c r="J2996" s="79"/>
      <c r="K2996" s="79"/>
      <c r="L2996" s="79"/>
      <c r="M2996" s="79"/>
      <c r="N2996" s="79"/>
      <c r="O2996" s="79"/>
      <c r="P2996" s="79"/>
      <c r="Q2996" s="79"/>
    </row>
    <row r="2997" spans="1:17" s="118" customFormat="1" x14ac:dyDescent="0.35">
      <c r="A2997" s="39"/>
      <c r="B2997" s="40"/>
      <c r="C2997" s="40"/>
      <c r="D2997" s="40"/>
      <c r="E2997" s="44"/>
      <c r="F2997" s="40"/>
      <c r="G2997" s="40"/>
      <c r="H2997" s="119" t="s">
        <v>705</v>
      </c>
      <c r="I2997" s="120">
        <v>16000</v>
      </c>
      <c r="J2997" s="120"/>
      <c r="K2997" s="120">
        <v>16000</v>
      </c>
      <c r="L2997" s="120"/>
      <c r="M2997" s="120"/>
      <c r="N2997" s="120"/>
      <c r="O2997" s="120"/>
      <c r="P2997" s="120">
        <v>16000</v>
      </c>
      <c r="Q2997" s="121">
        <v>0</v>
      </c>
    </row>
    <row r="2998" spans="1:17" s="118" customFormat="1" x14ac:dyDescent="0.35">
      <c r="A2998" s="39"/>
      <c r="B2998" s="40"/>
      <c r="C2998" s="40"/>
      <c r="D2998" s="40"/>
      <c r="E2998" s="44"/>
      <c r="F2998" s="40"/>
      <c r="G2998" s="40"/>
      <c r="H2998" s="126" t="s">
        <v>708</v>
      </c>
      <c r="I2998" s="127">
        <v>10000</v>
      </c>
      <c r="J2998" s="127">
        <v>-5000</v>
      </c>
      <c r="K2998" s="128">
        <v>5000</v>
      </c>
      <c r="L2998" s="127"/>
      <c r="M2998" s="127">
        <v>0</v>
      </c>
      <c r="N2998" s="127"/>
      <c r="O2998" s="127"/>
      <c r="P2998" s="127">
        <v>5000</v>
      </c>
      <c r="Q2998" s="129"/>
    </row>
    <row r="2999" spans="1:17" s="163" customFormat="1" x14ac:dyDescent="0.35">
      <c r="A2999" s="39"/>
      <c r="B2999" s="40"/>
      <c r="C2999" s="40"/>
      <c r="D2999" s="40"/>
      <c r="E2999" s="44"/>
      <c r="F2999" s="40"/>
      <c r="G2999" s="40"/>
      <c r="H2999" s="62" t="s">
        <v>600</v>
      </c>
      <c r="I2999" s="79"/>
      <c r="J2999" s="79"/>
      <c r="K2999" s="79"/>
      <c r="L2999" s="79"/>
      <c r="M2999" s="79"/>
      <c r="N2999" s="79"/>
      <c r="O2999" s="79"/>
      <c r="P2999" s="79"/>
      <c r="Q2999" s="79"/>
    </row>
    <row r="3000" spans="1:17" s="118" customFormat="1" x14ac:dyDescent="0.35">
      <c r="A3000" s="39"/>
      <c r="B3000" s="40"/>
      <c r="C3000" s="40"/>
      <c r="D3000" s="40"/>
      <c r="E3000" s="44"/>
      <c r="F3000" s="40"/>
      <c r="G3000" s="40"/>
      <c r="H3000" s="115" t="s">
        <v>701</v>
      </c>
      <c r="I3000" s="116">
        <v>20000</v>
      </c>
      <c r="J3000" s="116">
        <v>0</v>
      </c>
      <c r="K3000" s="116">
        <v>20000</v>
      </c>
      <c r="L3000" s="116">
        <v>0</v>
      </c>
      <c r="M3000" s="116">
        <v>9300</v>
      </c>
      <c r="N3000" s="116">
        <v>0</v>
      </c>
      <c r="O3000" s="116">
        <v>9300</v>
      </c>
      <c r="P3000" s="116">
        <v>10700</v>
      </c>
      <c r="Q3000" s="117">
        <v>0</v>
      </c>
    </row>
    <row r="3001" spans="1:17" s="118" customFormat="1" x14ac:dyDescent="0.35">
      <c r="A3001" s="39"/>
      <c r="B3001" s="40"/>
      <c r="C3001" s="40"/>
      <c r="D3001" s="40"/>
      <c r="E3001" s="44"/>
      <c r="F3001" s="40"/>
      <c r="G3001" s="40"/>
      <c r="H3001" s="119" t="s">
        <v>705</v>
      </c>
      <c r="I3001" s="120">
        <v>30000</v>
      </c>
      <c r="J3001" s="120"/>
      <c r="K3001" s="120">
        <v>30000</v>
      </c>
      <c r="L3001" s="120"/>
      <c r="M3001" s="120">
        <v>20000</v>
      </c>
      <c r="N3001" s="120">
        <v>0</v>
      </c>
      <c r="O3001" s="120">
        <v>1380</v>
      </c>
      <c r="P3001" s="120">
        <v>10000</v>
      </c>
      <c r="Q3001" s="121">
        <v>18620</v>
      </c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22" t="s">
        <v>707</v>
      </c>
      <c r="I3002" s="123">
        <v>50000</v>
      </c>
      <c r="J3002" s="123"/>
      <c r="K3002" s="124">
        <v>50000</v>
      </c>
      <c r="L3002" s="123">
        <v>4200</v>
      </c>
      <c r="M3002" s="123">
        <v>12000</v>
      </c>
      <c r="N3002" s="123">
        <v>4200</v>
      </c>
      <c r="O3002" s="123"/>
      <c r="P3002" s="123">
        <v>33800</v>
      </c>
      <c r="Q3002" s="125">
        <v>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26" t="s">
        <v>708</v>
      </c>
      <c r="I3003" s="127">
        <v>70000</v>
      </c>
      <c r="J3003" s="127">
        <v>-10000</v>
      </c>
      <c r="K3003" s="128">
        <v>60000</v>
      </c>
      <c r="L3003" s="127">
        <v>7145.48</v>
      </c>
      <c r="M3003" s="127">
        <v>35000</v>
      </c>
      <c r="N3003" s="127">
        <v>7145.48</v>
      </c>
      <c r="O3003" s="127">
        <v>1570</v>
      </c>
      <c r="P3003" s="127">
        <v>51284.520000000004</v>
      </c>
      <c r="Q3003" s="129"/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30" t="s">
        <v>710</v>
      </c>
      <c r="I3004" s="131">
        <v>100000</v>
      </c>
      <c r="J3004" s="131">
        <v>0</v>
      </c>
      <c r="K3004" s="132">
        <v>100000</v>
      </c>
      <c r="L3004" s="131">
        <v>40416</v>
      </c>
      <c r="M3004" s="131">
        <v>13560</v>
      </c>
      <c r="N3004" s="131">
        <v>40416</v>
      </c>
      <c r="O3004" s="131">
        <v>13560</v>
      </c>
      <c r="P3004" s="131">
        <v>46024</v>
      </c>
      <c r="Q3004" s="133">
        <v>0</v>
      </c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34" t="s">
        <v>712</v>
      </c>
      <c r="I3005" s="135">
        <v>15000</v>
      </c>
      <c r="J3005" s="135"/>
      <c r="K3005" s="136">
        <v>15000</v>
      </c>
      <c r="L3005" s="135">
        <v>3450</v>
      </c>
      <c r="M3005" s="135">
        <v>7500</v>
      </c>
      <c r="N3005" s="135">
        <v>3450</v>
      </c>
      <c r="O3005" s="135"/>
      <c r="P3005" s="135">
        <v>11550</v>
      </c>
      <c r="Q3005" s="137">
        <v>0</v>
      </c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8" t="s">
        <v>714</v>
      </c>
      <c r="I3006" s="139">
        <v>10000</v>
      </c>
      <c r="J3006" s="139">
        <v>0</v>
      </c>
      <c r="K3006" s="140">
        <v>10000</v>
      </c>
      <c r="L3006" s="139">
        <v>5000</v>
      </c>
      <c r="M3006" s="139">
        <v>920</v>
      </c>
      <c r="N3006" s="139"/>
      <c r="O3006" s="139">
        <v>920</v>
      </c>
      <c r="P3006" s="139">
        <v>4080</v>
      </c>
      <c r="Q3006" s="141">
        <v>5000</v>
      </c>
    </row>
    <row r="3007" spans="1:17" s="163" customFormat="1" x14ac:dyDescent="0.35">
      <c r="A3007" s="39"/>
      <c r="B3007" s="40"/>
      <c r="C3007" s="40"/>
      <c r="D3007" s="40"/>
      <c r="E3007" s="44"/>
      <c r="F3007" s="40"/>
      <c r="G3007" s="40"/>
      <c r="H3007" s="62" t="s">
        <v>601</v>
      </c>
      <c r="I3007" s="45"/>
      <c r="J3007" s="45"/>
      <c r="K3007" s="45"/>
      <c r="L3007" s="45"/>
      <c r="M3007" s="45"/>
      <c r="N3007" s="45"/>
      <c r="O3007" s="45"/>
      <c r="P3007" s="45"/>
      <c r="Q3007" s="45"/>
    </row>
    <row r="3008" spans="1:17" s="118" customFormat="1" x14ac:dyDescent="0.35">
      <c r="A3008" s="39"/>
      <c r="B3008" s="40"/>
      <c r="C3008" s="40"/>
      <c r="D3008" s="40"/>
      <c r="E3008" s="44"/>
      <c r="F3008" s="40"/>
      <c r="G3008" s="40"/>
      <c r="H3008" s="115" t="s">
        <v>701</v>
      </c>
      <c r="I3008" s="116">
        <v>20000</v>
      </c>
      <c r="J3008" s="116">
        <v>0</v>
      </c>
      <c r="K3008" s="116">
        <v>20000</v>
      </c>
      <c r="L3008" s="116">
        <v>15000</v>
      </c>
      <c r="M3008" s="116">
        <v>0</v>
      </c>
      <c r="N3008" s="116">
        <v>15000</v>
      </c>
      <c r="O3008" s="116">
        <v>0</v>
      </c>
      <c r="P3008" s="116">
        <v>5000</v>
      </c>
      <c r="Q3008" s="117">
        <v>0</v>
      </c>
    </row>
    <row r="3009" spans="1:17" s="118" customFormat="1" x14ac:dyDescent="0.35">
      <c r="A3009" s="39"/>
      <c r="B3009" s="40"/>
      <c r="C3009" s="40"/>
      <c r="D3009" s="40"/>
      <c r="E3009" s="44"/>
      <c r="F3009" s="40"/>
      <c r="G3009" s="40"/>
      <c r="H3009" s="119" t="s">
        <v>705</v>
      </c>
      <c r="I3009" s="120">
        <v>13500</v>
      </c>
      <c r="J3009" s="120"/>
      <c r="K3009" s="120">
        <v>13500</v>
      </c>
      <c r="L3009" s="120"/>
      <c r="M3009" s="120"/>
      <c r="N3009" s="120"/>
      <c r="O3009" s="120"/>
      <c r="P3009" s="120">
        <v>13500</v>
      </c>
      <c r="Q3009" s="121">
        <v>0</v>
      </c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22" t="s">
        <v>707</v>
      </c>
      <c r="I3010" s="123">
        <v>9000</v>
      </c>
      <c r="J3010" s="123">
        <v>5500</v>
      </c>
      <c r="K3010" s="124">
        <v>14500</v>
      </c>
      <c r="L3010" s="123">
        <v>14500</v>
      </c>
      <c r="M3010" s="123"/>
      <c r="N3010" s="123">
        <v>14500</v>
      </c>
      <c r="O3010" s="123"/>
      <c r="P3010" s="123">
        <v>0</v>
      </c>
      <c r="Q3010" s="125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26" t="s">
        <v>708</v>
      </c>
      <c r="I3011" s="127">
        <v>9000</v>
      </c>
      <c r="J3011" s="127"/>
      <c r="K3011" s="128">
        <v>9000</v>
      </c>
      <c r="L3011" s="127">
        <v>5000</v>
      </c>
      <c r="M3011" s="127">
        <v>0</v>
      </c>
      <c r="N3011" s="127">
        <v>5000</v>
      </c>
      <c r="O3011" s="127"/>
      <c r="P3011" s="127">
        <v>4000</v>
      </c>
      <c r="Q3011" s="129"/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30" t="s">
        <v>710</v>
      </c>
      <c r="I3012" s="131">
        <v>18000</v>
      </c>
      <c r="J3012" s="131">
        <v>0</v>
      </c>
      <c r="K3012" s="132">
        <v>18000</v>
      </c>
      <c r="L3012" s="131">
        <v>6000</v>
      </c>
      <c r="M3012" s="131">
        <v>0</v>
      </c>
      <c r="N3012" s="131">
        <v>6000</v>
      </c>
      <c r="O3012" s="131">
        <v>0</v>
      </c>
      <c r="P3012" s="131">
        <v>12000</v>
      </c>
      <c r="Q3012" s="133">
        <v>0</v>
      </c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34" t="s">
        <v>712</v>
      </c>
      <c r="I3013" s="135">
        <v>15000</v>
      </c>
      <c r="J3013" s="135"/>
      <c r="K3013" s="136">
        <v>15000</v>
      </c>
      <c r="L3013" s="135">
        <v>11000</v>
      </c>
      <c r="M3013" s="135"/>
      <c r="N3013" s="135">
        <v>11000</v>
      </c>
      <c r="O3013" s="135"/>
      <c r="P3013" s="135">
        <v>4000</v>
      </c>
      <c r="Q3013" s="137">
        <v>0</v>
      </c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8" t="s">
        <v>714</v>
      </c>
      <c r="I3014" s="139">
        <v>18000</v>
      </c>
      <c r="J3014" s="139">
        <v>24660</v>
      </c>
      <c r="K3014" s="140">
        <v>42660</v>
      </c>
      <c r="L3014" s="139">
        <v>42580</v>
      </c>
      <c r="M3014" s="139"/>
      <c r="N3014" s="139">
        <v>42580</v>
      </c>
      <c r="O3014" s="139"/>
      <c r="P3014" s="139">
        <v>80</v>
      </c>
      <c r="Q3014" s="141">
        <v>0</v>
      </c>
    </row>
    <row r="3015" spans="1:17" s="163" customFormat="1" x14ac:dyDescent="0.35">
      <c r="A3015" s="39"/>
      <c r="B3015" s="40"/>
      <c r="C3015" s="40"/>
      <c r="D3015" s="40"/>
      <c r="E3015" s="44"/>
      <c r="F3015" s="40"/>
      <c r="G3015" s="40"/>
      <c r="H3015" s="62" t="s">
        <v>602</v>
      </c>
      <c r="I3015" s="45"/>
      <c r="J3015" s="45"/>
      <c r="K3015" s="45"/>
      <c r="L3015" s="45"/>
      <c r="M3015" s="45"/>
      <c r="N3015" s="45"/>
      <c r="O3015" s="45"/>
      <c r="P3015" s="45"/>
      <c r="Q3015" s="45"/>
    </row>
    <row r="3016" spans="1:17" s="118" customFormat="1" x14ac:dyDescent="0.35">
      <c r="A3016" s="39"/>
      <c r="B3016" s="40"/>
      <c r="C3016" s="40"/>
      <c r="D3016" s="40"/>
      <c r="E3016" s="44"/>
      <c r="F3016" s="40"/>
      <c r="G3016" s="40"/>
      <c r="H3016" s="115" t="s">
        <v>701</v>
      </c>
      <c r="I3016" s="116">
        <v>10000</v>
      </c>
      <c r="J3016" s="116">
        <v>0</v>
      </c>
      <c r="K3016" s="116">
        <v>10000</v>
      </c>
      <c r="L3016" s="116">
        <v>0</v>
      </c>
      <c r="M3016" s="116">
        <v>0</v>
      </c>
      <c r="N3016" s="116">
        <v>0</v>
      </c>
      <c r="O3016" s="116">
        <v>0</v>
      </c>
      <c r="P3016" s="116">
        <v>10000</v>
      </c>
      <c r="Q3016" s="117">
        <v>0</v>
      </c>
    </row>
    <row r="3017" spans="1:17" s="118" customFormat="1" x14ac:dyDescent="0.35">
      <c r="A3017" s="39"/>
      <c r="B3017" s="40"/>
      <c r="C3017" s="40"/>
      <c r="D3017" s="40"/>
      <c r="E3017" s="44"/>
      <c r="F3017" s="40"/>
      <c r="G3017" s="40"/>
      <c r="H3017" s="119" t="s">
        <v>705</v>
      </c>
      <c r="I3017" s="120">
        <v>6000</v>
      </c>
      <c r="J3017" s="120">
        <v>22000</v>
      </c>
      <c r="K3017" s="120">
        <v>28000</v>
      </c>
      <c r="L3017" s="120">
        <v>21008</v>
      </c>
      <c r="M3017" s="120">
        <v>6000</v>
      </c>
      <c r="N3017" s="120">
        <v>21008</v>
      </c>
      <c r="O3017" s="120">
        <v>0</v>
      </c>
      <c r="P3017" s="120">
        <v>992</v>
      </c>
      <c r="Q3017" s="121">
        <v>6000</v>
      </c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22" t="s">
        <v>707</v>
      </c>
      <c r="I3018" s="123">
        <v>10000</v>
      </c>
      <c r="J3018" s="123"/>
      <c r="K3018" s="124">
        <v>10000</v>
      </c>
      <c r="L3018" s="123"/>
      <c r="M3018" s="123">
        <v>3000</v>
      </c>
      <c r="N3018" s="123"/>
      <c r="O3018" s="123"/>
      <c r="P3018" s="123">
        <v>7000</v>
      </c>
      <c r="Q3018" s="125">
        <v>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26" t="s">
        <v>708</v>
      </c>
      <c r="I3019" s="127">
        <v>15000</v>
      </c>
      <c r="J3019" s="127"/>
      <c r="K3019" s="128">
        <v>15000</v>
      </c>
      <c r="L3019" s="127">
        <v>3300</v>
      </c>
      <c r="M3019" s="127">
        <v>0</v>
      </c>
      <c r="N3019" s="127">
        <v>3300</v>
      </c>
      <c r="O3019" s="127"/>
      <c r="P3019" s="127">
        <v>11700</v>
      </c>
      <c r="Q3019" s="129"/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30" t="s">
        <v>710</v>
      </c>
      <c r="I3020" s="131">
        <v>3000</v>
      </c>
      <c r="J3020" s="131">
        <v>0</v>
      </c>
      <c r="K3020" s="132">
        <v>3000</v>
      </c>
      <c r="L3020" s="131">
        <v>0</v>
      </c>
      <c r="M3020" s="131">
        <v>0</v>
      </c>
      <c r="N3020" s="131">
        <v>0</v>
      </c>
      <c r="O3020" s="131">
        <v>0</v>
      </c>
      <c r="P3020" s="131">
        <v>3000</v>
      </c>
      <c r="Q3020" s="133">
        <v>0</v>
      </c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34" t="s">
        <v>712</v>
      </c>
      <c r="I3021" s="135">
        <v>5000</v>
      </c>
      <c r="J3021" s="135"/>
      <c r="K3021" s="136">
        <v>5000</v>
      </c>
      <c r="L3021" s="135"/>
      <c r="M3021" s="135"/>
      <c r="N3021" s="135"/>
      <c r="O3021" s="135"/>
      <c r="P3021" s="135">
        <v>5000</v>
      </c>
      <c r="Q3021" s="137">
        <v>0</v>
      </c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8" t="s">
        <v>714</v>
      </c>
      <c r="I3022" s="139">
        <v>1000</v>
      </c>
      <c r="J3022" s="139">
        <v>0</v>
      </c>
      <c r="K3022" s="140">
        <v>1000</v>
      </c>
      <c r="L3022" s="139">
        <v>0</v>
      </c>
      <c r="M3022" s="139">
        <v>890</v>
      </c>
      <c r="N3022" s="139"/>
      <c r="O3022" s="139">
        <v>890</v>
      </c>
      <c r="P3022" s="139">
        <v>110</v>
      </c>
      <c r="Q3022" s="141">
        <v>0</v>
      </c>
    </row>
    <row r="3023" spans="1:17" s="163" customFormat="1" x14ac:dyDescent="0.35">
      <c r="A3023" s="39"/>
      <c r="B3023" s="40"/>
      <c r="C3023" s="40"/>
      <c r="D3023" s="40"/>
      <c r="E3023" s="44"/>
      <c r="F3023" s="40"/>
      <c r="G3023" s="40"/>
      <c r="H3023" s="62" t="s">
        <v>603</v>
      </c>
      <c r="I3023" s="45"/>
      <c r="J3023" s="45"/>
      <c r="K3023" s="45"/>
      <c r="L3023" s="45"/>
      <c r="M3023" s="45"/>
      <c r="N3023" s="45"/>
      <c r="O3023" s="45"/>
      <c r="P3023" s="45"/>
      <c r="Q3023" s="45"/>
    </row>
    <row r="3024" spans="1:17" s="118" customFormat="1" x14ac:dyDescent="0.35">
      <c r="A3024" s="39"/>
      <c r="B3024" s="40"/>
      <c r="C3024" s="40"/>
      <c r="D3024" s="40"/>
      <c r="E3024" s="44"/>
      <c r="F3024" s="40"/>
      <c r="G3024" s="40"/>
      <c r="H3024" s="115" t="s">
        <v>701</v>
      </c>
      <c r="I3024" s="116">
        <v>20000</v>
      </c>
      <c r="J3024" s="116">
        <v>-18650</v>
      </c>
      <c r="K3024" s="116">
        <v>1350</v>
      </c>
      <c r="L3024" s="116">
        <v>0</v>
      </c>
      <c r="M3024" s="116">
        <v>160</v>
      </c>
      <c r="N3024" s="116">
        <v>0</v>
      </c>
      <c r="O3024" s="116">
        <v>160</v>
      </c>
      <c r="P3024" s="116">
        <v>1190</v>
      </c>
      <c r="Q3024" s="117">
        <v>0</v>
      </c>
    </row>
    <row r="3025" spans="1:17" s="118" customFormat="1" x14ac:dyDescent="0.35">
      <c r="A3025" s="39"/>
      <c r="B3025" s="40"/>
      <c r="C3025" s="40"/>
      <c r="D3025" s="40"/>
      <c r="E3025" s="44"/>
      <c r="F3025" s="40"/>
      <c r="G3025" s="40"/>
      <c r="H3025" s="119" t="s">
        <v>705</v>
      </c>
      <c r="I3025" s="120">
        <v>15000</v>
      </c>
      <c r="J3025" s="120"/>
      <c r="K3025" s="120">
        <v>15000</v>
      </c>
      <c r="L3025" s="120"/>
      <c r="M3025" s="120">
        <v>15000</v>
      </c>
      <c r="N3025" s="120">
        <v>0</v>
      </c>
      <c r="O3025" s="120">
        <v>8250</v>
      </c>
      <c r="P3025" s="120">
        <v>0</v>
      </c>
      <c r="Q3025" s="121">
        <v>6750</v>
      </c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22" t="s">
        <v>707</v>
      </c>
      <c r="I3026" s="123">
        <v>60000</v>
      </c>
      <c r="J3026" s="123"/>
      <c r="K3026" s="124">
        <v>60000</v>
      </c>
      <c r="L3026" s="123">
        <v>17500</v>
      </c>
      <c r="M3026" s="123">
        <v>7500</v>
      </c>
      <c r="N3026" s="123">
        <v>17500</v>
      </c>
      <c r="O3026" s="123">
        <v>4123</v>
      </c>
      <c r="P3026" s="123">
        <v>35000</v>
      </c>
      <c r="Q3026" s="125">
        <v>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26" t="s">
        <v>708</v>
      </c>
      <c r="I3027" s="127">
        <v>30000</v>
      </c>
      <c r="J3027" s="127"/>
      <c r="K3027" s="128">
        <v>30000</v>
      </c>
      <c r="L3027" s="127">
        <v>8125</v>
      </c>
      <c r="M3027" s="127">
        <v>15000</v>
      </c>
      <c r="N3027" s="127">
        <v>8125</v>
      </c>
      <c r="O3027" s="127">
        <v>13920</v>
      </c>
      <c r="P3027" s="127">
        <v>7955</v>
      </c>
      <c r="Q3027" s="129"/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30" t="s">
        <v>710</v>
      </c>
      <c r="I3028" s="131">
        <v>18500</v>
      </c>
      <c r="J3028" s="131">
        <v>0</v>
      </c>
      <c r="K3028" s="132">
        <v>18500</v>
      </c>
      <c r="L3028" s="131">
        <v>0</v>
      </c>
      <c r="M3028" s="131">
        <v>0</v>
      </c>
      <c r="N3028" s="131">
        <v>0</v>
      </c>
      <c r="O3028" s="131">
        <v>0</v>
      </c>
      <c r="P3028" s="131">
        <v>18500</v>
      </c>
      <c r="Q3028" s="133">
        <v>0</v>
      </c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34" t="s">
        <v>712</v>
      </c>
      <c r="I3029" s="135">
        <v>32000</v>
      </c>
      <c r="J3029" s="135"/>
      <c r="K3029" s="136">
        <v>32000</v>
      </c>
      <c r="L3029" s="135"/>
      <c r="M3029" s="135">
        <v>32000</v>
      </c>
      <c r="N3029" s="135"/>
      <c r="O3029" s="135">
        <v>9053</v>
      </c>
      <c r="P3029" s="135">
        <v>22947</v>
      </c>
      <c r="Q3029" s="137">
        <v>0</v>
      </c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8" t="s">
        <v>714</v>
      </c>
      <c r="I3030" s="139">
        <v>65000</v>
      </c>
      <c r="J3030" s="139">
        <v>0</v>
      </c>
      <c r="K3030" s="140">
        <v>65000</v>
      </c>
      <c r="L3030" s="139">
        <v>58805</v>
      </c>
      <c r="M3030" s="139">
        <v>5773</v>
      </c>
      <c r="N3030" s="139">
        <v>58805</v>
      </c>
      <c r="O3030" s="139">
        <v>5773</v>
      </c>
      <c r="P3030" s="139">
        <v>422</v>
      </c>
      <c r="Q3030" s="141">
        <v>0</v>
      </c>
    </row>
    <row r="3031" spans="1:17" s="163" customFormat="1" x14ac:dyDescent="0.35">
      <c r="A3031" s="39"/>
      <c r="B3031" s="40"/>
      <c r="C3031" s="40"/>
      <c r="D3031" s="40"/>
      <c r="E3031" s="44"/>
      <c r="F3031" s="40"/>
      <c r="G3031" s="40"/>
      <c r="H3031" s="62" t="s">
        <v>604</v>
      </c>
      <c r="I3031" s="45"/>
      <c r="J3031" s="45"/>
      <c r="K3031" s="45"/>
      <c r="L3031" s="45"/>
      <c r="M3031" s="45"/>
      <c r="N3031" s="45"/>
      <c r="O3031" s="45"/>
      <c r="P3031" s="45"/>
      <c r="Q3031" s="45"/>
    </row>
    <row r="3032" spans="1:17" s="118" customFormat="1" x14ac:dyDescent="0.35">
      <c r="A3032" s="39"/>
      <c r="B3032" s="40"/>
      <c r="C3032" s="40"/>
      <c r="D3032" s="40"/>
      <c r="E3032" s="44"/>
      <c r="F3032" s="40"/>
      <c r="G3032" s="40"/>
      <c r="H3032" s="115" t="s">
        <v>701</v>
      </c>
      <c r="I3032" s="116">
        <v>500</v>
      </c>
      <c r="J3032" s="116">
        <v>2050</v>
      </c>
      <c r="K3032" s="116">
        <v>2550</v>
      </c>
      <c r="L3032" s="116">
        <v>0</v>
      </c>
      <c r="M3032" s="116">
        <v>2523.6</v>
      </c>
      <c r="N3032" s="116">
        <v>0</v>
      </c>
      <c r="O3032" s="116">
        <v>2523.6</v>
      </c>
      <c r="P3032" s="116">
        <v>26.400000000000091</v>
      </c>
      <c r="Q3032" s="117">
        <v>0</v>
      </c>
    </row>
    <row r="3033" spans="1:17" s="118" customFormat="1" x14ac:dyDescent="0.35">
      <c r="A3033" s="39"/>
      <c r="B3033" s="40"/>
      <c r="C3033" s="40"/>
      <c r="D3033" s="40"/>
      <c r="E3033" s="44"/>
      <c r="F3033" s="40"/>
      <c r="G3033" s="40"/>
      <c r="H3033" s="119" t="s">
        <v>705</v>
      </c>
      <c r="I3033" s="120">
        <v>1000</v>
      </c>
      <c r="J3033" s="120"/>
      <c r="K3033" s="120">
        <v>1000</v>
      </c>
      <c r="L3033" s="120"/>
      <c r="M3033" s="120"/>
      <c r="N3033" s="120"/>
      <c r="O3033" s="120"/>
      <c r="P3033" s="120">
        <v>1000</v>
      </c>
      <c r="Q3033" s="121">
        <v>0</v>
      </c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22" t="s">
        <v>707</v>
      </c>
      <c r="I3034" s="123">
        <v>500</v>
      </c>
      <c r="J3034" s="123"/>
      <c r="K3034" s="124">
        <v>500</v>
      </c>
      <c r="L3034" s="123"/>
      <c r="M3034" s="123"/>
      <c r="N3034" s="123"/>
      <c r="O3034" s="123"/>
      <c r="P3034" s="123">
        <v>500</v>
      </c>
      <c r="Q3034" s="125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34" t="s">
        <v>712</v>
      </c>
      <c r="I3035" s="135">
        <v>1000</v>
      </c>
      <c r="J3035" s="135"/>
      <c r="K3035" s="136">
        <v>1000</v>
      </c>
      <c r="L3035" s="135"/>
      <c r="M3035" s="135"/>
      <c r="N3035" s="135"/>
      <c r="O3035" s="135"/>
      <c r="P3035" s="135">
        <v>1000</v>
      </c>
      <c r="Q3035" s="137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38" t="s">
        <v>714</v>
      </c>
      <c r="I3036" s="139">
        <v>1000</v>
      </c>
      <c r="J3036" s="139">
        <v>-1000</v>
      </c>
      <c r="K3036" s="140">
        <v>0</v>
      </c>
      <c r="L3036" s="139">
        <v>0</v>
      </c>
      <c r="M3036" s="139"/>
      <c r="N3036" s="139">
        <v>0</v>
      </c>
      <c r="O3036" s="139"/>
      <c r="P3036" s="139">
        <v>0</v>
      </c>
      <c r="Q3036" s="141">
        <v>0</v>
      </c>
    </row>
    <row r="3037" spans="1:17" s="163" customFormat="1" x14ac:dyDescent="0.35">
      <c r="A3037" s="39"/>
      <c r="B3037" s="40"/>
      <c r="C3037" s="40"/>
      <c r="D3037" s="40"/>
      <c r="E3037" s="44"/>
      <c r="F3037" s="40"/>
      <c r="G3037" s="40"/>
      <c r="H3037" s="62" t="s">
        <v>605</v>
      </c>
      <c r="I3037" s="45"/>
      <c r="J3037" s="45"/>
      <c r="K3037" s="45"/>
      <c r="L3037" s="45"/>
      <c r="M3037" s="45"/>
      <c r="N3037" s="45"/>
      <c r="O3037" s="45"/>
      <c r="P3037" s="45"/>
      <c r="Q3037" s="45"/>
    </row>
    <row r="3038" spans="1:17" s="118" customFormat="1" x14ac:dyDescent="0.35">
      <c r="A3038" s="39"/>
      <c r="B3038" s="40"/>
      <c r="C3038" s="40"/>
      <c r="D3038" s="40"/>
      <c r="E3038" s="44"/>
      <c r="F3038" s="40"/>
      <c r="G3038" s="40"/>
      <c r="H3038" s="119" t="s">
        <v>705</v>
      </c>
      <c r="I3038" s="120">
        <v>6000</v>
      </c>
      <c r="J3038" s="120"/>
      <c r="K3038" s="120">
        <v>6000</v>
      </c>
      <c r="L3038" s="120"/>
      <c r="M3038" s="120"/>
      <c r="N3038" s="120"/>
      <c r="O3038" s="120"/>
      <c r="P3038" s="120">
        <v>6000</v>
      </c>
      <c r="Q3038" s="121">
        <v>0</v>
      </c>
    </row>
    <row r="3039" spans="1:17" s="118" customFormat="1" x14ac:dyDescent="0.35">
      <c r="A3039" s="39"/>
      <c r="B3039" s="40"/>
      <c r="C3039" s="40"/>
      <c r="D3039" s="40"/>
      <c r="E3039" s="44"/>
      <c r="F3039" s="40"/>
      <c r="G3039" s="40"/>
      <c r="H3039" s="134" t="s">
        <v>712</v>
      </c>
      <c r="I3039" s="135">
        <v>5000</v>
      </c>
      <c r="J3039" s="135"/>
      <c r="K3039" s="136">
        <v>5000</v>
      </c>
      <c r="L3039" s="135"/>
      <c r="M3039" s="135"/>
      <c r="N3039" s="135"/>
      <c r="O3039" s="135"/>
      <c r="P3039" s="135">
        <v>5000</v>
      </c>
      <c r="Q3039" s="137">
        <v>0</v>
      </c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38" t="s">
        <v>714</v>
      </c>
      <c r="I3040" s="139">
        <v>8000</v>
      </c>
      <c r="J3040" s="139">
        <v>820</v>
      </c>
      <c r="K3040" s="140">
        <v>8820</v>
      </c>
      <c r="L3040" s="139">
        <v>8820</v>
      </c>
      <c r="M3040" s="139"/>
      <c r="N3040" s="139">
        <v>0</v>
      </c>
      <c r="O3040" s="139"/>
      <c r="P3040" s="139">
        <v>0</v>
      </c>
      <c r="Q3040" s="141">
        <v>8820</v>
      </c>
    </row>
    <row r="3041" spans="1:17" s="163" customFormat="1" x14ac:dyDescent="0.35">
      <c r="A3041" s="39"/>
      <c r="B3041" s="40"/>
      <c r="C3041" s="40"/>
      <c r="D3041" s="40"/>
      <c r="E3041" s="44"/>
      <c r="F3041" s="40"/>
      <c r="G3041" s="40"/>
      <c r="H3041" s="62" t="s">
        <v>606</v>
      </c>
      <c r="I3041" s="45"/>
      <c r="J3041" s="45"/>
      <c r="K3041" s="45"/>
      <c r="L3041" s="45"/>
      <c r="M3041" s="45"/>
      <c r="N3041" s="45"/>
      <c r="O3041" s="45"/>
      <c r="P3041" s="45"/>
      <c r="Q3041" s="45"/>
    </row>
    <row r="3042" spans="1:17" s="118" customFormat="1" x14ac:dyDescent="0.35">
      <c r="A3042" s="39"/>
      <c r="B3042" s="40"/>
      <c r="C3042" s="40"/>
      <c r="D3042" s="40"/>
      <c r="E3042" s="44"/>
      <c r="F3042" s="40"/>
      <c r="G3042" s="40"/>
      <c r="H3042" s="115" t="s">
        <v>701</v>
      </c>
      <c r="I3042" s="116">
        <v>1000</v>
      </c>
      <c r="J3042" s="116">
        <v>-1000</v>
      </c>
      <c r="K3042" s="116">
        <v>0</v>
      </c>
      <c r="L3042" s="116">
        <v>0</v>
      </c>
      <c r="M3042" s="116">
        <v>0</v>
      </c>
      <c r="N3042" s="116">
        <v>0</v>
      </c>
      <c r="O3042" s="116">
        <v>0</v>
      </c>
      <c r="P3042" s="116">
        <v>0</v>
      </c>
      <c r="Q3042" s="117">
        <v>0</v>
      </c>
    </row>
    <row r="3043" spans="1:17" s="118" customFormat="1" x14ac:dyDescent="0.35">
      <c r="A3043" s="39"/>
      <c r="B3043" s="40"/>
      <c r="C3043" s="40"/>
      <c r="D3043" s="40"/>
      <c r="E3043" s="44"/>
      <c r="F3043" s="40"/>
      <c r="G3043" s="40"/>
      <c r="H3043" s="119" t="s">
        <v>705</v>
      </c>
      <c r="I3043" s="120">
        <v>10000</v>
      </c>
      <c r="J3043" s="120"/>
      <c r="K3043" s="120">
        <v>10000</v>
      </c>
      <c r="L3043" s="120"/>
      <c r="M3043" s="120"/>
      <c r="N3043" s="120"/>
      <c r="O3043" s="120"/>
      <c r="P3043" s="120">
        <v>10000</v>
      </c>
      <c r="Q3043" s="121">
        <v>0</v>
      </c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22" t="s">
        <v>707</v>
      </c>
      <c r="I3044" s="123">
        <v>15000</v>
      </c>
      <c r="J3044" s="123"/>
      <c r="K3044" s="124">
        <v>15000</v>
      </c>
      <c r="L3044" s="123"/>
      <c r="M3044" s="123">
        <v>15000</v>
      </c>
      <c r="N3044" s="123"/>
      <c r="O3044" s="123">
        <v>8000</v>
      </c>
      <c r="P3044" s="123">
        <v>0</v>
      </c>
      <c r="Q3044" s="125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30" t="s">
        <v>710</v>
      </c>
      <c r="I3045" s="131">
        <v>1000</v>
      </c>
      <c r="J3045" s="131">
        <v>0</v>
      </c>
      <c r="K3045" s="132">
        <v>1000</v>
      </c>
      <c r="L3045" s="131">
        <v>0</v>
      </c>
      <c r="M3045" s="131">
        <v>0</v>
      </c>
      <c r="N3045" s="131">
        <v>0</v>
      </c>
      <c r="O3045" s="131">
        <v>0</v>
      </c>
      <c r="P3045" s="131">
        <v>1000</v>
      </c>
      <c r="Q3045" s="133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34" t="s">
        <v>712</v>
      </c>
      <c r="I3046" s="135">
        <v>5000</v>
      </c>
      <c r="J3046" s="135"/>
      <c r="K3046" s="136">
        <v>5000</v>
      </c>
      <c r="L3046" s="135"/>
      <c r="M3046" s="135"/>
      <c r="N3046" s="135"/>
      <c r="O3046" s="135"/>
      <c r="P3046" s="135">
        <v>5000</v>
      </c>
      <c r="Q3046" s="137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8" t="s">
        <v>714</v>
      </c>
      <c r="I3047" s="139">
        <v>5000</v>
      </c>
      <c r="J3047" s="139">
        <v>-5000</v>
      </c>
      <c r="K3047" s="140">
        <v>0</v>
      </c>
      <c r="L3047" s="139">
        <v>0</v>
      </c>
      <c r="M3047" s="139"/>
      <c r="N3047" s="139">
        <v>0</v>
      </c>
      <c r="O3047" s="139"/>
      <c r="P3047" s="139">
        <v>0</v>
      </c>
      <c r="Q3047" s="141">
        <v>0</v>
      </c>
    </row>
    <row r="3048" spans="1:17" s="1" customFormat="1" x14ac:dyDescent="0.35">
      <c r="A3048" s="46"/>
      <c r="B3048" s="47"/>
      <c r="C3048" s="47"/>
      <c r="D3048" s="47"/>
      <c r="E3048" s="48"/>
      <c r="F3048" s="36"/>
      <c r="G3048" s="40"/>
      <c r="H3048" s="8" t="s">
        <v>607</v>
      </c>
      <c r="I3048" s="9">
        <f>SUM(I2974:I3047)</f>
        <v>1854000</v>
      </c>
      <c r="J3048" s="9">
        <f t="shared" ref="J3048:Q3048" si="99">SUM(J2974:J3047)</f>
        <v>-26720</v>
      </c>
      <c r="K3048" s="9">
        <f t="shared" si="99"/>
        <v>1827280</v>
      </c>
      <c r="L3048" s="9">
        <f t="shared" si="99"/>
        <v>399405.47</v>
      </c>
      <c r="M3048" s="9">
        <f t="shared" si="99"/>
        <v>581624.6</v>
      </c>
      <c r="N3048" s="9">
        <f t="shared" si="99"/>
        <v>375585.47</v>
      </c>
      <c r="O3048" s="9">
        <f t="shared" si="99"/>
        <v>281430.8</v>
      </c>
      <c r="P3048" s="9">
        <f t="shared" si="99"/>
        <v>1014316.7300000001</v>
      </c>
      <c r="Q3048" s="9">
        <f t="shared" si="99"/>
        <v>108330</v>
      </c>
    </row>
    <row r="3049" spans="1:17" s="1" customFormat="1" x14ac:dyDescent="0.35">
      <c r="A3049" s="50"/>
      <c r="B3049" s="51"/>
      <c r="C3049" s="51"/>
      <c r="D3049" s="51"/>
      <c r="E3049" s="52"/>
      <c r="F3049" s="53"/>
      <c r="G3049" s="40"/>
      <c r="H3049" s="6" t="s">
        <v>608</v>
      </c>
      <c r="I3049" s="7">
        <f>I3048</f>
        <v>1854000</v>
      </c>
      <c r="J3049" s="7">
        <f t="shared" ref="J3049:Q3049" si="100">J3048</f>
        <v>-26720</v>
      </c>
      <c r="K3049" s="7">
        <f t="shared" si="100"/>
        <v>1827280</v>
      </c>
      <c r="L3049" s="7">
        <f t="shared" si="100"/>
        <v>399405.47</v>
      </c>
      <c r="M3049" s="7">
        <f t="shared" si="100"/>
        <v>581624.6</v>
      </c>
      <c r="N3049" s="7">
        <f t="shared" si="100"/>
        <v>375585.47</v>
      </c>
      <c r="O3049" s="7">
        <f t="shared" si="100"/>
        <v>281430.8</v>
      </c>
      <c r="P3049" s="7">
        <f t="shared" si="100"/>
        <v>1014316.7300000001</v>
      </c>
      <c r="Q3049" s="7">
        <f t="shared" si="100"/>
        <v>108330</v>
      </c>
    </row>
    <row r="3050" spans="1:17" s="1" customFormat="1" x14ac:dyDescent="0.35">
      <c r="A3050" s="39"/>
      <c r="B3050" s="40"/>
      <c r="C3050" s="40"/>
      <c r="D3050" s="40"/>
      <c r="E3050" s="28">
        <v>2</v>
      </c>
      <c r="F3050" s="43"/>
      <c r="G3050" s="72"/>
      <c r="H3050" s="43" t="s">
        <v>25</v>
      </c>
      <c r="I3050" s="26"/>
      <c r="J3050" s="26"/>
      <c r="K3050" s="26"/>
      <c r="L3050" s="26"/>
      <c r="M3050" s="26"/>
      <c r="N3050" s="26"/>
      <c r="O3050" s="26"/>
      <c r="P3050" s="26"/>
      <c r="Q3050" s="26"/>
    </row>
    <row r="3051" spans="1:17" s="1" customFormat="1" x14ac:dyDescent="0.35">
      <c r="A3051" s="39"/>
      <c r="B3051" s="40"/>
      <c r="C3051" s="40"/>
      <c r="D3051" s="40"/>
      <c r="E3051" s="44"/>
      <c r="F3051" s="33">
        <v>10</v>
      </c>
      <c r="G3051" s="33"/>
      <c r="H3051" s="34" t="s">
        <v>595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40"/>
      <c r="G3052" s="40"/>
      <c r="H3052" s="62" t="s">
        <v>596</v>
      </c>
      <c r="I3052" s="79">
        <v>75000</v>
      </c>
      <c r="J3052" s="79"/>
      <c r="K3052" s="79"/>
      <c r="L3052" s="79"/>
      <c r="M3052" s="79"/>
      <c r="N3052" s="79"/>
      <c r="O3052" s="79"/>
      <c r="P3052" s="79"/>
      <c r="Q3052" s="79"/>
    </row>
    <row r="3053" spans="1:17" s="1" customFormat="1" x14ac:dyDescent="0.35">
      <c r="A3053" s="50"/>
      <c r="B3053" s="51"/>
      <c r="C3053" s="51"/>
      <c r="D3053" s="51"/>
      <c r="E3053" s="52"/>
      <c r="F3053" s="53"/>
      <c r="G3053" s="53"/>
      <c r="H3053" s="62" t="s">
        <v>597</v>
      </c>
      <c r="I3053" s="79">
        <v>150000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39"/>
      <c r="B3054" s="40"/>
      <c r="C3054" s="40"/>
      <c r="D3054" s="40"/>
      <c r="E3054" s="44"/>
      <c r="F3054" s="40"/>
      <c r="G3054" s="40"/>
      <c r="H3054" s="62" t="s">
        <v>598</v>
      </c>
      <c r="I3054" s="79">
        <v>20000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599</v>
      </c>
      <c r="I3055" s="79">
        <v>690000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600</v>
      </c>
      <c r="I3056" s="79">
        <v>65000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601</v>
      </c>
      <c r="I3057" s="45">
        <v>49500</v>
      </c>
      <c r="J3057" s="45"/>
      <c r="K3057" s="45"/>
      <c r="L3057" s="45"/>
      <c r="M3057" s="45"/>
      <c r="N3057" s="45"/>
      <c r="O3057" s="45"/>
      <c r="P3057" s="45"/>
      <c r="Q3057" s="45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602</v>
      </c>
      <c r="I3058" s="45">
        <v>5000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603</v>
      </c>
      <c r="I3059" s="45">
        <v>44000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604</v>
      </c>
      <c r="I3060" s="45">
        <v>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605</v>
      </c>
      <c r="I3061" s="45">
        <v>20000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606</v>
      </c>
      <c r="I3062" s="45">
        <v>3000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46"/>
      <c r="B3063" s="47"/>
      <c r="C3063" s="47"/>
      <c r="D3063" s="47"/>
      <c r="E3063" s="48"/>
      <c r="F3063" s="36"/>
      <c r="G3063" s="40"/>
      <c r="H3063" s="8" t="s">
        <v>609</v>
      </c>
      <c r="I3063" s="9">
        <f>SUM(I3052:I3062)</f>
        <v>1125500</v>
      </c>
      <c r="J3063" s="9"/>
      <c r="K3063" s="9"/>
      <c r="L3063" s="9"/>
      <c r="M3063" s="9"/>
      <c r="N3063" s="9"/>
      <c r="O3063" s="9"/>
      <c r="P3063" s="9"/>
      <c r="Q3063" s="9"/>
    </row>
    <row r="3064" spans="1:17" s="1" customFormat="1" x14ac:dyDescent="0.35">
      <c r="A3064" s="50"/>
      <c r="B3064" s="51"/>
      <c r="C3064" s="51"/>
      <c r="D3064" s="51"/>
      <c r="E3064" s="52"/>
      <c r="F3064" s="53"/>
      <c r="G3064" s="40"/>
      <c r="H3064" s="6" t="s">
        <v>610</v>
      </c>
      <c r="I3064" s="7">
        <f>I3063</f>
        <v>1125500</v>
      </c>
      <c r="J3064" s="7"/>
      <c r="K3064" s="7"/>
      <c r="L3064" s="7"/>
      <c r="M3064" s="7"/>
      <c r="N3064" s="7"/>
      <c r="O3064" s="7"/>
      <c r="P3064" s="7"/>
      <c r="Q3064" s="7"/>
    </row>
    <row r="3065" spans="1:17" s="1" customFormat="1" x14ac:dyDescent="0.35">
      <c r="A3065" s="39"/>
      <c r="B3065" s="40"/>
      <c r="C3065" s="40"/>
      <c r="D3065" s="40"/>
      <c r="E3065" s="28">
        <v>3</v>
      </c>
      <c r="F3065" s="43"/>
      <c r="G3065" s="72"/>
      <c r="H3065" s="43" t="s">
        <v>28</v>
      </c>
      <c r="I3065" s="26"/>
      <c r="J3065" s="26"/>
      <c r="K3065" s="26"/>
      <c r="L3065" s="26"/>
      <c r="M3065" s="26"/>
      <c r="N3065" s="26"/>
      <c r="O3065" s="26"/>
      <c r="P3065" s="26"/>
      <c r="Q3065" s="26"/>
    </row>
    <row r="3066" spans="1:17" s="1" customFormat="1" x14ac:dyDescent="0.35">
      <c r="A3066" s="39"/>
      <c r="B3066" s="40"/>
      <c r="C3066" s="40"/>
      <c r="D3066" s="40"/>
      <c r="E3066" s="44"/>
      <c r="F3066" s="33">
        <v>10</v>
      </c>
      <c r="G3066" s="33"/>
      <c r="H3066" s="34" t="s">
        <v>595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40"/>
      <c r="G3067" s="40"/>
      <c r="H3067" s="62" t="s">
        <v>596</v>
      </c>
      <c r="I3067" s="79">
        <v>189500</v>
      </c>
      <c r="J3067" s="79"/>
      <c r="K3067" s="79"/>
      <c r="L3067" s="79"/>
      <c r="M3067" s="79"/>
      <c r="N3067" s="79"/>
      <c r="O3067" s="79"/>
      <c r="P3067" s="79"/>
      <c r="Q3067" s="79"/>
    </row>
    <row r="3068" spans="1:17" s="1" customFormat="1" x14ac:dyDescent="0.35">
      <c r="A3068" s="50"/>
      <c r="B3068" s="51"/>
      <c r="C3068" s="51"/>
      <c r="D3068" s="51"/>
      <c r="E3068" s="52"/>
      <c r="F3068" s="53"/>
      <c r="G3068" s="53"/>
      <c r="H3068" s="62" t="s">
        <v>597</v>
      </c>
      <c r="I3068" s="79">
        <v>564500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39"/>
      <c r="B3069" s="40"/>
      <c r="C3069" s="40"/>
      <c r="D3069" s="40"/>
      <c r="E3069" s="44"/>
      <c r="F3069" s="40"/>
      <c r="G3069" s="40"/>
      <c r="H3069" s="62" t="s">
        <v>598</v>
      </c>
      <c r="I3069" s="79">
        <v>50000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599</v>
      </c>
      <c r="I3070" s="79">
        <v>65000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600</v>
      </c>
      <c r="I3071" s="79">
        <v>173000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601</v>
      </c>
      <c r="I3072" s="45">
        <v>159500</v>
      </c>
      <c r="J3072" s="45"/>
      <c r="K3072" s="45"/>
      <c r="L3072" s="45"/>
      <c r="M3072" s="45"/>
      <c r="N3072" s="45"/>
      <c r="O3072" s="45"/>
      <c r="P3072" s="45"/>
      <c r="Q3072" s="45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602</v>
      </c>
      <c r="I3073" s="45">
        <v>54500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603</v>
      </c>
      <c r="I3074" s="45">
        <v>200000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604</v>
      </c>
      <c r="I3075" s="45">
        <v>7500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605</v>
      </c>
      <c r="I3076" s="45">
        <v>12000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606</v>
      </c>
      <c r="I3077" s="45">
        <v>27000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46"/>
      <c r="B3078" s="47"/>
      <c r="C3078" s="47"/>
      <c r="D3078" s="47"/>
      <c r="E3078" s="48"/>
      <c r="F3078" s="36"/>
      <c r="G3078" s="40"/>
      <c r="H3078" s="8" t="s">
        <v>611</v>
      </c>
      <c r="I3078" s="9">
        <f>SUM(I3067:I3077)</f>
        <v>1502500</v>
      </c>
      <c r="J3078" s="9"/>
      <c r="K3078" s="9"/>
      <c r="L3078" s="9"/>
      <c r="M3078" s="9"/>
      <c r="N3078" s="9"/>
      <c r="O3078" s="9"/>
      <c r="P3078" s="9"/>
      <c r="Q3078" s="9"/>
    </row>
    <row r="3079" spans="1:17" s="1" customFormat="1" x14ac:dyDescent="0.35">
      <c r="A3079" s="50"/>
      <c r="B3079" s="51"/>
      <c r="C3079" s="51"/>
      <c r="D3079" s="51"/>
      <c r="E3079" s="52"/>
      <c r="F3079" s="53"/>
      <c r="G3079" s="40"/>
      <c r="H3079" s="6" t="s">
        <v>612</v>
      </c>
      <c r="I3079" s="7">
        <f>I3078</f>
        <v>1502500</v>
      </c>
      <c r="J3079" s="7"/>
      <c r="K3079" s="7"/>
      <c r="L3079" s="7"/>
      <c r="M3079" s="7"/>
      <c r="N3079" s="7"/>
      <c r="O3079" s="7"/>
      <c r="P3079" s="7"/>
      <c r="Q3079" s="7"/>
    </row>
    <row r="3080" spans="1:17" s="1" customFormat="1" x14ac:dyDescent="0.35">
      <c r="A3080" s="39"/>
      <c r="B3080" s="40"/>
      <c r="C3080" s="40"/>
      <c r="D3080" s="40"/>
      <c r="E3080" s="28">
        <v>4</v>
      </c>
      <c r="F3080" s="43"/>
      <c r="G3080" s="72"/>
      <c r="H3080" s="43" t="s">
        <v>31</v>
      </c>
      <c r="I3080" s="26"/>
      <c r="J3080" s="26"/>
      <c r="K3080" s="26"/>
      <c r="L3080" s="26"/>
      <c r="M3080" s="26"/>
      <c r="N3080" s="26"/>
      <c r="O3080" s="26"/>
      <c r="P3080" s="26"/>
      <c r="Q3080" s="26"/>
    </row>
    <row r="3081" spans="1:17" s="1" customFormat="1" x14ac:dyDescent="0.35">
      <c r="A3081" s="39"/>
      <c r="B3081" s="40"/>
      <c r="C3081" s="40"/>
      <c r="D3081" s="40"/>
      <c r="E3081" s="44"/>
      <c r="F3081" s="33">
        <v>10</v>
      </c>
      <c r="G3081" s="33"/>
      <c r="H3081" s="34" t="s">
        <v>595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40"/>
      <c r="G3082" s="40"/>
      <c r="H3082" s="62" t="s">
        <v>596</v>
      </c>
      <c r="I3082" s="79">
        <v>55000</v>
      </c>
      <c r="J3082" s="79"/>
      <c r="K3082" s="79"/>
      <c r="L3082" s="79"/>
      <c r="M3082" s="79"/>
      <c r="N3082" s="79"/>
      <c r="O3082" s="79"/>
      <c r="P3082" s="79"/>
      <c r="Q3082" s="79"/>
    </row>
    <row r="3083" spans="1:17" s="1" customFormat="1" x14ac:dyDescent="0.35">
      <c r="A3083" s="50"/>
      <c r="B3083" s="51"/>
      <c r="C3083" s="51"/>
      <c r="D3083" s="51"/>
      <c r="E3083" s="52"/>
      <c r="F3083" s="53"/>
      <c r="G3083" s="53"/>
      <c r="H3083" s="62" t="s">
        <v>597</v>
      </c>
      <c r="I3083" s="79">
        <v>116000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39"/>
      <c r="B3084" s="40"/>
      <c r="C3084" s="40"/>
      <c r="D3084" s="40"/>
      <c r="E3084" s="44"/>
      <c r="F3084" s="40"/>
      <c r="G3084" s="40"/>
      <c r="H3084" s="62" t="s">
        <v>598</v>
      </c>
      <c r="I3084" s="79">
        <v>45000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599</v>
      </c>
      <c r="I3085" s="79">
        <v>25000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600</v>
      </c>
      <c r="I3086" s="79">
        <v>75000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601</v>
      </c>
      <c r="I3087" s="45">
        <v>36000</v>
      </c>
      <c r="J3087" s="45"/>
      <c r="K3087" s="45"/>
      <c r="L3087" s="45"/>
      <c r="M3087" s="45"/>
      <c r="N3087" s="45"/>
      <c r="O3087" s="45"/>
      <c r="P3087" s="45"/>
      <c r="Q3087" s="45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602</v>
      </c>
      <c r="I3088" s="45">
        <v>27000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603</v>
      </c>
      <c r="I3089" s="45">
        <v>45000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604</v>
      </c>
      <c r="I3090" s="45">
        <v>4000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605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606</v>
      </c>
      <c r="I3092" s="45">
        <v>16000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46"/>
      <c r="B3093" s="47"/>
      <c r="C3093" s="47"/>
      <c r="D3093" s="47"/>
      <c r="E3093" s="48"/>
      <c r="F3093" s="36"/>
      <c r="G3093" s="40"/>
      <c r="H3093" s="8" t="s">
        <v>613</v>
      </c>
      <c r="I3093" s="9">
        <f>SUM(I3082:I3092)</f>
        <v>448000</v>
      </c>
      <c r="J3093" s="9"/>
      <c r="K3093" s="9"/>
      <c r="L3093" s="9"/>
      <c r="M3093" s="9"/>
      <c r="N3093" s="9"/>
      <c r="O3093" s="9"/>
      <c r="P3093" s="9"/>
      <c r="Q3093" s="9"/>
    </row>
    <row r="3094" spans="1:17" s="1" customFormat="1" x14ac:dyDescent="0.35">
      <c r="A3094" s="50"/>
      <c r="B3094" s="51"/>
      <c r="C3094" s="51"/>
      <c r="D3094" s="51"/>
      <c r="E3094" s="52"/>
      <c r="F3094" s="53"/>
      <c r="G3094" s="40"/>
      <c r="H3094" s="6" t="s">
        <v>614</v>
      </c>
      <c r="I3094" s="7">
        <f>I3093</f>
        <v>448000</v>
      </c>
      <c r="J3094" s="7"/>
      <c r="K3094" s="7"/>
      <c r="L3094" s="7"/>
      <c r="M3094" s="7"/>
      <c r="N3094" s="7"/>
      <c r="O3094" s="7"/>
      <c r="P3094" s="7"/>
      <c r="Q3094" s="7"/>
    </row>
    <row r="3095" spans="1:17" s="1" customFormat="1" x14ac:dyDescent="0.35">
      <c r="A3095" s="39"/>
      <c r="B3095" s="40"/>
      <c r="C3095" s="40"/>
      <c r="D3095" s="40"/>
      <c r="E3095" s="28">
        <v>5</v>
      </c>
      <c r="F3095" s="43"/>
      <c r="G3095" s="72"/>
      <c r="H3095" s="43" t="s">
        <v>34</v>
      </c>
      <c r="I3095" s="26"/>
      <c r="J3095" s="26"/>
      <c r="K3095" s="26"/>
      <c r="L3095" s="26"/>
      <c r="M3095" s="26"/>
      <c r="N3095" s="26"/>
      <c r="O3095" s="26"/>
      <c r="P3095" s="26"/>
      <c r="Q3095" s="26"/>
    </row>
    <row r="3096" spans="1:17" s="1" customFormat="1" x14ac:dyDescent="0.35">
      <c r="A3096" s="39"/>
      <c r="B3096" s="40"/>
      <c r="C3096" s="40"/>
      <c r="D3096" s="40"/>
      <c r="E3096" s="44"/>
      <c r="F3096" s="33">
        <v>10</v>
      </c>
      <c r="G3096" s="33"/>
      <c r="H3096" s="34" t="s">
        <v>595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40"/>
      <c r="G3097" s="40"/>
      <c r="H3097" s="62" t="s">
        <v>596</v>
      </c>
      <c r="I3097" s="79">
        <v>40000</v>
      </c>
      <c r="J3097" s="79"/>
      <c r="K3097" s="79"/>
      <c r="L3097" s="79"/>
      <c r="M3097" s="79"/>
      <c r="N3097" s="79"/>
      <c r="O3097" s="79"/>
      <c r="P3097" s="79"/>
      <c r="Q3097" s="79"/>
    </row>
    <row r="3098" spans="1:17" s="1" customFormat="1" x14ac:dyDescent="0.35">
      <c r="A3098" s="50"/>
      <c r="B3098" s="51"/>
      <c r="C3098" s="51"/>
      <c r="D3098" s="51"/>
      <c r="E3098" s="52"/>
      <c r="F3098" s="53"/>
      <c r="G3098" s="53"/>
      <c r="H3098" s="62" t="s">
        <v>597</v>
      </c>
      <c r="I3098" s="79">
        <v>60000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39"/>
      <c r="B3099" s="40"/>
      <c r="C3099" s="40"/>
      <c r="D3099" s="40"/>
      <c r="E3099" s="44"/>
      <c r="F3099" s="40"/>
      <c r="G3099" s="40"/>
      <c r="H3099" s="62" t="s">
        <v>598</v>
      </c>
      <c r="I3099" s="79">
        <v>5000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599</v>
      </c>
      <c r="I3100" s="79">
        <v>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600</v>
      </c>
      <c r="I3101" s="79">
        <v>30000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601</v>
      </c>
      <c r="I3102" s="45">
        <v>13500</v>
      </c>
      <c r="J3102" s="45"/>
      <c r="K3102" s="45"/>
      <c r="L3102" s="45"/>
      <c r="M3102" s="45"/>
      <c r="N3102" s="45"/>
      <c r="O3102" s="45"/>
      <c r="P3102" s="45"/>
      <c r="Q3102" s="45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602</v>
      </c>
      <c r="I3103" s="45">
        <v>2500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603</v>
      </c>
      <c r="I3104" s="45">
        <v>30000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604</v>
      </c>
      <c r="I3105" s="45">
        <v>500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605</v>
      </c>
      <c r="I3106" s="45">
        <v>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606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46"/>
      <c r="B3108" s="47"/>
      <c r="C3108" s="47"/>
      <c r="D3108" s="47"/>
      <c r="E3108" s="48"/>
      <c r="F3108" s="36"/>
      <c r="G3108" s="40"/>
      <c r="H3108" s="8" t="s">
        <v>615</v>
      </c>
      <c r="I3108" s="9">
        <f>SUM(I3097:I3107)</f>
        <v>181500</v>
      </c>
      <c r="J3108" s="9"/>
      <c r="K3108" s="9"/>
      <c r="L3108" s="9"/>
      <c r="M3108" s="9"/>
      <c r="N3108" s="9"/>
      <c r="O3108" s="9"/>
      <c r="P3108" s="9"/>
      <c r="Q3108" s="9"/>
    </row>
    <row r="3109" spans="1:17" s="1" customFormat="1" x14ac:dyDescent="0.35">
      <c r="A3109" s="50"/>
      <c r="B3109" s="51"/>
      <c r="C3109" s="51"/>
      <c r="D3109" s="51"/>
      <c r="E3109" s="52"/>
      <c r="F3109" s="53"/>
      <c r="G3109" s="40"/>
      <c r="H3109" s="6" t="s">
        <v>616</v>
      </c>
      <c r="I3109" s="7">
        <f>I3108</f>
        <v>181500</v>
      </c>
      <c r="J3109" s="7"/>
      <c r="K3109" s="7"/>
      <c r="L3109" s="7"/>
      <c r="M3109" s="7"/>
      <c r="N3109" s="7"/>
      <c r="O3109" s="7"/>
      <c r="P3109" s="7"/>
      <c r="Q3109" s="7"/>
    </row>
    <row r="3110" spans="1:17" s="1" customFormat="1" x14ac:dyDescent="0.35">
      <c r="A3110" s="39"/>
      <c r="B3110" s="40"/>
      <c r="C3110" s="40"/>
      <c r="D3110" s="40"/>
      <c r="E3110" s="28">
        <v>6</v>
      </c>
      <c r="F3110" s="43"/>
      <c r="G3110" s="72"/>
      <c r="H3110" s="43" t="s">
        <v>37</v>
      </c>
      <c r="I3110" s="26"/>
      <c r="J3110" s="26"/>
      <c r="K3110" s="26"/>
      <c r="L3110" s="26"/>
      <c r="M3110" s="26"/>
      <c r="N3110" s="26"/>
      <c r="O3110" s="26"/>
      <c r="P3110" s="26"/>
      <c r="Q3110" s="26"/>
    </row>
    <row r="3111" spans="1:17" s="1" customFormat="1" x14ac:dyDescent="0.35">
      <c r="A3111" s="39"/>
      <c r="B3111" s="40"/>
      <c r="C3111" s="40"/>
      <c r="D3111" s="40"/>
      <c r="E3111" s="44"/>
      <c r="F3111" s="33">
        <v>10</v>
      </c>
      <c r="G3111" s="33"/>
      <c r="H3111" s="34" t="s">
        <v>595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40"/>
      <c r="G3112" s="40"/>
      <c r="H3112" s="62" t="s">
        <v>596</v>
      </c>
      <c r="I3112" s="79">
        <v>30000</v>
      </c>
      <c r="J3112" s="79"/>
      <c r="K3112" s="79"/>
      <c r="L3112" s="79"/>
      <c r="M3112" s="79"/>
      <c r="N3112" s="79"/>
      <c r="O3112" s="79"/>
      <c r="P3112" s="79"/>
      <c r="Q3112" s="79"/>
    </row>
    <row r="3113" spans="1:17" s="1" customFormat="1" x14ac:dyDescent="0.35">
      <c r="A3113" s="50"/>
      <c r="B3113" s="51"/>
      <c r="C3113" s="51"/>
      <c r="D3113" s="51"/>
      <c r="E3113" s="52"/>
      <c r="F3113" s="53"/>
      <c r="G3113" s="53"/>
      <c r="H3113" s="62" t="s">
        <v>597</v>
      </c>
      <c r="I3113" s="79">
        <v>100000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39"/>
      <c r="B3114" s="40"/>
      <c r="C3114" s="40"/>
      <c r="D3114" s="40"/>
      <c r="E3114" s="44"/>
      <c r="F3114" s="40"/>
      <c r="G3114" s="40"/>
      <c r="H3114" s="62" t="s">
        <v>598</v>
      </c>
      <c r="I3114" s="79">
        <v>25000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599</v>
      </c>
      <c r="I3115" s="79">
        <v>15000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600</v>
      </c>
      <c r="I3116" s="79">
        <v>50000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601</v>
      </c>
      <c r="I3117" s="45">
        <v>36000</v>
      </c>
      <c r="J3117" s="45"/>
      <c r="K3117" s="45"/>
      <c r="L3117" s="45"/>
      <c r="M3117" s="45"/>
      <c r="N3117" s="45"/>
      <c r="O3117" s="45"/>
      <c r="P3117" s="45"/>
      <c r="Q3117" s="45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602</v>
      </c>
      <c r="I3118" s="45">
        <v>19500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603</v>
      </c>
      <c r="I3119" s="45">
        <v>40000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604</v>
      </c>
      <c r="I3120" s="45">
        <v>2000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605</v>
      </c>
      <c r="I3121" s="45">
        <v>13000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606</v>
      </c>
      <c r="I3122" s="45">
        <v>11000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46"/>
      <c r="B3123" s="47"/>
      <c r="C3123" s="47"/>
      <c r="D3123" s="47"/>
      <c r="E3123" s="48"/>
      <c r="F3123" s="36"/>
      <c r="G3123" s="40"/>
      <c r="H3123" s="8" t="s">
        <v>617</v>
      </c>
      <c r="I3123" s="9">
        <f>SUM(I3112:I3122)</f>
        <v>341500</v>
      </c>
      <c r="J3123" s="9"/>
      <c r="K3123" s="9"/>
      <c r="L3123" s="9"/>
      <c r="M3123" s="9"/>
      <c r="N3123" s="9"/>
      <c r="O3123" s="9"/>
      <c r="P3123" s="9"/>
      <c r="Q3123" s="9"/>
    </row>
    <row r="3124" spans="1:17" s="1" customFormat="1" x14ac:dyDescent="0.35">
      <c r="A3124" s="50"/>
      <c r="B3124" s="51"/>
      <c r="C3124" s="51"/>
      <c r="D3124" s="51"/>
      <c r="E3124" s="52"/>
      <c r="F3124" s="53"/>
      <c r="G3124" s="40"/>
      <c r="H3124" s="6" t="s">
        <v>618</v>
      </c>
      <c r="I3124" s="7">
        <f>I3123</f>
        <v>341500</v>
      </c>
      <c r="J3124" s="7"/>
      <c r="K3124" s="7"/>
      <c r="L3124" s="7"/>
      <c r="M3124" s="7"/>
      <c r="N3124" s="7"/>
      <c r="O3124" s="7"/>
      <c r="P3124" s="7"/>
      <c r="Q3124" s="7"/>
    </row>
    <row r="3125" spans="1:17" s="1" customFormat="1" x14ac:dyDescent="0.35">
      <c r="A3125" s="39"/>
      <c r="B3125" s="40"/>
      <c r="C3125" s="40"/>
      <c r="D3125" s="40"/>
      <c r="E3125" s="28">
        <v>7</v>
      </c>
      <c r="F3125" s="43"/>
      <c r="G3125" s="72"/>
      <c r="H3125" s="43" t="s">
        <v>40</v>
      </c>
      <c r="I3125" s="26"/>
      <c r="J3125" s="26"/>
      <c r="K3125" s="26"/>
      <c r="L3125" s="26"/>
      <c r="M3125" s="26"/>
      <c r="N3125" s="26"/>
      <c r="O3125" s="26"/>
      <c r="P3125" s="26"/>
      <c r="Q3125" s="26"/>
    </row>
    <row r="3126" spans="1:17" s="1" customFormat="1" x14ac:dyDescent="0.35">
      <c r="A3126" s="39"/>
      <c r="B3126" s="40"/>
      <c r="C3126" s="40"/>
      <c r="D3126" s="40"/>
      <c r="E3126" s="44"/>
      <c r="F3126" s="33">
        <v>10</v>
      </c>
      <c r="G3126" s="33"/>
      <c r="H3126" s="34" t="s">
        <v>595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63" customFormat="1" x14ac:dyDescent="0.35">
      <c r="A3127" s="39"/>
      <c r="B3127" s="40"/>
      <c r="C3127" s="40"/>
      <c r="D3127" s="40"/>
      <c r="E3127" s="44"/>
      <c r="F3127" s="40"/>
      <c r="G3127" s="40"/>
      <c r="H3127" s="62" t="s">
        <v>596</v>
      </c>
      <c r="I3127" s="79"/>
      <c r="J3127" s="79"/>
      <c r="K3127" s="79"/>
      <c r="L3127" s="79"/>
      <c r="M3127" s="79"/>
      <c r="N3127" s="79"/>
      <c r="O3127" s="79"/>
      <c r="P3127" s="79"/>
      <c r="Q3127" s="79"/>
    </row>
    <row r="3128" spans="1:17" s="118" customFormat="1" x14ac:dyDescent="0.35">
      <c r="A3128" s="39"/>
      <c r="B3128" s="40"/>
      <c r="C3128" s="40"/>
      <c r="D3128" s="40"/>
      <c r="E3128" s="44"/>
      <c r="F3128" s="40"/>
      <c r="G3128" s="40"/>
      <c r="H3128" s="142" t="s">
        <v>717</v>
      </c>
      <c r="I3128" s="143">
        <v>22000</v>
      </c>
      <c r="J3128" s="143">
        <v>0</v>
      </c>
      <c r="K3128" s="143">
        <v>22000</v>
      </c>
      <c r="L3128" s="143">
        <v>0</v>
      </c>
      <c r="M3128" s="143">
        <v>0</v>
      </c>
      <c r="N3128" s="143">
        <v>0</v>
      </c>
      <c r="O3128" s="143">
        <v>0</v>
      </c>
      <c r="P3128" s="143">
        <v>22000</v>
      </c>
      <c r="Q3128" s="144">
        <v>0</v>
      </c>
    </row>
    <row r="3129" spans="1:17" s="118" customFormat="1" x14ac:dyDescent="0.35">
      <c r="A3129" s="39"/>
      <c r="B3129" s="40"/>
      <c r="C3129" s="40"/>
      <c r="D3129" s="40"/>
      <c r="E3129" s="44"/>
      <c r="F3129" s="40"/>
      <c r="G3129" s="40"/>
      <c r="H3129" s="145" t="s">
        <v>721</v>
      </c>
      <c r="I3129" s="146">
        <v>50000</v>
      </c>
      <c r="J3129" s="146"/>
      <c r="K3129" s="146">
        <v>50000</v>
      </c>
      <c r="L3129" s="146">
        <v>0</v>
      </c>
      <c r="M3129" s="146">
        <v>25000</v>
      </c>
      <c r="N3129" s="146">
        <v>0</v>
      </c>
      <c r="O3129" s="146">
        <v>2920</v>
      </c>
      <c r="P3129" s="146">
        <v>47080</v>
      </c>
      <c r="Q3129" s="147">
        <v>0</v>
      </c>
    </row>
    <row r="3130" spans="1:17" s="118" customFormat="1" x14ac:dyDescent="0.35">
      <c r="A3130" s="159"/>
      <c r="B3130" s="160"/>
      <c r="C3130" s="160"/>
      <c r="D3130" s="160"/>
      <c r="E3130" s="161"/>
      <c r="F3130" s="160"/>
      <c r="G3130" s="160"/>
      <c r="H3130" s="148" t="s">
        <v>723</v>
      </c>
      <c r="I3130" s="149">
        <v>30000</v>
      </c>
      <c r="J3130" s="149"/>
      <c r="K3130" s="149">
        <v>30000</v>
      </c>
      <c r="L3130" s="149">
        <v>7240</v>
      </c>
      <c r="M3130" s="149"/>
      <c r="N3130" s="149">
        <v>7240</v>
      </c>
      <c r="O3130" s="149"/>
      <c r="P3130" s="149">
        <v>22760</v>
      </c>
      <c r="Q3130" s="162">
        <v>0</v>
      </c>
    </row>
    <row r="3131" spans="1:17" s="118" customFormat="1" x14ac:dyDescent="0.35">
      <c r="A3131" s="39"/>
      <c r="B3131" s="40"/>
      <c r="C3131" s="40"/>
      <c r="D3131" s="40"/>
      <c r="E3131" s="44"/>
      <c r="F3131" s="40"/>
      <c r="G3131" s="40"/>
      <c r="H3131" s="151" t="s">
        <v>726</v>
      </c>
      <c r="I3131" s="152">
        <v>5000</v>
      </c>
      <c r="J3131" s="152">
        <v>0</v>
      </c>
      <c r="K3131" s="152">
        <v>5000</v>
      </c>
      <c r="L3131" s="152">
        <v>2630</v>
      </c>
      <c r="M3131" s="152">
        <v>0</v>
      </c>
      <c r="N3131" s="152">
        <v>2630</v>
      </c>
      <c r="O3131" s="152">
        <v>0</v>
      </c>
      <c r="P3131" s="152">
        <v>2370</v>
      </c>
      <c r="Q3131" s="153">
        <v>0</v>
      </c>
    </row>
    <row r="3132" spans="1:17" s="118" customFormat="1" x14ac:dyDescent="0.35">
      <c r="A3132" s="39"/>
      <c r="B3132" s="40"/>
      <c r="C3132" s="40"/>
      <c r="D3132" s="40"/>
      <c r="E3132" s="44"/>
      <c r="F3132" s="40"/>
      <c r="G3132" s="40"/>
      <c r="H3132" s="154" t="s">
        <v>728</v>
      </c>
      <c r="I3132" s="155">
        <v>60000</v>
      </c>
      <c r="J3132" s="155">
        <v>0</v>
      </c>
      <c r="K3132" s="155">
        <v>60000</v>
      </c>
      <c r="L3132" s="155">
        <v>3600</v>
      </c>
      <c r="M3132" s="155">
        <v>30000</v>
      </c>
      <c r="N3132" s="155">
        <v>3600</v>
      </c>
      <c r="O3132" s="155">
        <v>13480</v>
      </c>
      <c r="P3132" s="155">
        <v>42920</v>
      </c>
      <c r="Q3132" s="156">
        <v>0</v>
      </c>
    </row>
    <row r="3133" spans="1:17" s="163" customFormat="1" x14ac:dyDescent="0.35">
      <c r="A3133" s="50"/>
      <c r="B3133" s="51"/>
      <c r="C3133" s="51"/>
      <c r="D3133" s="51"/>
      <c r="E3133" s="52"/>
      <c r="F3133" s="53"/>
      <c r="G3133" s="53"/>
      <c r="H3133" s="62" t="s">
        <v>597</v>
      </c>
      <c r="I3133" s="79"/>
      <c r="J3133" s="79"/>
      <c r="K3133" s="79"/>
      <c r="L3133" s="79"/>
      <c r="M3133" s="79"/>
      <c r="N3133" s="79"/>
      <c r="O3133" s="79"/>
      <c r="P3133" s="79"/>
      <c r="Q3133" s="79"/>
    </row>
    <row r="3134" spans="1:17" s="118" customFormat="1" x14ac:dyDescent="0.35">
      <c r="A3134" s="39"/>
      <c r="B3134" s="40"/>
      <c r="C3134" s="40"/>
      <c r="D3134" s="40"/>
      <c r="E3134" s="44"/>
      <c r="F3134" s="40"/>
      <c r="G3134" s="40"/>
      <c r="H3134" s="142" t="s">
        <v>717</v>
      </c>
      <c r="I3134" s="143">
        <v>60000</v>
      </c>
      <c r="J3134" s="143">
        <v>-24440</v>
      </c>
      <c r="K3134" s="143">
        <v>35560</v>
      </c>
      <c r="L3134" s="143">
        <v>0</v>
      </c>
      <c r="M3134" s="143">
        <v>18691.490000000002</v>
      </c>
      <c r="N3134" s="143">
        <v>0</v>
      </c>
      <c r="O3134" s="143">
        <v>18691.490000000002</v>
      </c>
      <c r="P3134" s="143">
        <v>16868.509999999998</v>
      </c>
      <c r="Q3134" s="144">
        <v>0</v>
      </c>
    </row>
    <row r="3135" spans="1:17" s="118" customFormat="1" x14ac:dyDescent="0.35">
      <c r="A3135" s="39"/>
      <c r="B3135" s="40"/>
      <c r="C3135" s="40"/>
      <c r="D3135" s="40"/>
      <c r="E3135" s="44"/>
      <c r="F3135" s="40"/>
      <c r="G3135" s="40"/>
      <c r="H3135" s="145" t="s">
        <v>721</v>
      </c>
      <c r="I3135" s="146">
        <v>100000</v>
      </c>
      <c r="J3135" s="146"/>
      <c r="K3135" s="146">
        <v>100000</v>
      </c>
      <c r="L3135" s="146">
        <v>0</v>
      </c>
      <c r="M3135" s="146">
        <v>40000</v>
      </c>
      <c r="N3135" s="146">
        <v>0</v>
      </c>
      <c r="O3135" s="146">
        <v>13350</v>
      </c>
      <c r="P3135" s="146">
        <v>86650</v>
      </c>
      <c r="Q3135" s="147">
        <v>0</v>
      </c>
    </row>
    <row r="3136" spans="1:17" s="118" customFormat="1" x14ac:dyDescent="0.35">
      <c r="A3136" s="159"/>
      <c r="B3136" s="160"/>
      <c r="C3136" s="160"/>
      <c r="D3136" s="160"/>
      <c r="E3136" s="161"/>
      <c r="F3136" s="160"/>
      <c r="G3136" s="160"/>
      <c r="H3136" s="148" t="s">
        <v>723</v>
      </c>
      <c r="I3136" s="149">
        <v>30000</v>
      </c>
      <c r="J3136" s="149"/>
      <c r="K3136" s="149">
        <v>30000</v>
      </c>
      <c r="L3136" s="149">
        <v>6120</v>
      </c>
      <c r="M3136" s="149">
        <v>13947</v>
      </c>
      <c r="N3136" s="149">
        <v>6120</v>
      </c>
      <c r="O3136" s="149">
        <v>13947</v>
      </c>
      <c r="P3136" s="149">
        <v>9933</v>
      </c>
      <c r="Q3136" s="162">
        <v>0</v>
      </c>
    </row>
    <row r="3137" spans="1:17" s="118" customFormat="1" x14ac:dyDescent="0.35">
      <c r="A3137" s="39"/>
      <c r="B3137" s="40"/>
      <c r="C3137" s="40"/>
      <c r="D3137" s="40"/>
      <c r="E3137" s="44"/>
      <c r="F3137" s="40"/>
      <c r="G3137" s="40"/>
      <c r="H3137" s="151" t="s">
        <v>726</v>
      </c>
      <c r="I3137" s="152">
        <v>35000</v>
      </c>
      <c r="J3137" s="152">
        <v>0</v>
      </c>
      <c r="K3137" s="152">
        <v>35000</v>
      </c>
      <c r="L3137" s="152">
        <v>3680</v>
      </c>
      <c r="M3137" s="152">
        <v>6470</v>
      </c>
      <c r="N3137" s="152">
        <v>3680</v>
      </c>
      <c r="O3137" s="152">
        <v>6470</v>
      </c>
      <c r="P3137" s="152">
        <v>24850</v>
      </c>
      <c r="Q3137" s="153">
        <v>0</v>
      </c>
    </row>
    <row r="3138" spans="1:17" s="118" customFormat="1" x14ac:dyDescent="0.35">
      <c r="A3138" s="39"/>
      <c r="B3138" s="40"/>
      <c r="C3138" s="40"/>
      <c r="D3138" s="40"/>
      <c r="E3138" s="44"/>
      <c r="F3138" s="40"/>
      <c r="G3138" s="40"/>
      <c r="H3138" s="154" t="s">
        <v>728</v>
      </c>
      <c r="I3138" s="155">
        <v>100000</v>
      </c>
      <c r="J3138" s="155">
        <v>0</v>
      </c>
      <c r="K3138" s="155">
        <v>100000</v>
      </c>
      <c r="L3138" s="155">
        <v>0</v>
      </c>
      <c r="M3138" s="155">
        <v>50000</v>
      </c>
      <c r="N3138" s="155">
        <v>0</v>
      </c>
      <c r="O3138" s="155">
        <v>45367.6</v>
      </c>
      <c r="P3138" s="155">
        <v>54632.4</v>
      </c>
      <c r="Q3138" s="156">
        <v>0</v>
      </c>
    </row>
    <row r="3139" spans="1:17" s="163" customFormat="1" x14ac:dyDescent="0.35">
      <c r="A3139" s="39"/>
      <c r="B3139" s="40"/>
      <c r="C3139" s="40"/>
      <c r="D3139" s="40"/>
      <c r="E3139" s="44"/>
      <c r="F3139" s="40"/>
      <c r="G3139" s="40"/>
      <c r="H3139" s="62" t="s">
        <v>598</v>
      </c>
      <c r="I3139" s="79"/>
      <c r="J3139" s="79"/>
      <c r="K3139" s="79"/>
      <c r="L3139" s="79"/>
      <c r="M3139" s="79"/>
      <c r="N3139" s="79"/>
      <c r="O3139" s="79"/>
      <c r="P3139" s="79"/>
      <c r="Q3139" s="79"/>
    </row>
    <row r="3140" spans="1:17" s="118" customFormat="1" x14ac:dyDescent="0.35">
      <c r="A3140" s="39"/>
      <c r="B3140" s="40"/>
      <c r="C3140" s="40"/>
      <c r="D3140" s="40"/>
      <c r="E3140" s="44"/>
      <c r="F3140" s="40"/>
      <c r="G3140" s="40"/>
      <c r="H3140" s="142" t="s">
        <v>717</v>
      </c>
      <c r="I3140" s="143">
        <v>20000</v>
      </c>
      <c r="J3140" s="143">
        <v>38440</v>
      </c>
      <c r="K3140" s="143">
        <v>58440</v>
      </c>
      <c r="L3140" s="143">
        <v>58440</v>
      </c>
      <c r="M3140" s="143">
        <v>0</v>
      </c>
      <c r="N3140" s="143">
        <v>34200</v>
      </c>
      <c r="O3140" s="143">
        <v>0</v>
      </c>
      <c r="P3140" s="143">
        <v>24240</v>
      </c>
      <c r="Q3140" s="144">
        <v>24240</v>
      </c>
    </row>
    <row r="3141" spans="1:17" s="118" customFormat="1" x14ac:dyDescent="0.35">
      <c r="A3141" s="39"/>
      <c r="B3141" s="40"/>
      <c r="C3141" s="40"/>
      <c r="D3141" s="40"/>
      <c r="E3141" s="44"/>
      <c r="F3141" s="40"/>
      <c r="G3141" s="40"/>
      <c r="H3141" s="145" t="s">
        <v>721</v>
      </c>
      <c r="I3141" s="146">
        <v>10000</v>
      </c>
      <c r="J3141" s="146"/>
      <c r="K3141" s="146">
        <v>10000</v>
      </c>
      <c r="L3141" s="146">
        <v>0</v>
      </c>
      <c r="M3141" s="146"/>
      <c r="N3141" s="146">
        <v>0</v>
      </c>
      <c r="O3141" s="146"/>
      <c r="P3141" s="146">
        <v>10000</v>
      </c>
      <c r="Q3141" s="147">
        <v>0</v>
      </c>
    </row>
    <row r="3142" spans="1:17" s="118" customFormat="1" x14ac:dyDescent="0.35">
      <c r="A3142" s="159"/>
      <c r="B3142" s="160"/>
      <c r="C3142" s="160"/>
      <c r="D3142" s="160"/>
      <c r="E3142" s="161"/>
      <c r="F3142" s="160"/>
      <c r="G3142" s="160"/>
      <c r="H3142" s="148" t="s">
        <v>723</v>
      </c>
      <c r="I3142" s="149">
        <v>20000</v>
      </c>
      <c r="J3142" s="149"/>
      <c r="K3142" s="149">
        <v>20000</v>
      </c>
      <c r="L3142" s="149"/>
      <c r="M3142" s="149"/>
      <c r="N3142" s="149"/>
      <c r="O3142" s="149"/>
      <c r="P3142" s="149">
        <v>20000</v>
      </c>
      <c r="Q3142" s="162">
        <v>0</v>
      </c>
    </row>
    <row r="3143" spans="1:17" s="118" customFormat="1" x14ac:dyDescent="0.35">
      <c r="A3143" s="39"/>
      <c r="B3143" s="40"/>
      <c r="C3143" s="40"/>
      <c r="D3143" s="40"/>
      <c r="E3143" s="44"/>
      <c r="F3143" s="40"/>
      <c r="G3143" s="40"/>
      <c r="H3143" s="151" t="s">
        <v>726</v>
      </c>
      <c r="I3143" s="152">
        <v>47000</v>
      </c>
      <c r="J3143" s="152">
        <v>0</v>
      </c>
      <c r="K3143" s="152">
        <v>47000</v>
      </c>
      <c r="L3143" s="152">
        <v>0</v>
      </c>
      <c r="M3143" s="152">
        <v>0</v>
      </c>
      <c r="N3143" s="152">
        <v>0</v>
      </c>
      <c r="O3143" s="152">
        <v>0</v>
      </c>
      <c r="P3143" s="152">
        <v>47000</v>
      </c>
      <c r="Q3143" s="153">
        <v>0</v>
      </c>
    </row>
    <row r="3144" spans="1:17" s="118" customFormat="1" x14ac:dyDescent="0.35">
      <c r="A3144" s="39"/>
      <c r="B3144" s="40"/>
      <c r="C3144" s="40"/>
      <c r="D3144" s="40"/>
      <c r="E3144" s="44"/>
      <c r="F3144" s="40"/>
      <c r="G3144" s="40"/>
      <c r="H3144" s="154" t="s">
        <v>728</v>
      </c>
      <c r="I3144" s="155">
        <v>20000</v>
      </c>
      <c r="J3144" s="155">
        <v>0</v>
      </c>
      <c r="K3144" s="155">
        <v>20000</v>
      </c>
      <c r="L3144" s="155">
        <v>0</v>
      </c>
      <c r="M3144" s="155">
        <v>0</v>
      </c>
      <c r="N3144" s="155">
        <v>0</v>
      </c>
      <c r="O3144" s="155">
        <v>0</v>
      </c>
      <c r="P3144" s="155">
        <v>20000</v>
      </c>
      <c r="Q3144" s="156">
        <v>0</v>
      </c>
    </row>
    <row r="3145" spans="1:17" s="163" customFormat="1" x14ac:dyDescent="0.35">
      <c r="A3145" s="39"/>
      <c r="B3145" s="40"/>
      <c r="C3145" s="40"/>
      <c r="D3145" s="40"/>
      <c r="E3145" s="44"/>
      <c r="F3145" s="40"/>
      <c r="G3145" s="40"/>
      <c r="H3145" s="62" t="s">
        <v>599</v>
      </c>
      <c r="I3145" s="79"/>
      <c r="J3145" s="79"/>
      <c r="K3145" s="79"/>
      <c r="L3145" s="79"/>
      <c r="M3145" s="79"/>
      <c r="N3145" s="79"/>
      <c r="O3145" s="79"/>
      <c r="P3145" s="79"/>
      <c r="Q3145" s="79"/>
    </row>
    <row r="3146" spans="1:17" s="118" customFormat="1" x14ac:dyDescent="0.35">
      <c r="A3146" s="39"/>
      <c r="B3146" s="40"/>
      <c r="C3146" s="40"/>
      <c r="D3146" s="40"/>
      <c r="E3146" s="44"/>
      <c r="F3146" s="40"/>
      <c r="G3146" s="40"/>
      <c r="H3146" s="142" t="s">
        <v>717</v>
      </c>
      <c r="I3146" s="143">
        <v>0</v>
      </c>
      <c r="J3146" s="143">
        <v>0</v>
      </c>
      <c r="K3146" s="143">
        <v>0</v>
      </c>
      <c r="L3146" s="143">
        <v>0</v>
      </c>
      <c r="M3146" s="143">
        <v>0</v>
      </c>
      <c r="N3146" s="143">
        <v>0</v>
      </c>
      <c r="O3146" s="143">
        <v>0</v>
      </c>
      <c r="P3146" s="143">
        <v>0</v>
      </c>
      <c r="Q3146" s="144">
        <v>0</v>
      </c>
    </row>
    <row r="3147" spans="1:17" s="118" customFormat="1" x14ac:dyDescent="0.35">
      <c r="A3147" s="39"/>
      <c r="B3147" s="40"/>
      <c r="C3147" s="40"/>
      <c r="D3147" s="40"/>
      <c r="E3147" s="44"/>
      <c r="F3147" s="40"/>
      <c r="G3147" s="40"/>
      <c r="H3147" s="145" t="s">
        <v>721</v>
      </c>
      <c r="I3147" s="146"/>
      <c r="J3147" s="146"/>
      <c r="K3147" s="146">
        <v>0</v>
      </c>
      <c r="L3147" s="146"/>
      <c r="M3147" s="146"/>
      <c r="N3147" s="146"/>
      <c r="O3147" s="146"/>
      <c r="P3147" s="146">
        <v>0</v>
      </c>
      <c r="Q3147" s="147">
        <v>0</v>
      </c>
    </row>
    <row r="3148" spans="1:17" s="118" customFormat="1" x14ac:dyDescent="0.35">
      <c r="A3148" s="159"/>
      <c r="B3148" s="160"/>
      <c r="C3148" s="160"/>
      <c r="D3148" s="160"/>
      <c r="E3148" s="161"/>
      <c r="F3148" s="160"/>
      <c r="G3148" s="160"/>
      <c r="H3148" s="148" t="s">
        <v>723</v>
      </c>
      <c r="I3148" s="149">
        <v>10000</v>
      </c>
      <c r="J3148" s="149"/>
      <c r="K3148" s="149">
        <v>10000</v>
      </c>
      <c r="L3148" s="149"/>
      <c r="M3148" s="149"/>
      <c r="N3148" s="149"/>
      <c r="O3148" s="149"/>
      <c r="P3148" s="149">
        <v>10000</v>
      </c>
      <c r="Q3148" s="162">
        <v>0</v>
      </c>
    </row>
    <row r="3149" spans="1:17" s="118" customFormat="1" x14ac:dyDescent="0.35">
      <c r="A3149" s="39"/>
      <c r="B3149" s="40"/>
      <c r="C3149" s="40"/>
      <c r="D3149" s="40"/>
      <c r="E3149" s="44"/>
      <c r="F3149" s="40"/>
      <c r="G3149" s="40"/>
      <c r="H3149" s="151" t="s">
        <v>726</v>
      </c>
      <c r="I3149" s="152">
        <v>15000</v>
      </c>
      <c r="J3149" s="152">
        <v>0</v>
      </c>
      <c r="K3149" s="152">
        <v>15000</v>
      </c>
      <c r="L3149" s="152">
        <v>0</v>
      </c>
      <c r="M3149" s="152">
        <v>0</v>
      </c>
      <c r="N3149" s="152">
        <v>0</v>
      </c>
      <c r="O3149" s="152">
        <v>0</v>
      </c>
      <c r="P3149" s="152">
        <v>15000</v>
      </c>
      <c r="Q3149" s="153">
        <v>0</v>
      </c>
    </row>
    <row r="3150" spans="1:17" s="118" customFormat="1" x14ac:dyDescent="0.35">
      <c r="A3150" s="39"/>
      <c r="B3150" s="40"/>
      <c r="C3150" s="40"/>
      <c r="D3150" s="40"/>
      <c r="E3150" s="44"/>
      <c r="F3150" s="40"/>
      <c r="G3150" s="40"/>
      <c r="H3150" s="154" t="s">
        <v>728</v>
      </c>
      <c r="I3150" s="155">
        <v>40000</v>
      </c>
      <c r="J3150" s="155">
        <v>0</v>
      </c>
      <c r="K3150" s="155">
        <v>40000</v>
      </c>
      <c r="L3150" s="155">
        <v>0</v>
      </c>
      <c r="M3150" s="155">
        <v>0</v>
      </c>
      <c r="N3150" s="155">
        <v>0</v>
      </c>
      <c r="O3150" s="155">
        <v>0</v>
      </c>
      <c r="P3150" s="155">
        <v>40000</v>
      </c>
      <c r="Q3150" s="156">
        <v>0</v>
      </c>
    </row>
    <row r="3151" spans="1:17" s="163" customFormat="1" x14ac:dyDescent="0.35">
      <c r="A3151" s="39"/>
      <c r="B3151" s="40"/>
      <c r="C3151" s="40"/>
      <c r="D3151" s="40"/>
      <c r="E3151" s="44"/>
      <c r="F3151" s="40"/>
      <c r="G3151" s="40"/>
      <c r="H3151" s="62" t="s">
        <v>600</v>
      </c>
      <c r="I3151" s="79"/>
      <c r="J3151" s="79"/>
      <c r="K3151" s="79"/>
      <c r="L3151" s="79"/>
      <c r="M3151" s="79"/>
      <c r="N3151" s="79"/>
      <c r="O3151" s="79"/>
      <c r="P3151" s="79"/>
      <c r="Q3151" s="79"/>
    </row>
    <row r="3152" spans="1:17" s="118" customFormat="1" x14ac:dyDescent="0.35">
      <c r="A3152" s="39"/>
      <c r="B3152" s="40"/>
      <c r="C3152" s="40"/>
      <c r="D3152" s="40"/>
      <c r="E3152" s="44"/>
      <c r="F3152" s="40"/>
      <c r="G3152" s="40"/>
      <c r="H3152" s="142" t="s">
        <v>717</v>
      </c>
      <c r="I3152" s="143">
        <v>12100</v>
      </c>
      <c r="J3152" s="143">
        <v>0</v>
      </c>
      <c r="K3152" s="143">
        <v>12100</v>
      </c>
      <c r="L3152" s="143">
        <v>0</v>
      </c>
      <c r="M3152" s="143">
        <v>0</v>
      </c>
      <c r="N3152" s="143">
        <v>0</v>
      </c>
      <c r="O3152" s="143">
        <v>0</v>
      </c>
      <c r="P3152" s="143">
        <v>12100</v>
      </c>
      <c r="Q3152" s="144">
        <v>0</v>
      </c>
    </row>
    <row r="3153" spans="1:17" s="118" customFormat="1" x14ac:dyDescent="0.35">
      <c r="A3153" s="39"/>
      <c r="B3153" s="40"/>
      <c r="C3153" s="40"/>
      <c r="D3153" s="40"/>
      <c r="E3153" s="44"/>
      <c r="F3153" s="40"/>
      <c r="G3153" s="40"/>
      <c r="H3153" s="145" t="s">
        <v>721</v>
      </c>
      <c r="I3153" s="146">
        <v>30000</v>
      </c>
      <c r="J3153" s="146">
        <v>-4000</v>
      </c>
      <c r="K3153" s="146">
        <v>26000</v>
      </c>
      <c r="L3153" s="146">
        <v>0</v>
      </c>
      <c r="M3153" s="146">
        <v>5000</v>
      </c>
      <c r="N3153" s="146">
        <v>0</v>
      </c>
      <c r="O3153" s="146">
        <v>720</v>
      </c>
      <c r="P3153" s="146">
        <v>25280</v>
      </c>
      <c r="Q3153" s="147">
        <v>0</v>
      </c>
    </row>
    <row r="3154" spans="1:17" s="118" customFormat="1" x14ac:dyDescent="0.35">
      <c r="A3154" s="159"/>
      <c r="B3154" s="160"/>
      <c r="C3154" s="160"/>
      <c r="D3154" s="160"/>
      <c r="E3154" s="161"/>
      <c r="F3154" s="160"/>
      <c r="G3154" s="160"/>
      <c r="H3154" s="148" t="s">
        <v>723</v>
      </c>
      <c r="I3154" s="149">
        <v>10000</v>
      </c>
      <c r="J3154" s="149"/>
      <c r="K3154" s="149">
        <v>10000</v>
      </c>
      <c r="L3154" s="149"/>
      <c r="M3154" s="149"/>
      <c r="N3154" s="149"/>
      <c r="O3154" s="149"/>
      <c r="P3154" s="149">
        <v>10000</v>
      </c>
      <c r="Q3154" s="162">
        <v>0</v>
      </c>
    </row>
    <row r="3155" spans="1:17" s="118" customFormat="1" x14ac:dyDescent="0.35">
      <c r="A3155" s="39"/>
      <c r="B3155" s="40"/>
      <c r="C3155" s="40"/>
      <c r="D3155" s="40"/>
      <c r="E3155" s="44"/>
      <c r="F3155" s="40"/>
      <c r="G3155" s="40"/>
      <c r="H3155" s="151" t="s">
        <v>726</v>
      </c>
      <c r="I3155" s="152">
        <v>5000</v>
      </c>
      <c r="J3155" s="152">
        <v>0</v>
      </c>
      <c r="K3155" s="152">
        <v>5000</v>
      </c>
      <c r="L3155" s="152">
        <v>0</v>
      </c>
      <c r="M3155" s="152">
        <v>0</v>
      </c>
      <c r="N3155" s="152">
        <v>0</v>
      </c>
      <c r="O3155" s="152">
        <v>0</v>
      </c>
      <c r="P3155" s="152">
        <v>5000</v>
      </c>
      <c r="Q3155" s="153">
        <v>0</v>
      </c>
    </row>
    <row r="3156" spans="1:17" s="118" customFormat="1" x14ac:dyDescent="0.35">
      <c r="A3156" s="39"/>
      <c r="B3156" s="40"/>
      <c r="C3156" s="40"/>
      <c r="D3156" s="40"/>
      <c r="E3156" s="44"/>
      <c r="F3156" s="40"/>
      <c r="G3156" s="40"/>
      <c r="H3156" s="154" t="s">
        <v>728</v>
      </c>
      <c r="I3156" s="155">
        <v>50000</v>
      </c>
      <c r="J3156" s="155">
        <v>0</v>
      </c>
      <c r="K3156" s="155">
        <v>50000</v>
      </c>
      <c r="L3156" s="155">
        <v>0</v>
      </c>
      <c r="M3156" s="155">
        <v>20000</v>
      </c>
      <c r="N3156" s="155">
        <v>0</v>
      </c>
      <c r="O3156" s="155">
        <v>4660</v>
      </c>
      <c r="P3156" s="155">
        <v>45340</v>
      </c>
      <c r="Q3156" s="156">
        <v>0</v>
      </c>
    </row>
    <row r="3157" spans="1:17" s="163" customFormat="1" x14ac:dyDescent="0.35">
      <c r="A3157" s="39"/>
      <c r="B3157" s="40"/>
      <c r="C3157" s="40"/>
      <c r="D3157" s="40"/>
      <c r="E3157" s="44"/>
      <c r="F3157" s="40"/>
      <c r="G3157" s="40"/>
      <c r="H3157" s="62" t="s">
        <v>601</v>
      </c>
      <c r="I3157" s="45"/>
      <c r="J3157" s="45"/>
      <c r="K3157" s="45"/>
      <c r="L3157" s="45"/>
      <c r="M3157" s="45"/>
      <c r="N3157" s="45"/>
      <c r="O3157" s="45"/>
      <c r="P3157" s="45"/>
      <c r="Q3157" s="45"/>
    </row>
    <row r="3158" spans="1:17" s="118" customFormat="1" x14ac:dyDescent="0.35">
      <c r="A3158" s="39"/>
      <c r="B3158" s="40"/>
      <c r="C3158" s="40"/>
      <c r="D3158" s="40"/>
      <c r="E3158" s="44"/>
      <c r="F3158" s="40"/>
      <c r="G3158" s="40"/>
      <c r="H3158" s="142" t="s">
        <v>717</v>
      </c>
      <c r="I3158" s="143">
        <v>13500</v>
      </c>
      <c r="J3158" s="143">
        <v>0</v>
      </c>
      <c r="K3158" s="143">
        <v>13500</v>
      </c>
      <c r="L3158" s="143">
        <v>6500</v>
      </c>
      <c r="M3158" s="143">
        <v>0</v>
      </c>
      <c r="N3158" s="143">
        <v>6500</v>
      </c>
      <c r="O3158" s="143">
        <v>0</v>
      </c>
      <c r="P3158" s="143">
        <v>7000</v>
      </c>
      <c r="Q3158" s="144">
        <v>0</v>
      </c>
    </row>
    <row r="3159" spans="1:17" s="118" customFormat="1" x14ac:dyDescent="0.35">
      <c r="A3159" s="39"/>
      <c r="B3159" s="40"/>
      <c r="C3159" s="40"/>
      <c r="D3159" s="40"/>
      <c r="E3159" s="44"/>
      <c r="F3159" s="40"/>
      <c r="G3159" s="40"/>
      <c r="H3159" s="145" t="s">
        <v>721</v>
      </c>
      <c r="I3159" s="146">
        <v>13500</v>
      </c>
      <c r="J3159" s="146">
        <v>4000</v>
      </c>
      <c r="K3159" s="146">
        <v>17500</v>
      </c>
      <c r="L3159" s="146">
        <v>17500</v>
      </c>
      <c r="M3159" s="146"/>
      <c r="N3159" s="146">
        <v>17500</v>
      </c>
      <c r="O3159" s="146">
        <v>0</v>
      </c>
      <c r="P3159" s="146">
        <v>0</v>
      </c>
      <c r="Q3159" s="147">
        <v>0</v>
      </c>
    </row>
    <row r="3160" spans="1:17" s="118" customFormat="1" x14ac:dyDescent="0.35">
      <c r="A3160" s="159"/>
      <c r="B3160" s="160"/>
      <c r="C3160" s="160"/>
      <c r="D3160" s="160"/>
      <c r="E3160" s="161"/>
      <c r="F3160" s="160"/>
      <c r="G3160" s="160"/>
      <c r="H3160" s="148" t="s">
        <v>723</v>
      </c>
      <c r="I3160" s="149">
        <v>13500</v>
      </c>
      <c r="J3160" s="149"/>
      <c r="K3160" s="149">
        <v>13500</v>
      </c>
      <c r="L3160" s="149">
        <v>5000</v>
      </c>
      <c r="M3160" s="149"/>
      <c r="N3160" s="149">
        <v>5000</v>
      </c>
      <c r="O3160" s="149"/>
      <c r="P3160" s="149">
        <v>8500</v>
      </c>
      <c r="Q3160" s="162">
        <v>0</v>
      </c>
    </row>
    <row r="3161" spans="1:17" s="118" customFormat="1" x14ac:dyDescent="0.35">
      <c r="A3161" s="39"/>
      <c r="B3161" s="40"/>
      <c r="C3161" s="40"/>
      <c r="D3161" s="40"/>
      <c r="E3161" s="44"/>
      <c r="F3161" s="40"/>
      <c r="G3161" s="40"/>
      <c r="H3161" s="151" t="s">
        <v>726</v>
      </c>
      <c r="I3161" s="152">
        <v>13500</v>
      </c>
      <c r="J3161" s="152">
        <v>0</v>
      </c>
      <c r="K3161" s="152">
        <v>13500</v>
      </c>
      <c r="L3161" s="152">
        <v>5000</v>
      </c>
      <c r="M3161" s="152">
        <v>0</v>
      </c>
      <c r="N3161" s="152">
        <v>5000</v>
      </c>
      <c r="O3161" s="152">
        <v>0</v>
      </c>
      <c r="P3161" s="152">
        <v>8500</v>
      </c>
      <c r="Q3161" s="153">
        <v>0</v>
      </c>
    </row>
    <row r="3162" spans="1:17" s="118" customFormat="1" x14ac:dyDescent="0.35">
      <c r="A3162" s="39"/>
      <c r="B3162" s="40"/>
      <c r="C3162" s="40"/>
      <c r="D3162" s="40"/>
      <c r="E3162" s="44"/>
      <c r="F3162" s="40"/>
      <c r="G3162" s="40"/>
      <c r="H3162" s="154" t="s">
        <v>728</v>
      </c>
      <c r="I3162" s="155">
        <v>9000</v>
      </c>
      <c r="J3162" s="155">
        <v>0</v>
      </c>
      <c r="K3162" s="155">
        <v>9000</v>
      </c>
      <c r="L3162" s="155">
        <v>0</v>
      </c>
      <c r="M3162" s="155">
        <v>0</v>
      </c>
      <c r="N3162" s="155">
        <v>0</v>
      </c>
      <c r="O3162" s="155">
        <v>0</v>
      </c>
      <c r="P3162" s="155">
        <v>9000</v>
      </c>
      <c r="Q3162" s="156">
        <v>0</v>
      </c>
    </row>
    <row r="3163" spans="1:17" s="163" customFormat="1" x14ac:dyDescent="0.35">
      <c r="A3163" s="39"/>
      <c r="B3163" s="40"/>
      <c r="C3163" s="40"/>
      <c r="D3163" s="40"/>
      <c r="E3163" s="44"/>
      <c r="F3163" s="40"/>
      <c r="G3163" s="40"/>
      <c r="H3163" s="62" t="s">
        <v>602</v>
      </c>
      <c r="I3163" s="45"/>
      <c r="J3163" s="45"/>
      <c r="K3163" s="45"/>
      <c r="L3163" s="45"/>
      <c r="M3163" s="45"/>
      <c r="N3163" s="45"/>
      <c r="O3163" s="45"/>
      <c r="P3163" s="45"/>
      <c r="Q3163" s="45"/>
    </row>
    <row r="3164" spans="1:17" s="118" customFormat="1" x14ac:dyDescent="0.35">
      <c r="A3164" s="39"/>
      <c r="B3164" s="40"/>
      <c r="C3164" s="40"/>
      <c r="D3164" s="40"/>
      <c r="E3164" s="44"/>
      <c r="F3164" s="40"/>
      <c r="G3164" s="40"/>
      <c r="H3164" s="142" t="s">
        <v>717</v>
      </c>
      <c r="I3164" s="143">
        <v>10000</v>
      </c>
      <c r="J3164" s="143">
        <v>10000</v>
      </c>
      <c r="K3164" s="143">
        <v>20000</v>
      </c>
      <c r="L3164" s="143">
        <v>10000</v>
      </c>
      <c r="M3164" s="143">
        <v>8000</v>
      </c>
      <c r="N3164" s="143">
        <v>10000</v>
      </c>
      <c r="O3164" s="143">
        <v>8000</v>
      </c>
      <c r="P3164" s="143">
        <v>2000</v>
      </c>
      <c r="Q3164" s="144">
        <v>0</v>
      </c>
    </row>
    <row r="3165" spans="1:17" s="118" customFormat="1" x14ac:dyDescent="0.35">
      <c r="A3165" s="39"/>
      <c r="B3165" s="40"/>
      <c r="C3165" s="40"/>
      <c r="D3165" s="40"/>
      <c r="E3165" s="44"/>
      <c r="F3165" s="40"/>
      <c r="G3165" s="40"/>
      <c r="H3165" s="145" t="s">
        <v>721</v>
      </c>
      <c r="I3165" s="146">
        <v>10000</v>
      </c>
      <c r="J3165" s="146"/>
      <c r="K3165" s="146">
        <v>10000</v>
      </c>
      <c r="L3165" s="146">
        <v>0</v>
      </c>
      <c r="M3165" s="146"/>
      <c r="N3165" s="146">
        <v>0</v>
      </c>
      <c r="O3165" s="146"/>
      <c r="P3165" s="146">
        <v>10000</v>
      </c>
      <c r="Q3165" s="147">
        <v>0</v>
      </c>
    </row>
    <row r="3166" spans="1:17" s="118" customFormat="1" x14ac:dyDescent="0.35">
      <c r="A3166" s="159"/>
      <c r="B3166" s="160"/>
      <c r="C3166" s="160"/>
      <c r="D3166" s="160"/>
      <c r="E3166" s="161"/>
      <c r="F3166" s="160"/>
      <c r="G3166" s="160"/>
      <c r="H3166" s="148" t="s">
        <v>723</v>
      </c>
      <c r="I3166" s="149">
        <v>10000</v>
      </c>
      <c r="J3166" s="149"/>
      <c r="K3166" s="149">
        <v>10000</v>
      </c>
      <c r="L3166" s="149"/>
      <c r="M3166" s="149">
        <v>350</v>
      </c>
      <c r="N3166" s="149"/>
      <c r="O3166" s="149">
        <v>350</v>
      </c>
      <c r="P3166" s="149">
        <v>9650</v>
      </c>
      <c r="Q3166" s="162">
        <v>0</v>
      </c>
    </row>
    <row r="3167" spans="1:17" s="118" customFormat="1" x14ac:dyDescent="0.35">
      <c r="A3167" s="39"/>
      <c r="B3167" s="40"/>
      <c r="C3167" s="40"/>
      <c r="D3167" s="40"/>
      <c r="E3167" s="44"/>
      <c r="F3167" s="40"/>
      <c r="G3167" s="40"/>
      <c r="H3167" s="151" t="s">
        <v>726</v>
      </c>
      <c r="I3167" s="152">
        <v>4000</v>
      </c>
      <c r="J3167" s="152">
        <v>0</v>
      </c>
      <c r="K3167" s="152">
        <v>4000</v>
      </c>
      <c r="L3167" s="152">
        <v>0</v>
      </c>
      <c r="M3167" s="152">
        <v>0</v>
      </c>
      <c r="N3167" s="152">
        <v>0</v>
      </c>
      <c r="O3167" s="152">
        <v>0</v>
      </c>
      <c r="P3167" s="152">
        <v>4000</v>
      </c>
      <c r="Q3167" s="153">
        <v>0</v>
      </c>
    </row>
    <row r="3168" spans="1:17" s="118" customFormat="1" x14ac:dyDescent="0.35">
      <c r="A3168" s="39"/>
      <c r="B3168" s="40"/>
      <c r="C3168" s="40"/>
      <c r="D3168" s="40"/>
      <c r="E3168" s="44"/>
      <c r="F3168" s="40"/>
      <c r="G3168" s="40"/>
      <c r="H3168" s="154" t="s">
        <v>728</v>
      </c>
      <c r="I3168" s="155">
        <v>20000</v>
      </c>
      <c r="J3168" s="155">
        <v>0</v>
      </c>
      <c r="K3168" s="155">
        <v>20000</v>
      </c>
      <c r="L3168" s="155">
        <v>0</v>
      </c>
      <c r="M3168" s="155">
        <v>0</v>
      </c>
      <c r="N3168" s="155">
        <v>0</v>
      </c>
      <c r="O3168" s="155">
        <v>0</v>
      </c>
      <c r="P3168" s="155">
        <v>20000</v>
      </c>
      <c r="Q3168" s="156">
        <v>0</v>
      </c>
    </row>
    <row r="3169" spans="1:17" s="163" customFormat="1" x14ac:dyDescent="0.35">
      <c r="A3169" s="39"/>
      <c r="B3169" s="40"/>
      <c r="C3169" s="40"/>
      <c r="D3169" s="40"/>
      <c r="E3169" s="44"/>
      <c r="F3169" s="40"/>
      <c r="G3169" s="40"/>
      <c r="H3169" s="62" t="s">
        <v>603</v>
      </c>
      <c r="I3169" s="45"/>
      <c r="J3169" s="45"/>
      <c r="K3169" s="45"/>
      <c r="L3169" s="45"/>
      <c r="M3169" s="45"/>
      <c r="N3169" s="45"/>
      <c r="O3169" s="45"/>
      <c r="P3169" s="45"/>
      <c r="Q3169" s="45"/>
    </row>
    <row r="3170" spans="1:17" s="118" customFormat="1" x14ac:dyDescent="0.35">
      <c r="A3170" s="39"/>
      <c r="B3170" s="40"/>
      <c r="C3170" s="40"/>
      <c r="D3170" s="40"/>
      <c r="E3170" s="44"/>
      <c r="F3170" s="40"/>
      <c r="G3170" s="40"/>
      <c r="H3170" s="142" t="s">
        <v>717</v>
      </c>
      <c r="I3170" s="143">
        <v>2865200</v>
      </c>
      <c r="J3170" s="143">
        <v>-24000</v>
      </c>
      <c r="K3170" s="143">
        <v>2841200</v>
      </c>
      <c r="L3170" s="143">
        <v>408140</v>
      </c>
      <c r="M3170" s="143">
        <v>0</v>
      </c>
      <c r="N3170" s="143">
        <v>408140</v>
      </c>
      <c r="O3170" s="143">
        <v>0</v>
      </c>
      <c r="P3170" s="143">
        <v>2433060</v>
      </c>
      <c r="Q3170" s="144">
        <v>0</v>
      </c>
    </row>
    <row r="3171" spans="1:17" s="118" customFormat="1" x14ac:dyDescent="0.35">
      <c r="A3171" s="39"/>
      <c r="B3171" s="40"/>
      <c r="C3171" s="40"/>
      <c r="D3171" s="40"/>
      <c r="E3171" s="44"/>
      <c r="F3171" s="40"/>
      <c r="G3171" s="40"/>
      <c r="H3171" s="145" t="s">
        <v>721</v>
      </c>
      <c r="I3171" s="146">
        <v>20000</v>
      </c>
      <c r="J3171" s="146"/>
      <c r="K3171" s="146">
        <v>20000</v>
      </c>
      <c r="L3171" s="146">
        <v>1246</v>
      </c>
      <c r="M3171" s="146">
        <v>3000</v>
      </c>
      <c r="N3171" s="146">
        <v>1246</v>
      </c>
      <c r="O3171" s="146"/>
      <c r="P3171" s="146">
        <v>18754</v>
      </c>
      <c r="Q3171" s="147">
        <v>0</v>
      </c>
    </row>
    <row r="3172" spans="1:17" s="118" customFormat="1" x14ac:dyDescent="0.35">
      <c r="A3172" s="159"/>
      <c r="B3172" s="160"/>
      <c r="C3172" s="160"/>
      <c r="D3172" s="160"/>
      <c r="E3172" s="161"/>
      <c r="F3172" s="160"/>
      <c r="G3172" s="160"/>
      <c r="H3172" s="148" t="s">
        <v>723</v>
      </c>
      <c r="I3172" s="149">
        <v>40000</v>
      </c>
      <c r="J3172" s="149"/>
      <c r="K3172" s="149">
        <v>40000</v>
      </c>
      <c r="L3172" s="149"/>
      <c r="M3172" s="149">
        <v>2015</v>
      </c>
      <c r="N3172" s="149"/>
      <c r="O3172" s="149">
        <v>2015</v>
      </c>
      <c r="P3172" s="149">
        <v>37985</v>
      </c>
      <c r="Q3172" s="162">
        <v>0</v>
      </c>
    </row>
    <row r="3173" spans="1:17" s="118" customFormat="1" x14ac:dyDescent="0.35">
      <c r="A3173" s="39"/>
      <c r="B3173" s="40"/>
      <c r="C3173" s="40"/>
      <c r="D3173" s="40"/>
      <c r="E3173" s="44"/>
      <c r="F3173" s="40"/>
      <c r="G3173" s="40"/>
      <c r="H3173" s="151" t="s">
        <v>726</v>
      </c>
      <c r="I3173" s="152">
        <v>7000</v>
      </c>
      <c r="J3173" s="152">
        <v>0</v>
      </c>
      <c r="K3173" s="152">
        <v>7000</v>
      </c>
      <c r="L3173" s="152">
        <v>0</v>
      </c>
      <c r="M3173" s="152">
        <v>4939</v>
      </c>
      <c r="N3173" s="152">
        <v>0</v>
      </c>
      <c r="O3173" s="152">
        <v>4939</v>
      </c>
      <c r="P3173" s="152">
        <v>2061</v>
      </c>
      <c r="Q3173" s="153">
        <v>0</v>
      </c>
    </row>
    <row r="3174" spans="1:17" s="118" customFormat="1" x14ac:dyDescent="0.35">
      <c r="A3174" s="39"/>
      <c r="B3174" s="40"/>
      <c r="C3174" s="40"/>
      <c r="D3174" s="40"/>
      <c r="E3174" s="44"/>
      <c r="F3174" s="40"/>
      <c r="G3174" s="40"/>
      <c r="H3174" s="154" t="s">
        <v>728</v>
      </c>
      <c r="I3174" s="155">
        <v>50000</v>
      </c>
      <c r="J3174" s="155">
        <v>0</v>
      </c>
      <c r="K3174" s="155">
        <v>50000</v>
      </c>
      <c r="L3174" s="155">
        <v>6850</v>
      </c>
      <c r="M3174" s="155">
        <v>15000</v>
      </c>
      <c r="N3174" s="155">
        <v>6850</v>
      </c>
      <c r="O3174" s="155">
        <v>5345</v>
      </c>
      <c r="P3174" s="155">
        <v>37805</v>
      </c>
      <c r="Q3174" s="156">
        <v>0</v>
      </c>
    </row>
    <row r="3175" spans="1:17" s="163" customFormat="1" x14ac:dyDescent="0.35">
      <c r="A3175" s="39"/>
      <c r="B3175" s="40"/>
      <c r="C3175" s="40"/>
      <c r="D3175" s="40"/>
      <c r="E3175" s="44"/>
      <c r="F3175" s="40"/>
      <c r="G3175" s="40"/>
      <c r="H3175" s="62" t="s">
        <v>604</v>
      </c>
      <c r="I3175" s="45"/>
      <c r="J3175" s="45"/>
      <c r="K3175" s="45"/>
      <c r="L3175" s="45"/>
      <c r="M3175" s="45"/>
      <c r="N3175" s="45"/>
      <c r="O3175" s="45"/>
      <c r="P3175" s="45"/>
      <c r="Q3175" s="45"/>
    </row>
    <row r="3176" spans="1:17" s="118" customFormat="1" x14ac:dyDescent="0.35">
      <c r="A3176" s="39"/>
      <c r="B3176" s="40"/>
      <c r="C3176" s="40"/>
      <c r="D3176" s="40"/>
      <c r="E3176" s="44"/>
      <c r="F3176" s="40"/>
      <c r="G3176" s="40"/>
      <c r="H3176" s="142" t="s">
        <v>717</v>
      </c>
      <c r="I3176" s="143">
        <v>500</v>
      </c>
      <c r="J3176" s="143">
        <v>0</v>
      </c>
      <c r="K3176" s="143">
        <v>500</v>
      </c>
      <c r="L3176" s="143">
        <v>0</v>
      </c>
      <c r="M3176" s="143">
        <v>0</v>
      </c>
      <c r="N3176" s="143">
        <v>0</v>
      </c>
      <c r="O3176" s="143">
        <v>0</v>
      </c>
      <c r="P3176" s="143">
        <v>500</v>
      </c>
      <c r="Q3176" s="144">
        <v>0</v>
      </c>
    </row>
    <row r="3177" spans="1:17" s="118" customFormat="1" x14ac:dyDescent="0.35">
      <c r="A3177" s="39"/>
      <c r="B3177" s="40"/>
      <c r="C3177" s="40"/>
      <c r="D3177" s="40"/>
      <c r="E3177" s="44"/>
      <c r="F3177" s="40"/>
      <c r="G3177" s="40"/>
      <c r="H3177" s="145" t="s">
        <v>721</v>
      </c>
      <c r="I3177" s="146">
        <v>500</v>
      </c>
      <c r="J3177" s="146"/>
      <c r="K3177" s="146">
        <v>500</v>
      </c>
      <c r="L3177" s="146">
        <v>0</v>
      </c>
      <c r="M3177" s="146"/>
      <c r="N3177" s="146">
        <v>0</v>
      </c>
      <c r="O3177" s="146"/>
      <c r="P3177" s="146">
        <v>500</v>
      </c>
      <c r="Q3177" s="147">
        <v>0</v>
      </c>
    </row>
    <row r="3178" spans="1:17" s="118" customFormat="1" x14ac:dyDescent="0.35">
      <c r="A3178" s="159"/>
      <c r="B3178" s="160"/>
      <c r="C3178" s="160"/>
      <c r="D3178" s="160"/>
      <c r="E3178" s="161"/>
      <c r="F3178" s="160"/>
      <c r="G3178" s="160"/>
      <c r="H3178" s="148" t="s">
        <v>723</v>
      </c>
      <c r="I3178" s="149">
        <v>500</v>
      </c>
      <c r="J3178" s="149"/>
      <c r="K3178" s="149">
        <v>500</v>
      </c>
      <c r="L3178" s="149"/>
      <c r="M3178" s="149"/>
      <c r="N3178" s="149"/>
      <c r="O3178" s="149"/>
      <c r="P3178" s="149">
        <v>500</v>
      </c>
      <c r="Q3178" s="162">
        <v>0</v>
      </c>
    </row>
    <row r="3179" spans="1:17" s="118" customFormat="1" x14ac:dyDescent="0.35">
      <c r="A3179" s="39"/>
      <c r="B3179" s="40"/>
      <c r="C3179" s="40"/>
      <c r="D3179" s="40"/>
      <c r="E3179" s="44"/>
      <c r="F3179" s="40"/>
      <c r="G3179" s="40"/>
      <c r="H3179" s="151" t="s">
        <v>726</v>
      </c>
      <c r="I3179" s="152">
        <v>500</v>
      </c>
      <c r="J3179" s="152">
        <v>0</v>
      </c>
      <c r="K3179" s="152">
        <v>500</v>
      </c>
      <c r="L3179" s="152">
        <v>0</v>
      </c>
      <c r="M3179" s="152">
        <v>0</v>
      </c>
      <c r="N3179" s="152">
        <v>0</v>
      </c>
      <c r="O3179" s="152">
        <v>0</v>
      </c>
      <c r="P3179" s="152">
        <v>500</v>
      </c>
      <c r="Q3179" s="153">
        <v>0</v>
      </c>
    </row>
    <row r="3180" spans="1:17" s="163" customFormat="1" x14ac:dyDescent="0.35">
      <c r="A3180" s="39"/>
      <c r="B3180" s="40"/>
      <c r="C3180" s="40"/>
      <c r="D3180" s="40"/>
      <c r="E3180" s="44"/>
      <c r="F3180" s="40"/>
      <c r="G3180" s="40"/>
      <c r="H3180" s="62" t="s">
        <v>605</v>
      </c>
      <c r="I3180" s="45"/>
      <c r="J3180" s="45"/>
      <c r="K3180" s="45"/>
      <c r="L3180" s="45"/>
      <c r="M3180" s="45"/>
      <c r="N3180" s="45"/>
      <c r="O3180" s="45"/>
      <c r="P3180" s="45"/>
      <c r="Q3180" s="45"/>
    </row>
    <row r="3181" spans="1:17" s="118" customFormat="1" x14ac:dyDescent="0.35">
      <c r="A3181" s="39"/>
      <c r="B3181" s="40"/>
      <c r="C3181" s="40"/>
      <c r="D3181" s="40"/>
      <c r="E3181" s="44"/>
      <c r="F3181" s="40"/>
      <c r="G3181" s="40"/>
      <c r="H3181" s="142" t="s">
        <v>717</v>
      </c>
      <c r="I3181" s="143">
        <v>0</v>
      </c>
      <c r="J3181" s="143">
        <v>0</v>
      </c>
      <c r="K3181" s="143">
        <v>0</v>
      </c>
      <c r="L3181" s="143">
        <v>0</v>
      </c>
      <c r="M3181" s="143">
        <v>0</v>
      </c>
      <c r="N3181" s="143">
        <v>0</v>
      </c>
      <c r="O3181" s="143">
        <v>0</v>
      </c>
      <c r="P3181" s="143">
        <v>0</v>
      </c>
      <c r="Q3181" s="144">
        <v>0</v>
      </c>
    </row>
    <row r="3182" spans="1:17" s="118" customFormat="1" x14ac:dyDescent="0.35">
      <c r="A3182" s="39"/>
      <c r="B3182" s="40"/>
      <c r="C3182" s="40"/>
      <c r="D3182" s="40"/>
      <c r="E3182" s="44"/>
      <c r="F3182" s="40"/>
      <c r="G3182" s="40"/>
      <c r="H3182" s="145" t="s">
        <v>721</v>
      </c>
      <c r="I3182" s="146"/>
      <c r="J3182" s="146"/>
      <c r="K3182" s="146">
        <v>0</v>
      </c>
      <c r="L3182" s="146"/>
      <c r="M3182" s="146"/>
      <c r="N3182" s="146"/>
      <c r="O3182" s="146"/>
      <c r="P3182" s="146">
        <v>0</v>
      </c>
      <c r="Q3182" s="147">
        <v>0</v>
      </c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54" t="s">
        <v>728</v>
      </c>
      <c r="I3183" s="155">
        <v>4000</v>
      </c>
      <c r="J3183" s="155">
        <v>0</v>
      </c>
      <c r="K3183" s="155">
        <v>4000</v>
      </c>
      <c r="L3183" s="155">
        <v>0</v>
      </c>
      <c r="M3183" s="155">
        <v>0</v>
      </c>
      <c r="N3183" s="155">
        <v>0</v>
      </c>
      <c r="O3183" s="155">
        <v>0</v>
      </c>
      <c r="P3183" s="155">
        <v>4000</v>
      </c>
      <c r="Q3183" s="156">
        <v>0</v>
      </c>
    </row>
    <row r="3184" spans="1:17" s="163" customFormat="1" x14ac:dyDescent="0.35">
      <c r="A3184" s="39"/>
      <c r="B3184" s="40"/>
      <c r="C3184" s="40"/>
      <c r="D3184" s="40"/>
      <c r="E3184" s="44"/>
      <c r="F3184" s="40"/>
      <c r="G3184" s="40"/>
      <c r="H3184" s="62" t="s">
        <v>606</v>
      </c>
      <c r="I3184" s="45"/>
      <c r="J3184" s="45"/>
      <c r="K3184" s="45"/>
      <c r="L3184" s="45"/>
      <c r="M3184" s="45"/>
      <c r="N3184" s="45"/>
      <c r="O3184" s="45"/>
      <c r="P3184" s="45"/>
      <c r="Q3184" s="45"/>
    </row>
    <row r="3185" spans="1:17" s="118" customFormat="1" x14ac:dyDescent="0.35">
      <c r="A3185" s="39"/>
      <c r="B3185" s="40"/>
      <c r="C3185" s="40"/>
      <c r="D3185" s="40"/>
      <c r="E3185" s="44"/>
      <c r="F3185" s="40"/>
      <c r="G3185" s="40"/>
      <c r="H3185" s="142" t="s">
        <v>717</v>
      </c>
      <c r="I3185" s="143">
        <v>5000</v>
      </c>
      <c r="J3185" s="143">
        <v>0</v>
      </c>
      <c r="K3185" s="143">
        <v>5000</v>
      </c>
      <c r="L3185" s="143">
        <v>0</v>
      </c>
      <c r="M3185" s="143">
        <v>0</v>
      </c>
      <c r="N3185" s="143">
        <v>0</v>
      </c>
      <c r="O3185" s="143">
        <v>0</v>
      </c>
      <c r="P3185" s="143">
        <v>5000</v>
      </c>
      <c r="Q3185" s="144">
        <v>0</v>
      </c>
    </row>
    <row r="3186" spans="1:17" s="118" customFormat="1" x14ac:dyDescent="0.35">
      <c r="A3186" s="39"/>
      <c r="B3186" s="40"/>
      <c r="C3186" s="40"/>
      <c r="D3186" s="40"/>
      <c r="E3186" s="44"/>
      <c r="F3186" s="40"/>
      <c r="G3186" s="40"/>
      <c r="H3186" s="145" t="s">
        <v>721</v>
      </c>
      <c r="I3186" s="146">
        <v>10000</v>
      </c>
      <c r="J3186" s="146"/>
      <c r="K3186" s="146">
        <v>10000</v>
      </c>
      <c r="L3186" s="146">
        <v>0</v>
      </c>
      <c r="M3186" s="146">
        <v>3000</v>
      </c>
      <c r="N3186" s="146">
        <v>0</v>
      </c>
      <c r="O3186" s="146"/>
      <c r="P3186" s="146">
        <v>10000</v>
      </c>
      <c r="Q3186" s="147">
        <v>0</v>
      </c>
    </row>
    <row r="3187" spans="1:17" s="118" customFormat="1" x14ac:dyDescent="0.35">
      <c r="A3187" s="159"/>
      <c r="B3187" s="160"/>
      <c r="C3187" s="160"/>
      <c r="D3187" s="160"/>
      <c r="E3187" s="161"/>
      <c r="F3187" s="160"/>
      <c r="G3187" s="160"/>
      <c r="H3187" s="148" t="s">
        <v>723</v>
      </c>
      <c r="I3187" s="149">
        <v>5000</v>
      </c>
      <c r="J3187" s="149"/>
      <c r="K3187" s="149">
        <v>5000</v>
      </c>
      <c r="L3187" s="149"/>
      <c r="M3187" s="149">
        <v>500</v>
      </c>
      <c r="N3187" s="149"/>
      <c r="O3187" s="149">
        <v>500</v>
      </c>
      <c r="P3187" s="149">
        <v>4500</v>
      </c>
      <c r="Q3187" s="162">
        <v>0</v>
      </c>
    </row>
    <row r="3188" spans="1:17" s="118" customFormat="1" x14ac:dyDescent="0.35">
      <c r="A3188" s="39"/>
      <c r="B3188" s="40"/>
      <c r="C3188" s="40"/>
      <c r="D3188" s="40"/>
      <c r="E3188" s="44"/>
      <c r="F3188" s="40"/>
      <c r="G3188" s="40"/>
      <c r="H3188" s="151" t="s">
        <v>726</v>
      </c>
      <c r="I3188" s="152">
        <v>1000</v>
      </c>
      <c r="J3188" s="152">
        <v>0</v>
      </c>
      <c r="K3188" s="152">
        <v>1000</v>
      </c>
      <c r="L3188" s="152">
        <v>0</v>
      </c>
      <c r="M3188" s="152">
        <v>0</v>
      </c>
      <c r="N3188" s="152">
        <v>0</v>
      </c>
      <c r="O3188" s="152">
        <v>0</v>
      </c>
      <c r="P3188" s="152">
        <v>1000</v>
      </c>
      <c r="Q3188" s="153">
        <v>0</v>
      </c>
    </row>
    <row r="3189" spans="1:17" s="118" customFormat="1" x14ac:dyDescent="0.35">
      <c r="A3189" s="39"/>
      <c r="B3189" s="40"/>
      <c r="C3189" s="40"/>
      <c r="D3189" s="40"/>
      <c r="E3189" s="44"/>
      <c r="F3189" s="40"/>
      <c r="G3189" s="40"/>
      <c r="H3189" s="154" t="s">
        <v>728</v>
      </c>
      <c r="I3189" s="155">
        <v>10000</v>
      </c>
      <c r="J3189" s="155">
        <v>0</v>
      </c>
      <c r="K3189" s="155">
        <v>10000</v>
      </c>
      <c r="L3189" s="155">
        <v>0</v>
      </c>
      <c r="M3189" s="155">
        <v>0</v>
      </c>
      <c r="N3189" s="155">
        <v>0</v>
      </c>
      <c r="O3189" s="155">
        <v>0</v>
      </c>
      <c r="P3189" s="155">
        <v>10000</v>
      </c>
      <c r="Q3189" s="156">
        <v>0</v>
      </c>
    </row>
    <row r="3190" spans="1:17" s="1" customFormat="1" x14ac:dyDescent="0.35">
      <c r="A3190" s="46"/>
      <c r="B3190" s="47"/>
      <c r="C3190" s="47"/>
      <c r="D3190" s="47"/>
      <c r="E3190" s="48"/>
      <c r="F3190" s="36"/>
      <c r="G3190" s="40"/>
      <c r="H3190" s="8" t="s">
        <v>619</v>
      </c>
      <c r="I3190" s="9">
        <f>SUM(I3128:I3189)</f>
        <v>3917300</v>
      </c>
      <c r="J3190" s="9">
        <f t="shared" ref="J3190:Q3190" si="101">SUM(J3128:J3189)</f>
        <v>0</v>
      </c>
      <c r="K3190" s="9">
        <f t="shared" si="101"/>
        <v>3917300</v>
      </c>
      <c r="L3190" s="9">
        <f t="shared" si="101"/>
        <v>541946</v>
      </c>
      <c r="M3190" s="9">
        <f t="shared" si="101"/>
        <v>245912.49</v>
      </c>
      <c r="N3190" s="9">
        <f t="shared" si="101"/>
        <v>517706</v>
      </c>
      <c r="O3190" s="9">
        <f t="shared" si="101"/>
        <v>140755.09</v>
      </c>
      <c r="P3190" s="9">
        <f t="shared" si="101"/>
        <v>3258838.91</v>
      </c>
      <c r="Q3190" s="9">
        <f t="shared" si="101"/>
        <v>24240</v>
      </c>
    </row>
    <row r="3191" spans="1:17" s="1" customFormat="1" x14ac:dyDescent="0.35">
      <c r="A3191" s="50"/>
      <c r="B3191" s="51"/>
      <c r="C3191" s="51"/>
      <c r="D3191" s="51"/>
      <c r="E3191" s="52"/>
      <c r="F3191" s="53"/>
      <c r="G3191" s="40"/>
      <c r="H3191" s="6" t="s">
        <v>620</v>
      </c>
      <c r="I3191" s="7">
        <f>I3190</f>
        <v>3917300</v>
      </c>
      <c r="J3191" s="7">
        <f t="shared" ref="J3191:Q3191" si="102">J3190</f>
        <v>0</v>
      </c>
      <c r="K3191" s="7">
        <f t="shared" si="102"/>
        <v>3917300</v>
      </c>
      <c r="L3191" s="7">
        <f t="shared" si="102"/>
        <v>541946</v>
      </c>
      <c r="M3191" s="7">
        <f t="shared" si="102"/>
        <v>245912.49</v>
      </c>
      <c r="N3191" s="7">
        <f t="shared" si="102"/>
        <v>517706</v>
      </c>
      <c r="O3191" s="7">
        <f t="shared" si="102"/>
        <v>140755.09</v>
      </c>
      <c r="P3191" s="7">
        <f t="shared" si="102"/>
        <v>3258838.91</v>
      </c>
      <c r="Q3191" s="7">
        <f t="shared" si="102"/>
        <v>24240</v>
      </c>
    </row>
    <row r="3192" spans="1:17" s="1" customFormat="1" x14ac:dyDescent="0.35">
      <c r="A3192" s="39"/>
      <c r="B3192" s="40"/>
      <c r="C3192" s="40"/>
      <c r="D3192" s="40"/>
      <c r="E3192" s="28">
        <v>8</v>
      </c>
      <c r="F3192" s="43"/>
      <c r="G3192" s="72"/>
      <c r="H3192" s="43" t="s">
        <v>43</v>
      </c>
      <c r="I3192" s="26"/>
      <c r="J3192" s="26"/>
      <c r="K3192" s="26"/>
      <c r="L3192" s="26"/>
      <c r="M3192" s="26"/>
      <c r="N3192" s="26"/>
      <c r="O3192" s="26"/>
      <c r="P3192" s="26"/>
      <c r="Q3192" s="26"/>
    </row>
    <row r="3193" spans="1:17" s="1" customFormat="1" x14ac:dyDescent="0.35">
      <c r="A3193" s="39"/>
      <c r="B3193" s="40"/>
      <c r="C3193" s="40"/>
      <c r="D3193" s="40"/>
      <c r="E3193" s="44"/>
      <c r="F3193" s="33">
        <v>10</v>
      </c>
      <c r="G3193" s="33"/>
      <c r="H3193" s="34" t="s">
        <v>595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40"/>
      <c r="G3194" s="40"/>
      <c r="H3194" s="62" t="s">
        <v>596</v>
      </c>
      <c r="I3194" s="79">
        <v>208000</v>
      </c>
      <c r="J3194" s="79"/>
      <c r="K3194" s="79"/>
      <c r="L3194" s="79"/>
      <c r="M3194" s="79"/>
      <c r="N3194" s="79"/>
      <c r="O3194" s="79"/>
      <c r="P3194" s="79"/>
      <c r="Q3194" s="79"/>
    </row>
    <row r="3195" spans="1:17" s="1" customFormat="1" x14ac:dyDescent="0.35">
      <c r="A3195" s="50"/>
      <c r="B3195" s="51"/>
      <c r="C3195" s="51"/>
      <c r="D3195" s="51"/>
      <c r="E3195" s="52"/>
      <c r="F3195" s="53"/>
      <c r="G3195" s="53"/>
      <c r="H3195" s="62" t="s">
        <v>597</v>
      </c>
      <c r="I3195" s="79">
        <v>500000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39"/>
      <c r="B3196" s="40"/>
      <c r="C3196" s="40"/>
      <c r="D3196" s="40"/>
      <c r="E3196" s="44"/>
      <c r="F3196" s="40"/>
      <c r="G3196" s="40"/>
      <c r="H3196" s="62" t="s">
        <v>598</v>
      </c>
      <c r="I3196" s="79">
        <v>15000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599</v>
      </c>
      <c r="I3197" s="79">
        <v>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600</v>
      </c>
      <c r="I3198" s="79">
        <v>157000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601</v>
      </c>
      <c r="I3199" s="45">
        <v>63000</v>
      </c>
      <c r="J3199" s="45"/>
      <c r="K3199" s="45"/>
      <c r="L3199" s="45"/>
      <c r="M3199" s="45"/>
      <c r="N3199" s="45"/>
      <c r="O3199" s="45"/>
      <c r="P3199" s="45"/>
      <c r="Q3199" s="45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602</v>
      </c>
      <c r="I3200" s="45">
        <v>17000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603</v>
      </c>
      <c r="I3201" s="45">
        <v>71000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604</v>
      </c>
      <c r="I3202" s="45">
        <v>1500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605</v>
      </c>
      <c r="I3203" s="45">
        <v>6000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606</v>
      </c>
      <c r="I3204" s="45">
        <v>18000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46"/>
      <c r="B3205" s="47"/>
      <c r="C3205" s="47"/>
      <c r="D3205" s="47"/>
      <c r="E3205" s="48"/>
      <c r="F3205" s="36"/>
      <c r="G3205" s="40"/>
      <c r="H3205" s="8" t="s">
        <v>621</v>
      </c>
      <c r="I3205" s="9">
        <f>SUM(I3194:I3204)</f>
        <v>1056500</v>
      </c>
      <c r="J3205" s="9"/>
      <c r="K3205" s="9"/>
      <c r="L3205" s="9"/>
      <c r="M3205" s="9"/>
      <c r="N3205" s="9"/>
      <c r="O3205" s="9"/>
      <c r="P3205" s="9"/>
      <c r="Q3205" s="9"/>
    </row>
    <row r="3206" spans="1:17" s="1" customFormat="1" x14ac:dyDescent="0.35">
      <c r="A3206" s="50"/>
      <c r="B3206" s="51"/>
      <c r="C3206" s="51"/>
      <c r="D3206" s="51"/>
      <c r="E3206" s="52"/>
      <c r="F3206" s="53"/>
      <c r="G3206" s="40"/>
      <c r="H3206" s="6" t="s">
        <v>622</v>
      </c>
      <c r="I3206" s="7">
        <f>I3205</f>
        <v>1056500</v>
      </c>
      <c r="J3206" s="7"/>
      <c r="K3206" s="7"/>
      <c r="L3206" s="7"/>
      <c r="M3206" s="7"/>
      <c r="N3206" s="7"/>
      <c r="O3206" s="7"/>
      <c r="P3206" s="7"/>
      <c r="Q3206" s="7"/>
    </row>
    <row r="3207" spans="1:17" s="1" customFormat="1" x14ac:dyDescent="0.35">
      <c r="A3207" s="39"/>
      <c r="B3207" s="40"/>
      <c r="C3207" s="40"/>
      <c r="D3207" s="40"/>
      <c r="E3207" s="28">
        <v>9</v>
      </c>
      <c r="F3207" s="43"/>
      <c r="G3207" s="72"/>
      <c r="H3207" s="43" t="s">
        <v>46</v>
      </c>
      <c r="I3207" s="26"/>
      <c r="J3207" s="26"/>
      <c r="K3207" s="26"/>
      <c r="L3207" s="26"/>
      <c r="M3207" s="26"/>
      <c r="N3207" s="26"/>
      <c r="O3207" s="26"/>
      <c r="P3207" s="26"/>
      <c r="Q3207" s="26"/>
    </row>
    <row r="3208" spans="1:17" s="1" customFormat="1" x14ac:dyDescent="0.35">
      <c r="A3208" s="39"/>
      <c r="B3208" s="40"/>
      <c r="C3208" s="40"/>
      <c r="D3208" s="40"/>
      <c r="E3208" s="44"/>
      <c r="F3208" s="33">
        <v>10</v>
      </c>
      <c r="G3208" s="33"/>
      <c r="H3208" s="34" t="s">
        <v>595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40"/>
      <c r="G3209" s="40"/>
      <c r="H3209" s="62" t="s">
        <v>596</v>
      </c>
      <c r="I3209" s="79">
        <v>80000</v>
      </c>
      <c r="J3209" s="79"/>
      <c r="K3209" s="79"/>
      <c r="L3209" s="79"/>
      <c r="M3209" s="79"/>
      <c r="N3209" s="79"/>
      <c r="O3209" s="79"/>
      <c r="P3209" s="79"/>
      <c r="Q3209" s="79"/>
    </row>
    <row r="3210" spans="1:17" s="1" customFormat="1" x14ac:dyDescent="0.35">
      <c r="A3210" s="50"/>
      <c r="B3210" s="51"/>
      <c r="C3210" s="51"/>
      <c r="D3210" s="51"/>
      <c r="E3210" s="52"/>
      <c r="F3210" s="53"/>
      <c r="G3210" s="53"/>
      <c r="H3210" s="62" t="s">
        <v>597</v>
      </c>
      <c r="I3210" s="79">
        <v>154000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39"/>
      <c r="B3211" s="40"/>
      <c r="C3211" s="40"/>
      <c r="D3211" s="40"/>
      <c r="E3211" s="44"/>
      <c r="F3211" s="40"/>
      <c r="G3211" s="40"/>
      <c r="H3211" s="62" t="s">
        <v>598</v>
      </c>
      <c r="I3211" s="79">
        <v>15000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599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600</v>
      </c>
      <c r="I3213" s="79">
        <v>45000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601</v>
      </c>
      <c r="I3214" s="45">
        <v>31500</v>
      </c>
      <c r="J3214" s="45"/>
      <c r="K3214" s="45"/>
      <c r="L3214" s="45"/>
      <c r="M3214" s="45"/>
      <c r="N3214" s="45"/>
      <c r="O3214" s="45"/>
      <c r="P3214" s="45"/>
      <c r="Q3214" s="45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602</v>
      </c>
      <c r="I3215" s="45">
        <v>15000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603</v>
      </c>
      <c r="I3216" s="45">
        <v>60000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604</v>
      </c>
      <c r="I3217" s="45">
        <v>500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605</v>
      </c>
      <c r="I3218" s="45">
        <v>8000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606</v>
      </c>
      <c r="I3219" s="45">
        <v>3000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46"/>
      <c r="B3220" s="47"/>
      <c r="C3220" s="47"/>
      <c r="D3220" s="47"/>
      <c r="E3220" s="48"/>
      <c r="F3220" s="36"/>
      <c r="G3220" s="40"/>
      <c r="H3220" s="8" t="s">
        <v>623</v>
      </c>
      <c r="I3220" s="9">
        <f>SUM(I3209:I3219)</f>
        <v>427000</v>
      </c>
      <c r="J3220" s="9"/>
      <c r="K3220" s="9"/>
      <c r="L3220" s="9"/>
      <c r="M3220" s="9"/>
      <c r="N3220" s="9"/>
      <c r="O3220" s="9"/>
      <c r="P3220" s="9"/>
      <c r="Q3220" s="9"/>
    </row>
    <row r="3221" spans="1:17" s="1" customFormat="1" x14ac:dyDescent="0.35">
      <c r="A3221" s="50"/>
      <c r="B3221" s="51"/>
      <c r="C3221" s="51"/>
      <c r="D3221" s="51"/>
      <c r="E3221" s="52"/>
      <c r="F3221" s="53"/>
      <c r="G3221" s="40"/>
      <c r="H3221" s="6" t="s">
        <v>624</v>
      </c>
      <c r="I3221" s="7">
        <f>I3220</f>
        <v>427000</v>
      </c>
      <c r="J3221" s="7"/>
      <c r="K3221" s="7"/>
      <c r="L3221" s="7"/>
      <c r="M3221" s="7"/>
      <c r="N3221" s="7"/>
      <c r="O3221" s="7"/>
      <c r="P3221" s="7"/>
      <c r="Q3221" s="7"/>
    </row>
    <row r="3222" spans="1:17" s="1" customFormat="1" x14ac:dyDescent="0.35">
      <c r="A3222" s="39"/>
      <c r="B3222" s="40"/>
      <c r="C3222" s="40"/>
      <c r="D3222" s="40"/>
      <c r="E3222" s="28">
        <v>10</v>
      </c>
      <c r="F3222" s="43"/>
      <c r="G3222" s="72"/>
      <c r="H3222" s="43" t="s">
        <v>49</v>
      </c>
      <c r="I3222" s="26"/>
      <c r="J3222" s="26"/>
      <c r="K3222" s="26"/>
      <c r="L3222" s="26"/>
      <c r="M3222" s="26"/>
      <c r="N3222" s="26"/>
      <c r="O3222" s="26"/>
      <c r="P3222" s="26"/>
      <c r="Q3222" s="26"/>
    </row>
    <row r="3223" spans="1:17" s="1" customFormat="1" x14ac:dyDescent="0.35">
      <c r="A3223" s="39"/>
      <c r="B3223" s="40"/>
      <c r="C3223" s="40"/>
      <c r="D3223" s="40"/>
      <c r="E3223" s="44"/>
      <c r="F3223" s="33">
        <v>10</v>
      </c>
      <c r="G3223" s="33"/>
      <c r="H3223" s="34" t="s">
        <v>595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40"/>
      <c r="G3224" s="40"/>
      <c r="H3224" s="62" t="s">
        <v>596</v>
      </c>
      <c r="I3224" s="79">
        <v>0</v>
      </c>
      <c r="J3224" s="79"/>
      <c r="K3224" s="79"/>
      <c r="L3224" s="79"/>
      <c r="M3224" s="79"/>
      <c r="N3224" s="79"/>
      <c r="O3224" s="79"/>
      <c r="P3224" s="79"/>
      <c r="Q3224" s="79"/>
    </row>
    <row r="3225" spans="1:17" s="1" customFormat="1" x14ac:dyDescent="0.35">
      <c r="A3225" s="50"/>
      <c r="B3225" s="51"/>
      <c r="C3225" s="51"/>
      <c r="D3225" s="51"/>
      <c r="E3225" s="52"/>
      <c r="F3225" s="53"/>
      <c r="G3225" s="53"/>
      <c r="H3225" s="62" t="s">
        <v>597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39"/>
      <c r="B3226" s="40"/>
      <c r="C3226" s="40"/>
      <c r="D3226" s="40"/>
      <c r="E3226" s="44"/>
      <c r="F3226" s="40"/>
      <c r="G3226" s="40"/>
      <c r="H3226" s="62" t="s">
        <v>598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599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600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601</v>
      </c>
      <c r="I3229" s="45">
        <v>0</v>
      </c>
      <c r="J3229" s="45"/>
      <c r="K3229" s="45"/>
      <c r="L3229" s="45"/>
      <c r="M3229" s="45"/>
      <c r="N3229" s="45"/>
      <c r="O3229" s="45"/>
      <c r="P3229" s="45"/>
      <c r="Q3229" s="45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602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603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604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605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606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46"/>
      <c r="B3235" s="47"/>
      <c r="C3235" s="47"/>
      <c r="D3235" s="47"/>
      <c r="E3235" s="48"/>
      <c r="F3235" s="36"/>
      <c r="G3235" s="40"/>
      <c r="H3235" s="8" t="s">
        <v>625</v>
      </c>
      <c r="I3235" s="9">
        <v>0</v>
      </c>
      <c r="J3235" s="9"/>
      <c r="K3235" s="9"/>
      <c r="L3235" s="9"/>
      <c r="M3235" s="9"/>
      <c r="N3235" s="9"/>
      <c r="O3235" s="9"/>
      <c r="P3235" s="9"/>
      <c r="Q3235" s="9"/>
    </row>
    <row r="3236" spans="1:17" s="1" customFormat="1" x14ac:dyDescent="0.35">
      <c r="A3236" s="50"/>
      <c r="B3236" s="51"/>
      <c r="C3236" s="51"/>
      <c r="D3236" s="51"/>
      <c r="E3236" s="52"/>
      <c r="F3236" s="53"/>
      <c r="G3236" s="40"/>
      <c r="H3236" s="6" t="s">
        <v>626</v>
      </c>
      <c r="I3236" s="7">
        <f>I3235</f>
        <v>0</v>
      </c>
      <c r="J3236" s="7"/>
      <c r="K3236" s="7"/>
      <c r="L3236" s="7"/>
      <c r="M3236" s="7"/>
      <c r="N3236" s="7"/>
      <c r="O3236" s="7"/>
      <c r="P3236" s="7"/>
      <c r="Q3236" s="7"/>
    </row>
    <row r="3237" spans="1:17" s="1" customFormat="1" x14ac:dyDescent="0.35">
      <c r="A3237" s="39"/>
      <c r="B3237" s="40"/>
      <c r="C3237" s="40"/>
      <c r="D3237" s="40"/>
      <c r="E3237" s="28">
        <v>11</v>
      </c>
      <c r="F3237" s="43"/>
      <c r="G3237" s="72"/>
      <c r="H3237" s="43" t="s">
        <v>52</v>
      </c>
      <c r="I3237" s="26"/>
      <c r="J3237" s="26"/>
      <c r="K3237" s="26"/>
      <c r="L3237" s="26"/>
      <c r="M3237" s="26"/>
      <c r="N3237" s="26"/>
      <c r="O3237" s="26"/>
      <c r="P3237" s="26"/>
      <c r="Q3237" s="26"/>
    </row>
    <row r="3238" spans="1:17" s="1" customFormat="1" x14ac:dyDescent="0.35">
      <c r="A3238" s="39"/>
      <c r="B3238" s="40"/>
      <c r="C3238" s="40"/>
      <c r="D3238" s="40"/>
      <c r="E3238" s="44"/>
      <c r="F3238" s="33">
        <v>10</v>
      </c>
      <c r="G3238" s="33"/>
      <c r="H3238" s="34" t="s">
        <v>595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40"/>
      <c r="G3239" s="40"/>
      <c r="H3239" s="62" t="s">
        <v>596</v>
      </c>
      <c r="I3239" s="79">
        <v>5000</v>
      </c>
      <c r="J3239" s="79"/>
      <c r="K3239" s="79"/>
      <c r="L3239" s="79"/>
      <c r="M3239" s="79"/>
      <c r="N3239" s="79"/>
      <c r="O3239" s="79"/>
      <c r="P3239" s="79"/>
      <c r="Q3239" s="79"/>
    </row>
    <row r="3240" spans="1:17" s="1" customFormat="1" x14ac:dyDescent="0.35">
      <c r="A3240" s="50"/>
      <c r="B3240" s="51"/>
      <c r="C3240" s="51"/>
      <c r="D3240" s="51"/>
      <c r="E3240" s="52"/>
      <c r="F3240" s="53"/>
      <c r="G3240" s="53"/>
      <c r="H3240" s="62" t="s">
        <v>597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39"/>
      <c r="B3241" s="40"/>
      <c r="C3241" s="40"/>
      <c r="D3241" s="40"/>
      <c r="E3241" s="44"/>
      <c r="F3241" s="40"/>
      <c r="G3241" s="40"/>
      <c r="H3241" s="62" t="s">
        <v>598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599</v>
      </c>
      <c r="I3242" s="79">
        <v>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600</v>
      </c>
      <c r="I3243" s="79">
        <v>5000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601</v>
      </c>
      <c r="I3244" s="45">
        <v>9000</v>
      </c>
      <c r="J3244" s="45"/>
      <c r="K3244" s="45"/>
      <c r="L3244" s="45"/>
      <c r="M3244" s="45"/>
      <c r="N3244" s="45"/>
      <c r="O3244" s="45"/>
      <c r="P3244" s="45"/>
      <c r="Q3244" s="45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602</v>
      </c>
      <c r="I3245" s="45">
        <v>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603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604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605</v>
      </c>
      <c r="I3248" s="45">
        <v>2000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606</v>
      </c>
      <c r="I3249" s="45">
        <v>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46"/>
      <c r="B3250" s="47"/>
      <c r="C3250" s="47"/>
      <c r="D3250" s="47"/>
      <c r="E3250" s="48"/>
      <c r="F3250" s="36"/>
      <c r="G3250" s="40"/>
      <c r="H3250" s="8" t="s">
        <v>627</v>
      </c>
      <c r="I3250" s="9">
        <f>SUM(I3239:I3249)</f>
        <v>31000</v>
      </c>
      <c r="J3250" s="9"/>
      <c r="K3250" s="9"/>
      <c r="L3250" s="9"/>
      <c r="M3250" s="9"/>
      <c r="N3250" s="9"/>
      <c r="O3250" s="9"/>
      <c r="P3250" s="9"/>
      <c r="Q3250" s="9"/>
    </row>
    <row r="3251" spans="1:17" s="1" customFormat="1" x14ac:dyDescent="0.35">
      <c r="A3251" s="50"/>
      <c r="B3251" s="51"/>
      <c r="C3251" s="51"/>
      <c r="D3251" s="51"/>
      <c r="E3251" s="52"/>
      <c r="F3251" s="53"/>
      <c r="G3251" s="40"/>
      <c r="H3251" s="6" t="s">
        <v>628</v>
      </c>
      <c r="I3251" s="7">
        <f>I3250</f>
        <v>31000</v>
      </c>
      <c r="J3251" s="7"/>
      <c r="K3251" s="7"/>
      <c r="L3251" s="7"/>
      <c r="M3251" s="7"/>
      <c r="N3251" s="7"/>
      <c r="O3251" s="7"/>
      <c r="P3251" s="7"/>
      <c r="Q3251" s="7"/>
    </row>
    <row r="3252" spans="1:17" s="1" customFormat="1" x14ac:dyDescent="0.35">
      <c r="A3252" s="39"/>
      <c r="B3252" s="40"/>
      <c r="C3252" s="40"/>
      <c r="D3252" s="40"/>
      <c r="E3252" s="28">
        <v>12</v>
      </c>
      <c r="F3252" s="43"/>
      <c r="G3252" s="72"/>
      <c r="H3252" s="43" t="s">
        <v>55</v>
      </c>
      <c r="I3252" s="26"/>
      <c r="J3252" s="26"/>
      <c r="K3252" s="26"/>
      <c r="L3252" s="26"/>
      <c r="M3252" s="26"/>
      <c r="N3252" s="26"/>
      <c r="O3252" s="26"/>
      <c r="P3252" s="26"/>
      <c r="Q3252" s="26"/>
    </row>
    <row r="3253" spans="1:17" s="1" customFormat="1" x14ac:dyDescent="0.35">
      <c r="A3253" s="39"/>
      <c r="B3253" s="40"/>
      <c r="C3253" s="40"/>
      <c r="D3253" s="40"/>
      <c r="E3253" s="44"/>
      <c r="F3253" s="33">
        <v>10</v>
      </c>
      <c r="G3253" s="33"/>
      <c r="H3253" s="34" t="s">
        <v>595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40"/>
      <c r="G3254" s="40"/>
      <c r="H3254" s="62" t="s">
        <v>596</v>
      </c>
      <c r="I3254" s="79">
        <v>0</v>
      </c>
      <c r="J3254" s="79"/>
      <c r="K3254" s="79"/>
      <c r="L3254" s="79"/>
      <c r="M3254" s="79"/>
      <c r="N3254" s="79"/>
      <c r="O3254" s="79"/>
      <c r="P3254" s="79"/>
      <c r="Q3254" s="79"/>
    </row>
    <row r="3255" spans="1:17" s="1" customFormat="1" x14ac:dyDescent="0.35">
      <c r="A3255" s="50"/>
      <c r="B3255" s="51"/>
      <c r="C3255" s="51"/>
      <c r="D3255" s="51"/>
      <c r="E3255" s="52"/>
      <c r="F3255" s="53"/>
      <c r="G3255" s="53"/>
      <c r="H3255" s="62" t="s">
        <v>597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39"/>
      <c r="B3256" s="40"/>
      <c r="C3256" s="40"/>
      <c r="D3256" s="40"/>
      <c r="E3256" s="44"/>
      <c r="F3256" s="40"/>
      <c r="G3256" s="40"/>
      <c r="H3256" s="62" t="s">
        <v>598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599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600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601</v>
      </c>
      <c r="I3259" s="45">
        <v>0</v>
      </c>
      <c r="J3259" s="45"/>
      <c r="K3259" s="45"/>
      <c r="L3259" s="45"/>
      <c r="M3259" s="45"/>
      <c r="N3259" s="45"/>
      <c r="O3259" s="45"/>
      <c r="P3259" s="45"/>
      <c r="Q3259" s="45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602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603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604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605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606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46"/>
      <c r="B3265" s="47"/>
      <c r="C3265" s="47"/>
      <c r="D3265" s="47"/>
      <c r="E3265" s="48"/>
      <c r="F3265" s="36"/>
      <c r="G3265" s="40"/>
      <c r="H3265" s="8" t="s">
        <v>629</v>
      </c>
      <c r="I3265" s="9">
        <v>0</v>
      </c>
      <c r="J3265" s="9"/>
      <c r="K3265" s="9"/>
      <c r="L3265" s="9"/>
      <c r="M3265" s="9"/>
      <c r="N3265" s="9"/>
      <c r="O3265" s="9"/>
      <c r="P3265" s="9"/>
      <c r="Q3265" s="9"/>
    </row>
    <row r="3266" spans="1:17" s="1" customFormat="1" x14ac:dyDescent="0.35">
      <c r="A3266" s="50"/>
      <c r="B3266" s="51"/>
      <c r="C3266" s="51"/>
      <c r="D3266" s="51"/>
      <c r="E3266" s="52"/>
      <c r="F3266" s="53"/>
      <c r="G3266" s="40"/>
      <c r="H3266" s="6" t="s">
        <v>630</v>
      </c>
      <c r="I3266" s="7">
        <f>I3265</f>
        <v>0</v>
      </c>
      <c r="J3266" s="7"/>
      <c r="K3266" s="7"/>
      <c r="L3266" s="7"/>
      <c r="M3266" s="7"/>
      <c r="N3266" s="7"/>
      <c r="O3266" s="7"/>
      <c r="P3266" s="7"/>
      <c r="Q3266" s="7"/>
    </row>
    <row r="3267" spans="1:17" s="1" customFormat="1" ht="21" x14ac:dyDescent="0.35">
      <c r="A3267" s="50"/>
      <c r="B3267" s="51"/>
      <c r="C3267" s="51"/>
      <c r="D3267" s="51"/>
      <c r="E3267" s="52"/>
      <c r="F3267" s="53"/>
      <c r="G3267" s="40"/>
      <c r="H3267" s="10" t="s">
        <v>631</v>
      </c>
      <c r="I3267" s="11">
        <f>I3049+I3064+I3079+I3094+I3109+I3124+I3191+I3206+I3221+I3236+I3251+I3266</f>
        <v>10884800</v>
      </c>
      <c r="J3267" s="11"/>
      <c r="K3267" s="11"/>
      <c r="L3267" s="11"/>
      <c r="M3267" s="11"/>
      <c r="N3267" s="11"/>
      <c r="O3267" s="11"/>
      <c r="P3267" s="11"/>
      <c r="Q3267" s="11"/>
    </row>
    <row r="3268" spans="1:17" s="1" customFormat="1" x14ac:dyDescent="0.35">
      <c r="A3268" s="39"/>
      <c r="B3268" s="40"/>
      <c r="C3268" s="40"/>
      <c r="D3268" s="23">
        <v>150</v>
      </c>
      <c r="E3268" s="23"/>
      <c r="F3268" s="57"/>
      <c r="G3268" s="63"/>
      <c r="H3268" s="25" t="s">
        <v>632</v>
      </c>
      <c r="I3268" s="26"/>
      <c r="J3268" s="26"/>
      <c r="K3268" s="26"/>
      <c r="L3268" s="26"/>
      <c r="M3268" s="26"/>
      <c r="N3268" s="26"/>
      <c r="O3268" s="26"/>
      <c r="P3268" s="26"/>
      <c r="Q3268" s="26"/>
    </row>
    <row r="3269" spans="1:17" s="1" customFormat="1" x14ac:dyDescent="0.35">
      <c r="A3269" s="39"/>
      <c r="B3269" s="40"/>
      <c r="C3269" s="40"/>
      <c r="D3269" s="40"/>
      <c r="E3269" s="28">
        <v>0</v>
      </c>
      <c r="F3269" s="43"/>
      <c r="G3269" s="72"/>
      <c r="H3269" s="43" t="s">
        <v>667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44"/>
      <c r="F3270" s="33">
        <v>10</v>
      </c>
      <c r="G3270" s="33"/>
      <c r="H3270" s="34" t="s">
        <v>633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68" t="s">
        <v>686</v>
      </c>
      <c r="F3271" s="40"/>
      <c r="G3271" s="40">
        <v>11</v>
      </c>
      <c r="H3271" s="62" t="s">
        <v>634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12</v>
      </c>
      <c r="H3272" s="62" t="s">
        <v>635</v>
      </c>
      <c r="I3272" s="80">
        <v>775000</v>
      </c>
      <c r="J3272" s="80"/>
      <c r="K3272" s="80"/>
      <c r="L3272" s="80"/>
      <c r="M3272" s="80"/>
      <c r="N3272" s="80"/>
      <c r="O3272" s="80"/>
      <c r="P3272" s="80"/>
      <c r="Q3272" s="80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13</v>
      </c>
      <c r="H3273" s="62" t="s">
        <v>636</v>
      </c>
      <c r="I3273" s="80"/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14</v>
      </c>
      <c r="H3274" s="81" t="s">
        <v>637</v>
      </c>
      <c r="I3274" s="16"/>
      <c r="J3274" s="16"/>
      <c r="K3274" s="16"/>
      <c r="L3274" s="16"/>
      <c r="M3274" s="16"/>
      <c r="N3274" s="16"/>
      <c r="O3274" s="16"/>
      <c r="P3274" s="16"/>
      <c r="Q3274" s="16"/>
    </row>
    <row r="3275" spans="1:17" s="1" customFormat="1" x14ac:dyDescent="0.35">
      <c r="A3275" s="46"/>
      <c r="B3275" s="47"/>
      <c r="C3275" s="47"/>
      <c r="D3275" s="47"/>
      <c r="E3275" s="48"/>
      <c r="F3275" s="36"/>
      <c r="G3275" s="40"/>
      <c r="H3275" s="8" t="s">
        <v>638</v>
      </c>
      <c r="I3275" s="9">
        <f>SUM(I3271:I3274)</f>
        <v>775000</v>
      </c>
      <c r="J3275" s="9"/>
      <c r="K3275" s="9"/>
      <c r="L3275" s="9"/>
      <c r="M3275" s="9"/>
      <c r="N3275" s="9"/>
      <c r="O3275" s="9"/>
      <c r="P3275" s="9"/>
      <c r="Q3275" s="9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6" t="s">
        <v>639</v>
      </c>
      <c r="I3276" s="7">
        <f>I3275</f>
        <v>775000</v>
      </c>
      <c r="J3276" s="7"/>
      <c r="K3276" s="7"/>
      <c r="L3276" s="7"/>
      <c r="M3276" s="7"/>
      <c r="N3276" s="7"/>
      <c r="O3276" s="7"/>
      <c r="P3276" s="7"/>
      <c r="Q3276" s="7"/>
    </row>
    <row r="3277" spans="1:17" s="1" customFormat="1" x14ac:dyDescent="0.35">
      <c r="A3277" s="39"/>
      <c r="B3277" s="40"/>
      <c r="C3277" s="40"/>
      <c r="D3277" s="40"/>
      <c r="E3277" s="28">
        <v>1</v>
      </c>
      <c r="F3277" s="43"/>
      <c r="G3277" s="72"/>
      <c r="H3277" s="43" t="s">
        <v>20</v>
      </c>
      <c r="I3277" s="16"/>
      <c r="J3277" s="16"/>
      <c r="K3277" s="16"/>
      <c r="L3277" s="16"/>
      <c r="M3277" s="16"/>
      <c r="N3277" s="16"/>
      <c r="O3277" s="16"/>
      <c r="P3277" s="16"/>
      <c r="Q3277" s="16"/>
    </row>
    <row r="3278" spans="1:17" s="1" customFormat="1" x14ac:dyDescent="0.35">
      <c r="A3278" s="39"/>
      <c r="B3278" s="40"/>
      <c r="C3278" s="40"/>
      <c r="D3278" s="40"/>
      <c r="E3278" s="44"/>
      <c r="F3278" s="33">
        <v>10</v>
      </c>
      <c r="G3278" s="33"/>
      <c r="H3278" s="34" t="s">
        <v>633</v>
      </c>
      <c r="I3278" s="26"/>
      <c r="J3278" s="26"/>
      <c r="K3278" s="26"/>
      <c r="L3278" s="26"/>
      <c r="M3278" s="26"/>
      <c r="N3278" s="26"/>
      <c r="O3278" s="26"/>
      <c r="P3278" s="26"/>
      <c r="Q3278" s="26"/>
    </row>
    <row r="3279" spans="1:17" s="1" customFormat="1" x14ac:dyDescent="0.35">
      <c r="A3279" s="39"/>
      <c r="B3279" s="40"/>
      <c r="C3279" s="40"/>
      <c r="D3279" s="40"/>
      <c r="E3279" s="44"/>
      <c r="F3279" s="40"/>
      <c r="G3279" s="40">
        <v>11</v>
      </c>
      <c r="H3279" s="62" t="s">
        <v>634</v>
      </c>
      <c r="I3279" s="45">
        <v>0</v>
      </c>
      <c r="J3279" s="45"/>
      <c r="K3279" s="45"/>
      <c r="L3279" s="45"/>
      <c r="M3279" s="45"/>
      <c r="N3279" s="45"/>
      <c r="O3279" s="45"/>
      <c r="P3279" s="45"/>
      <c r="Q3279" s="45"/>
    </row>
    <row r="3280" spans="1:17" s="163" customFormat="1" x14ac:dyDescent="0.35">
      <c r="A3280" s="39"/>
      <c r="B3280" s="40"/>
      <c r="C3280" s="40"/>
      <c r="D3280" s="40"/>
      <c r="E3280" s="44"/>
      <c r="F3280" s="40"/>
      <c r="G3280" s="40">
        <v>12</v>
      </c>
      <c r="H3280" s="62" t="s">
        <v>635</v>
      </c>
      <c r="I3280" s="45"/>
      <c r="J3280" s="45"/>
      <c r="K3280" s="45"/>
      <c r="L3280" s="45"/>
      <c r="M3280" s="45"/>
      <c r="N3280" s="45"/>
      <c r="O3280" s="45"/>
      <c r="P3280" s="45"/>
      <c r="Q3280" s="45"/>
    </row>
    <row r="3281" spans="1:17" s="118" customFormat="1" x14ac:dyDescent="0.35">
      <c r="A3281" s="39"/>
      <c r="B3281" s="40"/>
      <c r="C3281" s="40"/>
      <c r="D3281" s="40"/>
      <c r="E3281" s="44"/>
      <c r="F3281" s="40"/>
      <c r="G3281" s="40"/>
      <c r="H3281" s="115" t="s">
        <v>701</v>
      </c>
      <c r="I3281" s="116">
        <v>40000</v>
      </c>
      <c r="J3281" s="116">
        <v>-7815</v>
      </c>
      <c r="K3281" s="116">
        <v>32185</v>
      </c>
      <c r="L3281" s="116">
        <v>12500</v>
      </c>
      <c r="M3281" s="116">
        <v>0</v>
      </c>
      <c r="N3281" s="116">
        <v>12500</v>
      </c>
      <c r="O3281" s="116">
        <v>0</v>
      </c>
      <c r="P3281" s="116">
        <v>19685</v>
      </c>
      <c r="Q3281" s="117">
        <v>0</v>
      </c>
    </row>
    <row r="3282" spans="1:17" s="118" customFormat="1" x14ac:dyDescent="0.35">
      <c r="A3282" s="39"/>
      <c r="B3282" s="40"/>
      <c r="C3282" s="40"/>
      <c r="D3282" s="40"/>
      <c r="E3282" s="44"/>
      <c r="F3282" s="40"/>
      <c r="G3282" s="40"/>
      <c r="H3282" s="119" t="s">
        <v>705</v>
      </c>
      <c r="I3282" s="120">
        <v>70000</v>
      </c>
      <c r="J3282" s="120"/>
      <c r="K3282" s="120">
        <v>70000</v>
      </c>
      <c r="L3282" s="120">
        <v>42000</v>
      </c>
      <c r="M3282" s="120"/>
      <c r="N3282" s="120">
        <v>42000</v>
      </c>
      <c r="O3282" s="120">
        <v>0</v>
      </c>
      <c r="P3282" s="120">
        <v>28000</v>
      </c>
      <c r="Q3282" s="121">
        <v>0</v>
      </c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22" t="s">
        <v>707</v>
      </c>
      <c r="I3283" s="123">
        <v>150000</v>
      </c>
      <c r="J3283" s="123">
        <v>-100000</v>
      </c>
      <c r="K3283" s="124">
        <v>50000</v>
      </c>
      <c r="L3283" s="123">
        <v>21000</v>
      </c>
      <c r="M3283" s="123"/>
      <c r="N3283" s="123">
        <v>21000</v>
      </c>
      <c r="O3283" s="123"/>
      <c r="P3283" s="123">
        <v>29000</v>
      </c>
      <c r="Q3283" s="125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26" t="s">
        <v>708</v>
      </c>
      <c r="I3284" s="127">
        <v>66000</v>
      </c>
      <c r="J3284" s="127"/>
      <c r="K3284" s="128">
        <v>66000</v>
      </c>
      <c r="L3284" s="127">
        <v>60250</v>
      </c>
      <c r="M3284" s="127">
        <v>0</v>
      </c>
      <c r="N3284" s="127">
        <v>60250</v>
      </c>
      <c r="O3284" s="127">
        <v>0</v>
      </c>
      <c r="P3284" s="127">
        <v>5750</v>
      </c>
      <c r="Q3284" s="129"/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30" t="s">
        <v>710</v>
      </c>
      <c r="I3285" s="131">
        <v>20000</v>
      </c>
      <c r="J3285" s="131">
        <v>-12000</v>
      </c>
      <c r="K3285" s="132">
        <v>8000</v>
      </c>
      <c r="L3285" s="131">
        <v>0</v>
      </c>
      <c r="M3285" s="131">
        <v>0</v>
      </c>
      <c r="N3285" s="131">
        <v>0</v>
      </c>
      <c r="O3285" s="131">
        <v>0</v>
      </c>
      <c r="P3285" s="131">
        <v>8000</v>
      </c>
      <c r="Q3285" s="133">
        <v>0</v>
      </c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34" t="s">
        <v>712</v>
      </c>
      <c r="I3286" s="135">
        <v>30000</v>
      </c>
      <c r="J3286" s="135">
        <v>8000</v>
      </c>
      <c r="K3286" s="136">
        <v>38000</v>
      </c>
      <c r="L3286" s="135">
        <v>38000</v>
      </c>
      <c r="M3286" s="135"/>
      <c r="N3286" s="135">
        <v>38000</v>
      </c>
      <c r="O3286" s="135"/>
      <c r="P3286" s="135">
        <v>0</v>
      </c>
      <c r="Q3286" s="137">
        <v>0</v>
      </c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8" t="s">
        <v>714</v>
      </c>
      <c r="I3287" s="139">
        <v>89900</v>
      </c>
      <c r="J3287" s="139">
        <v>0</v>
      </c>
      <c r="K3287" s="140">
        <v>89900</v>
      </c>
      <c r="L3287" s="139">
        <v>17000</v>
      </c>
      <c r="M3287" s="139"/>
      <c r="N3287" s="139">
        <v>17000</v>
      </c>
      <c r="O3287" s="139">
        <v>0</v>
      </c>
      <c r="P3287" s="139">
        <v>72900</v>
      </c>
      <c r="Q3287" s="141">
        <v>0</v>
      </c>
    </row>
    <row r="3288" spans="1:17" s="163" customFormat="1" x14ac:dyDescent="0.35">
      <c r="A3288" s="39"/>
      <c r="B3288" s="40"/>
      <c r="C3288" s="40"/>
      <c r="D3288" s="40"/>
      <c r="E3288" s="44"/>
      <c r="F3288" s="40"/>
      <c r="G3288" s="40">
        <v>13</v>
      </c>
      <c r="H3288" s="62" t="s">
        <v>636</v>
      </c>
      <c r="I3288" s="45"/>
      <c r="J3288" s="45"/>
      <c r="K3288" s="45"/>
      <c r="L3288" s="45"/>
      <c r="M3288" s="45"/>
      <c r="N3288" s="45"/>
      <c r="O3288" s="45"/>
      <c r="P3288" s="45"/>
      <c r="Q3288" s="45"/>
    </row>
    <row r="3289" spans="1:17" s="118" customFormat="1" x14ac:dyDescent="0.35">
      <c r="A3289" s="39"/>
      <c r="B3289" s="40"/>
      <c r="C3289" s="40"/>
      <c r="D3289" s="40"/>
      <c r="E3289" s="44"/>
      <c r="F3289" s="40"/>
      <c r="G3289" s="40"/>
      <c r="H3289" s="115" t="s">
        <v>701</v>
      </c>
      <c r="I3289" s="116">
        <v>147300</v>
      </c>
      <c r="J3289" s="116">
        <v>7815</v>
      </c>
      <c r="K3289" s="116">
        <v>155115</v>
      </c>
      <c r="L3289" s="116">
        <v>0</v>
      </c>
      <c r="M3289" s="116">
        <v>155115</v>
      </c>
      <c r="N3289" s="116">
        <v>0</v>
      </c>
      <c r="O3289" s="116">
        <v>155115</v>
      </c>
      <c r="P3289" s="116">
        <v>0</v>
      </c>
      <c r="Q3289" s="117">
        <v>0</v>
      </c>
    </row>
    <row r="3290" spans="1:17" s="118" customFormat="1" x14ac:dyDescent="0.35">
      <c r="A3290" s="39"/>
      <c r="B3290" s="40"/>
      <c r="C3290" s="40"/>
      <c r="D3290" s="40"/>
      <c r="E3290" s="44"/>
      <c r="F3290" s="40"/>
      <c r="G3290" s="40"/>
      <c r="H3290" s="119" t="s">
        <v>705</v>
      </c>
      <c r="I3290" s="120">
        <v>90000</v>
      </c>
      <c r="J3290" s="120"/>
      <c r="K3290" s="120">
        <v>90000</v>
      </c>
      <c r="L3290" s="120"/>
      <c r="M3290" s="120">
        <v>30000</v>
      </c>
      <c r="N3290" s="120">
        <v>0</v>
      </c>
      <c r="O3290" s="120">
        <v>27697</v>
      </c>
      <c r="P3290" s="120">
        <v>60000</v>
      </c>
      <c r="Q3290" s="121">
        <v>2303</v>
      </c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22" t="s">
        <v>707</v>
      </c>
      <c r="I3291" s="123">
        <v>150000</v>
      </c>
      <c r="J3291" s="123">
        <v>100000</v>
      </c>
      <c r="K3291" s="124">
        <v>250000</v>
      </c>
      <c r="L3291" s="123">
        <v>148944</v>
      </c>
      <c r="M3291" s="123">
        <v>30000</v>
      </c>
      <c r="N3291" s="123">
        <v>145194</v>
      </c>
      <c r="O3291" s="123">
        <v>28023</v>
      </c>
      <c r="P3291" s="123">
        <v>71056</v>
      </c>
      <c r="Q3291" s="125">
        <v>3750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26" t="s">
        <v>708</v>
      </c>
      <c r="I3292" s="127">
        <v>111000</v>
      </c>
      <c r="J3292" s="127"/>
      <c r="K3292" s="128">
        <v>111000</v>
      </c>
      <c r="L3292" s="127">
        <v>9000</v>
      </c>
      <c r="M3292" s="127">
        <v>77700</v>
      </c>
      <c r="N3292" s="127">
        <v>9000</v>
      </c>
      <c r="O3292" s="127">
        <v>60477.5</v>
      </c>
      <c r="P3292" s="127">
        <v>41522.5</v>
      </c>
      <c r="Q3292" s="129"/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30" t="s">
        <v>710</v>
      </c>
      <c r="I3293" s="131">
        <v>35000</v>
      </c>
      <c r="J3293" s="131">
        <v>12000</v>
      </c>
      <c r="K3293" s="132">
        <v>47000</v>
      </c>
      <c r="L3293" s="131">
        <v>0</v>
      </c>
      <c r="M3293" s="131">
        <v>46865</v>
      </c>
      <c r="N3293" s="131">
        <v>0</v>
      </c>
      <c r="O3293" s="131">
        <v>46865</v>
      </c>
      <c r="P3293" s="131">
        <v>135</v>
      </c>
      <c r="Q3293" s="133">
        <v>0</v>
      </c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34" t="s">
        <v>712</v>
      </c>
      <c r="I3294" s="135">
        <v>90000</v>
      </c>
      <c r="J3294" s="135">
        <v>-8000</v>
      </c>
      <c r="K3294" s="136">
        <v>82000</v>
      </c>
      <c r="L3294" s="135"/>
      <c r="M3294" s="135">
        <v>82000</v>
      </c>
      <c r="N3294" s="135"/>
      <c r="O3294" s="135">
        <v>41219</v>
      </c>
      <c r="P3294" s="135">
        <v>40781</v>
      </c>
      <c r="Q3294" s="137">
        <v>0</v>
      </c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8" t="s">
        <v>714</v>
      </c>
      <c r="I3295" s="139">
        <v>170000</v>
      </c>
      <c r="J3295" s="139">
        <v>0</v>
      </c>
      <c r="K3295" s="140">
        <v>170000</v>
      </c>
      <c r="L3295" s="139">
        <v>0</v>
      </c>
      <c r="M3295" s="139">
        <v>67196</v>
      </c>
      <c r="N3295" s="139">
        <v>0</v>
      </c>
      <c r="O3295" s="139">
        <v>67196</v>
      </c>
      <c r="P3295" s="139">
        <v>102804</v>
      </c>
      <c r="Q3295" s="141">
        <v>0</v>
      </c>
    </row>
    <row r="3296" spans="1:17" s="1" customFormat="1" x14ac:dyDescent="0.35">
      <c r="A3296" s="39"/>
      <c r="B3296" s="40"/>
      <c r="C3296" s="40"/>
      <c r="D3296" s="40"/>
      <c r="E3296" s="44"/>
      <c r="F3296" s="40"/>
      <c r="G3296" s="40">
        <v>14</v>
      </c>
      <c r="H3296" s="81" t="s">
        <v>637</v>
      </c>
      <c r="I3296" s="45">
        <v>0</v>
      </c>
      <c r="J3296" s="45"/>
      <c r="K3296" s="45"/>
      <c r="L3296" s="45"/>
      <c r="M3296" s="45"/>
      <c r="N3296" s="45"/>
      <c r="O3296" s="45"/>
      <c r="P3296" s="45"/>
      <c r="Q3296" s="45"/>
    </row>
    <row r="3297" spans="1:17" s="1" customFormat="1" x14ac:dyDescent="0.35">
      <c r="A3297" s="46"/>
      <c r="B3297" s="47"/>
      <c r="C3297" s="47"/>
      <c r="D3297" s="47"/>
      <c r="E3297" s="48"/>
      <c r="F3297" s="36"/>
      <c r="G3297" s="40"/>
      <c r="H3297" s="8" t="s">
        <v>640</v>
      </c>
      <c r="I3297" s="9">
        <v>1259200</v>
      </c>
      <c r="J3297" s="9"/>
      <c r="K3297" s="9"/>
      <c r="L3297" s="9"/>
      <c r="M3297" s="9"/>
      <c r="N3297" s="9"/>
      <c r="O3297" s="9"/>
      <c r="P3297" s="9"/>
      <c r="Q3297" s="9"/>
    </row>
    <row r="3298" spans="1:17" s="1" customFormat="1" x14ac:dyDescent="0.35">
      <c r="A3298" s="50"/>
      <c r="B3298" s="51"/>
      <c r="C3298" s="51"/>
      <c r="D3298" s="51"/>
      <c r="E3298" s="52"/>
      <c r="F3298" s="53"/>
      <c r="G3298" s="40"/>
      <c r="H3298" s="6" t="s">
        <v>641</v>
      </c>
      <c r="I3298" s="7">
        <f>I3297</f>
        <v>1259200</v>
      </c>
      <c r="J3298" s="7"/>
      <c r="K3298" s="7"/>
      <c r="L3298" s="7"/>
      <c r="M3298" s="7"/>
      <c r="N3298" s="7"/>
      <c r="O3298" s="7"/>
      <c r="P3298" s="7"/>
      <c r="Q3298" s="7"/>
    </row>
    <row r="3299" spans="1:17" s="1" customFormat="1" x14ac:dyDescent="0.35">
      <c r="A3299" s="39"/>
      <c r="B3299" s="40"/>
      <c r="C3299" s="40"/>
      <c r="D3299" s="40"/>
      <c r="E3299" s="28">
        <v>2</v>
      </c>
      <c r="F3299" s="43"/>
      <c r="G3299" s="72"/>
      <c r="H3299" s="43" t="s">
        <v>25</v>
      </c>
      <c r="I3299" s="16"/>
      <c r="J3299" s="16"/>
      <c r="K3299" s="16"/>
      <c r="L3299" s="16"/>
      <c r="M3299" s="16"/>
      <c r="N3299" s="16"/>
      <c r="O3299" s="16"/>
      <c r="P3299" s="16"/>
      <c r="Q3299" s="16"/>
    </row>
    <row r="3300" spans="1:17" s="1" customFormat="1" x14ac:dyDescent="0.35">
      <c r="A3300" s="39"/>
      <c r="B3300" s="40"/>
      <c r="C3300" s="40"/>
      <c r="D3300" s="40"/>
      <c r="E3300" s="44"/>
      <c r="F3300" s="33">
        <v>10</v>
      </c>
      <c r="G3300" s="33"/>
      <c r="H3300" s="34" t="s">
        <v>633</v>
      </c>
      <c r="I3300" s="26"/>
      <c r="J3300" s="26"/>
      <c r="K3300" s="26"/>
      <c r="L3300" s="26"/>
      <c r="M3300" s="26"/>
      <c r="N3300" s="26"/>
      <c r="O3300" s="26"/>
      <c r="P3300" s="26"/>
      <c r="Q3300" s="26"/>
    </row>
    <row r="3301" spans="1:17" s="1" customFormat="1" x14ac:dyDescent="0.35">
      <c r="A3301" s="39"/>
      <c r="B3301" s="40"/>
      <c r="C3301" s="40"/>
      <c r="D3301" s="40"/>
      <c r="E3301" s="44"/>
      <c r="F3301" s="40"/>
      <c r="G3301" s="40">
        <v>11</v>
      </c>
      <c r="H3301" s="62" t="s">
        <v>634</v>
      </c>
      <c r="I3301" s="45">
        <v>0</v>
      </c>
      <c r="J3301" s="45"/>
      <c r="K3301" s="45"/>
      <c r="L3301" s="45"/>
      <c r="M3301" s="45"/>
      <c r="N3301" s="45"/>
      <c r="O3301" s="45"/>
      <c r="P3301" s="45"/>
      <c r="Q3301" s="45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12</v>
      </c>
      <c r="H3302" s="62" t="s">
        <v>635</v>
      </c>
      <c r="I3302" s="45">
        <v>70000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13</v>
      </c>
      <c r="H3303" s="62" t="s">
        <v>636</v>
      </c>
      <c r="I3303" s="45">
        <v>120000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14</v>
      </c>
      <c r="H3304" s="81" t="s">
        <v>637</v>
      </c>
      <c r="I3304" s="45">
        <v>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46"/>
      <c r="B3305" s="47"/>
      <c r="C3305" s="47"/>
      <c r="D3305" s="47"/>
      <c r="E3305" s="48"/>
      <c r="F3305" s="36"/>
      <c r="G3305" s="40"/>
      <c r="H3305" s="8" t="s">
        <v>642</v>
      </c>
      <c r="I3305" s="9">
        <v>190000</v>
      </c>
      <c r="J3305" s="9"/>
      <c r="K3305" s="9"/>
      <c r="L3305" s="9"/>
      <c r="M3305" s="9"/>
      <c r="N3305" s="9"/>
      <c r="O3305" s="9"/>
      <c r="P3305" s="9"/>
      <c r="Q3305" s="9"/>
    </row>
    <row r="3306" spans="1:17" s="1" customFormat="1" x14ac:dyDescent="0.35">
      <c r="A3306" s="50"/>
      <c r="B3306" s="51"/>
      <c r="C3306" s="51"/>
      <c r="D3306" s="51"/>
      <c r="E3306" s="52"/>
      <c r="F3306" s="53"/>
      <c r="G3306" s="40"/>
      <c r="H3306" s="6" t="s">
        <v>643</v>
      </c>
      <c r="I3306" s="7">
        <f>I3305</f>
        <v>190000</v>
      </c>
      <c r="J3306" s="7"/>
      <c r="K3306" s="7"/>
      <c r="L3306" s="7"/>
      <c r="M3306" s="7"/>
      <c r="N3306" s="7"/>
      <c r="O3306" s="7"/>
      <c r="P3306" s="7"/>
      <c r="Q3306" s="7"/>
    </row>
    <row r="3307" spans="1:17" s="1" customFormat="1" x14ac:dyDescent="0.35">
      <c r="A3307" s="39"/>
      <c r="B3307" s="40"/>
      <c r="C3307" s="40"/>
      <c r="D3307" s="40"/>
      <c r="E3307" s="28">
        <v>3</v>
      </c>
      <c r="F3307" s="43"/>
      <c r="G3307" s="72"/>
      <c r="H3307" s="43" t="s">
        <v>28</v>
      </c>
      <c r="I3307" s="16"/>
      <c r="J3307" s="16"/>
      <c r="K3307" s="16"/>
      <c r="L3307" s="16"/>
      <c r="M3307" s="16"/>
      <c r="N3307" s="16"/>
      <c r="O3307" s="16"/>
      <c r="P3307" s="16"/>
      <c r="Q3307" s="16"/>
    </row>
    <row r="3308" spans="1:17" s="1" customFormat="1" x14ac:dyDescent="0.35">
      <c r="A3308" s="39"/>
      <c r="B3308" s="40"/>
      <c r="C3308" s="40"/>
      <c r="D3308" s="40"/>
      <c r="E3308" s="44"/>
      <c r="F3308" s="33">
        <v>10</v>
      </c>
      <c r="G3308" s="33"/>
      <c r="H3308" s="34" t="s">
        <v>633</v>
      </c>
      <c r="I3308" s="26"/>
      <c r="J3308" s="26"/>
      <c r="K3308" s="26"/>
      <c r="L3308" s="26"/>
      <c r="M3308" s="26"/>
      <c r="N3308" s="26"/>
      <c r="O3308" s="26"/>
      <c r="P3308" s="26"/>
      <c r="Q3308" s="26"/>
    </row>
    <row r="3309" spans="1:17" s="1" customFormat="1" x14ac:dyDescent="0.35">
      <c r="A3309" s="39"/>
      <c r="B3309" s="40"/>
      <c r="C3309" s="40"/>
      <c r="D3309" s="40"/>
      <c r="E3309" s="44"/>
      <c r="F3309" s="40"/>
      <c r="G3309" s="40">
        <v>11</v>
      </c>
      <c r="H3309" s="62" t="s">
        <v>634</v>
      </c>
      <c r="I3309" s="45">
        <v>0</v>
      </c>
      <c r="J3309" s="45"/>
      <c r="K3309" s="45"/>
      <c r="L3309" s="45"/>
      <c r="M3309" s="45"/>
      <c r="N3309" s="45"/>
      <c r="O3309" s="45"/>
      <c r="P3309" s="45"/>
      <c r="Q3309" s="45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12</v>
      </c>
      <c r="H3310" s="62" t="s">
        <v>635</v>
      </c>
      <c r="I3310" s="45">
        <v>440000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13</v>
      </c>
      <c r="H3311" s="62" t="s">
        <v>636</v>
      </c>
      <c r="I3311" s="45">
        <v>1228000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14</v>
      </c>
      <c r="H3312" s="81" t="s">
        <v>637</v>
      </c>
      <c r="I3312" s="45">
        <v>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46"/>
      <c r="B3313" s="47"/>
      <c r="C3313" s="47"/>
      <c r="D3313" s="47"/>
      <c r="E3313" s="48"/>
      <c r="F3313" s="36"/>
      <c r="G3313" s="40"/>
      <c r="H3313" s="8" t="s">
        <v>644</v>
      </c>
      <c r="I3313" s="9">
        <v>1668000</v>
      </c>
      <c r="J3313" s="9"/>
      <c r="K3313" s="9"/>
      <c r="L3313" s="9"/>
      <c r="M3313" s="9"/>
      <c r="N3313" s="9"/>
      <c r="O3313" s="9"/>
      <c r="P3313" s="9"/>
      <c r="Q3313" s="9"/>
    </row>
    <row r="3314" spans="1:17" s="1" customFormat="1" x14ac:dyDescent="0.35">
      <c r="A3314" s="50"/>
      <c r="B3314" s="51"/>
      <c r="C3314" s="51"/>
      <c r="D3314" s="51"/>
      <c r="E3314" s="52"/>
      <c r="F3314" s="53"/>
      <c r="G3314" s="40"/>
      <c r="H3314" s="6" t="s">
        <v>645</v>
      </c>
      <c r="I3314" s="7">
        <f>I3313</f>
        <v>1668000</v>
      </c>
      <c r="J3314" s="7"/>
      <c r="K3314" s="7"/>
      <c r="L3314" s="7"/>
      <c r="M3314" s="7"/>
      <c r="N3314" s="7"/>
      <c r="O3314" s="7"/>
      <c r="P3314" s="7"/>
      <c r="Q3314" s="7"/>
    </row>
    <row r="3315" spans="1:17" s="1" customFormat="1" x14ac:dyDescent="0.35">
      <c r="A3315" s="39"/>
      <c r="B3315" s="40"/>
      <c r="C3315" s="40"/>
      <c r="D3315" s="40"/>
      <c r="E3315" s="28">
        <v>4</v>
      </c>
      <c r="F3315" s="43"/>
      <c r="G3315" s="72"/>
      <c r="H3315" s="43" t="s">
        <v>31</v>
      </c>
      <c r="I3315" s="16"/>
      <c r="J3315" s="16"/>
      <c r="K3315" s="16"/>
      <c r="L3315" s="16"/>
      <c r="M3315" s="16"/>
      <c r="N3315" s="16"/>
      <c r="O3315" s="16"/>
      <c r="P3315" s="16"/>
      <c r="Q3315" s="16"/>
    </row>
    <row r="3316" spans="1:17" s="1" customFormat="1" x14ac:dyDescent="0.35">
      <c r="A3316" s="39"/>
      <c r="B3316" s="40"/>
      <c r="C3316" s="40"/>
      <c r="D3316" s="40"/>
      <c r="E3316" s="44"/>
      <c r="F3316" s="33">
        <v>10</v>
      </c>
      <c r="G3316" s="33"/>
      <c r="H3316" s="34" t="s">
        <v>633</v>
      </c>
      <c r="I3316" s="26"/>
      <c r="J3316" s="26"/>
      <c r="K3316" s="26"/>
      <c r="L3316" s="26"/>
      <c r="M3316" s="26"/>
      <c r="N3316" s="26"/>
      <c r="O3316" s="26"/>
      <c r="P3316" s="26"/>
      <c r="Q3316" s="26"/>
    </row>
    <row r="3317" spans="1:17" s="1" customFormat="1" x14ac:dyDescent="0.35">
      <c r="A3317" s="39"/>
      <c r="B3317" s="40"/>
      <c r="C3317" s="40"/>
      <c r="D3317" s="40"/>
      <c r="E3317" s="44"/>
      <c r="F3317" s="40"/>
      <c r="G3317" s="40">
        <v>11</v>
      </c>
      <c r="H3317" s="62" t="s">
        <v>634</v>
      </c>
      <c r="I3317" s="45">
        <v>0</v>
      </c>
      <c r="J3317" s="45"/>
      <c r="K3317" s="45"/>
      <c r="L3317" s="45"/>
      <c r="M3317" s="45"/>
      <c r="N3317" s="45"/>
      <c r="O3317" s="45"/>
      <c r="P3317" s="45"/>
      <c r="Q3317" s="45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12</v>
      </c>
      <c r="H3318" s="62" t="s">
        <v>635</v>
      </c>
      <c r="I3318" s="45">
        <v>70000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13</v>
      </c>
      <c r="H3319" s="62" t="s">
        <v>636</v>
      </c>
      <c r="I3319" s="45">
        <v>205500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14</v>
      </c>
      <c r="H3320" s="81" t="s">
        <v>637</v>
      </c>
      <c r="I3320" s="45">
        <v>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46"/>
      <c r="B3321" s="47"/>
      <c r="C3321" s="47"/>
      <c r="D3321" s="47"/>
      <c r="E3321" s="48"/>
      <c r="F3321" s="36"/>
      <c r="G3321" s="40"/>
      <c r="H3321" s="8" t="s">
        <v>646</v>
      </c>
      <c r="I3321" s="9">
        <v>275500</v>
      </c>
      <c r="J3321" s="9"/>
      <c r="K3321" s="9"/>
      <c r="L3321" s="9"/>
      <c r="M3321" s="9"/>
      <c r="N3321" s="9"/>
      <c r="O3321" s="9"/>
      <c r="P3321" s="9"/>
      <c r="Q3321" s="9"/>
    </row>
    <row r="3322" spans="1:17" s="1" customFormat="1" x14ac:dyDescent="0.35">
      <c r="A3322" s="50"/>
      <c r="B3322" s="51"/>
      <c r="C3322" s="51"/>
      <c r="D3322" s="51"/>
      <c r="E3322" s="52"/>
      <c r="F3322" s="53"/>
      <c r="G3322" s="40"/>
      <c r="H3322" s="6" t="s">
        <v>647</v>
      </c>
      <c r="I3322" s="7">
        <f>I3321</f>
        <v>275500</v>
      </c>
      <c r="J3322" s="7"/>
      <c r="K3322" s="7"/>
      <c r="L3322" s="7"/>
      <c r="M3322" s="7"/>
      <c r="N3322" s="7"/>
      <c r="O3322" s="7"/>
      <c r="P3322" s="7"/>
      <c r="Q3322" s="7"/>
    </row>
    <row r="3323" spans="1:17" s="1" customFormat="1" x14ac:dyDescent="0.35">
      <c r="A3323" s="39"/>
      <c r="B3323" s="40"/>
      <c r="C3323" s="40"/>
      <c r="D3323" s="40"/>
      <c r="E3323" s="28">
        <v>5</v>
      </c>
      <c r="F3323" s="43"/>
      <c r="G3323" s="72"/>
      <c r="H3323" s="43" t="s">
        <v>34</v>
      </c>
      <c r="I3323" s="16"/>
      <c r="J3323" s="16"/>
      <c r="K3323" s="16"/>
      <c r="L3323" s="16"/>
      <c r="M3323" s="16"/>
      <c r="N3323" s="16"/>
      <c r="O3323" s="16"/>
      <c r="P3323" s="16"/>
      <c r="Q3323" s="16"/>
    </row>
    <row r="3324" spans="1:17" s="1" customFormat="1" x14ac:dyDescent="0.35">
      <c r="A3324" s="39"/>
      <c r="B3324" s="40"/>
      <c r="C3324" s="40"/>
      <c r="D3324" s="40"/>
      <c r="E3324" s="44"/>
      <c r="F3324" s="33">
        <v>10</v>
      </c>
      <c r="G3324" s="33"/>
      <c r="H3324" s="34" t="s">
        <v>633</v>
      </c>
      <c r="I3324" s="26"/>
      <c r="J3324" s="26"/>
      <c r="K3324" s="26"/>
      <c r="L3324" s="26"/>
      <c r="M3324" s="26"/>
      <c r="N3324" s="26"/>
      <c r="O3324" s="26"/>
      <c r="P3324" s="26"/>
      <c r="Q3324" s="26"/>
    </row>
    <row r="3325" spans="1:17" s="1" customFormat="1" x14ac:dyDescent="0.35">
      <c r="A3325" s="39"/>
      <c r="B3325" s="40"/>
      <c r="C3325" s="40"/>
      <c r="D3325" s="40"/>
      <c r="E3325" s="44"/>
      <c r="F3325" s="40"/>
      <c r="G3325" s="40">
        <v>11</v>
      </c>
      <c r="H3325" s="62" t="s">
        <v>634</v>
      </c>
      <c r="I3325" s="45">
        <v>0</v>
      </c>
      <c r="J3325" s="45"/>
      <c r="K3325" s="45"/>
      <c r="L3325" s="45"/>
      <c r="M3325" s="45"/>
      <c r="N3325" s="45"/>
      <c r="O3325" s="45"/>
      <c r="P3325" s="45"/>
      <c r="Q3325" s="45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12</v>
      </c>
      <c r="H3326" s="62" t="s">
        <v>635</v>
      </c>
      <c r="I3326" s="45">
        <v>10000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13</v>
      </c>
      <c r="H3327" s="62" t="s">
        <v>636</v>
      </c>
      <c r="I3327" s="45">
        <v>30000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14</v>
      </c>
      <c r="H3328" s="81" t="s">
        <v>637</v>
      </c>
      <c r="I3328" s="45">
        <v>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46"/>
      <c r="B3329" s="47"/>
      <c r="C3329" s="47"/>
      <c r="D3329" s="47"/>
      <c r="E3329" s="48"/>
      <c r="F3329" s="36"/>
      <c r="G3329" s="40"/>
      <c r="H3329" s="8" t="s">
        <v>648</v>
      </c>
      <c r="I3329" s="9">
        <v>40000</v>
      </c>
      <c r="J3329" s="9"/>
      <c r="K3329" s="9"/>
      <c r="L3329" s="9"/>
      <c r="M3329" s="9"/>
      <c r="N3329" s="9"/>
      <c r="O3329" s="9"/>
      <c r="P3329" s="9"/>
      <c r="Q3329" s="9"/>
    </row>
    <row r="3330" spans="1:17" s="1" customFormat="1" x14ac:dyDescent="0.35">
      <c r="A3330" s="50"/>
      <c r="B3330" s="51"/>
      <c r="C3330" s="51"/>
      <c r="D3330" s="51"/>
      <c r="E3330" s="52"/>
      <c r="F3330" s="53"/>
      <c r="G3330" s="40"/>
      <c r="H3330" s="6" t="s">
        <v>649</v>
      </c>
      <c r="I3330" s="7">
        <f>I3329</f>
        <v>40000</v>
      </c>
      <c r="J3330" s="7"/>
      <c r="K3330" s="7"/>
      <c r="L3330" s="7"/>
      <c r="M3330" s="7"/>
      <c r="N3330" s="7"/>
      <c r="O3330" s="7"/>
      <c r="P3330" s="7"/>
      <c r="Q3330" s="7"/>
    </row>
    <row r="3331" spans="1:17" s="1" customFormat="1" x14ac:dyDescent="0.35">
      <c r="A3331" s="39"/>
      <c r="B3331" s="40"/>
      <c r="C3331" s="40"/>
      <c r="D3331" s="40"/>
      <c r="E3331" s="28">
        <v>6</v>
      </c>
      <c r="F3331" s="43"/>
      <c r="G3331" s="72"/>
      <c r="H3331" s="43" t="s">
        <v>37</v>
      </c>
      <c r="I3331" s="16"/>
      <c r="J3331" s="16"/>
      <c r="K3331" s="16"/>
      <c r="L3331" s="16"/>
      <c r="M3331" s="16"/>
      <c r="N3331" s="16"/>
      <c r="O3331" s="16"/>
      <c r="P3331" s="16"/>
      <c r="Q3331" s="16"/>
    </row>
    <row r="3332" spans="1:17" s="1" customFormat="1" x14ac:dyDescent="0.35">
      <c r="A3332" s="39"/>
      <c r="B3332" s="40"/>
      <c r="C3332" s="40"/>
      <c r="D3332" s="40"/>
      <c r="E3332" s="44"/>
      <c r="F3332" s="33">
        <v>10</v>
      </c>
      <c r="G3332" s="33"/>
      <c r="H3332" s="34" t="s">
        <v>633</v>
      </c>
      <c r="I3332" s="26"/>
      <c r="J3332" s="26"/>
      <c r="K3332" s="26"/>
      <c r="L3332" s="26"/>
      <c r="M3332" s="26"/>
      <c r="N3332" s="26"/>
      <c r="O3332" s="26"/>
      <c r="P3332" s="26"/>
      <c r="Q3332" s="26"/>
    </row>
    <row r="3333" spans="1:17" s="1" customFormat="1" x14ac:dyDescent="0.35">
      <c r="A3333" s="39"/>
      <c r="B3333" s="40"/>
      <c r="C3333" s="40"/>
      <c r="D3333" s="40"/>
      <c r="E3333" s="44"/>
      <c r="F3333" s="40"/>
      <c r="G3333" s="40">
        <v>11</v>
      </c>
      <c r="H3333" s="62" t="s">
        <v>634</v>
      </c>
      <c r="I3333" s="45">
        <v>0</v>
      </c>
      <c r="J3333" s="45"/>
      <c r="K3333" s="45"/>
      <c r="L3333" s="45"/>
      <c r="M3333" s="45"/>
      <c r="N3333" s="45"/>
      <c r="O3333" s="45"/>
      <c r="P3333" s="45"/>
      <c r="Q3333" s="45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12</v>
      </c>
      <c r="H3334" s="62" t="s">
        <v>635</v>
      </c>
      <c r="I3334" s="45">
        <v>100000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13</v>
      </c>
      <c r="H3335" s="62" t="s">
        <v>636</v>
      </c>
      <c r="I3335" s="45">
        <v>240000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14</v>
      </c>
      <c r="H3336" s="81" t="s">
        <v>637</v>
      </c>
      <c r="I3336" s="45">
        <v>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46"/>
      <c r="B3337" s="47"/>
      <c r="C3337" s="47"/>
      <c r="D3337" s="47"/>
      <c r="E3337" s="48"/>
      <c r="F3337" s="36"/>
      <c r="G3337" s="40"/>
      <c r="H3337" s="8" t="s">
        <v>650</v>
      </c>
      <c r="I3337" s="9">
        <v>340000</v>
      </c>
      <c r="J3337" s="9"/>
      <c r="K3337" s="9"/>
      <c r="L3337" s="9"/>
      <c r="M3337" s="9"/>
      <c r="N3337" s="9"/>
      <c r="O3337" s="9"/>
      <c r="P3337" s="9"/>
      <c r="Q3337" s="9"/>
    </row>
    <row r="3338" spans="1:17" s="1" customFormat="1" x14ac:dyDescent="0.35">
      <c r="A3338" s="50"/>
      <c r="B3338" s="51"/>
      <c r="C3338" s="51"/>
      <c r="D3338" s="51"/>
      <c r="E3338" s="52"/>
      <c r="F3338" s="53"/>
      <c r="G3338" s="40"/>
      <c r="H3338" s="6" t="s">
        <v>651</v>
      </c>
      <c r="I3338" s="7">
        <f>I3337</f>
        <v>340000</v>
      </c>
      <c r="J3338" s="7"/>
      <c r="K3338" s="7"/>
      <c r="L3338" s="7"/>
      <c r="M3338" s="7"/>
      <c r="N3338" s="7"/>
      <c r="O3338" s="7"/>
      <c r="P3338" s="7"/>
      <c r="Q3338" s="7"/>
    </row>
    <row r="3339" spans="1:17" s="1" customFormat="1" x14ac:dyDescent="0.35">
      <c r="A3339" s="39"/>
      <c r="B3339" s="40"/>
      <c r="C3339" s="40"/>
      <c r="D3339" s="40"/>
      <c r="E3339" s="28">
        <v>7</v>
      </c>
      <c r="F3339" s="43"/>
      <c r="G3339" s="72"/>
      <c r="H3339" s="43" t="s">
        <v>40</v>
      </c>
      <c r="I3339" s="16"/>
      <c r="J3339" s="16"/>
      <c r="K3339" s="16"/>
      <c r="L3339" s="16"/>
      <c r="M3339" s="16"/>
      <c r="N3339" s="16"/>
      <c r="O3339" s="16"/>
      <c r="P3339" s="16"/>
      <c r="Q3339" s="16"/>
    </row>
    <row r="3340" spans="1:17" s="1" customFormat="1" x14ac:dyDescent="0.35">
      <c r="A3340" s="39"/>
      <c r="B3340" s="40"/>
      <c r="C3340" s="40"/>
      <c r="D3340" s="40"/>
      <c r="E3340" s="44"/>
      <c r="F3340" s="33">
        <v>10</v>
      </c>
      <c r="G3340" s="33"/>
      <c r="H3340" s="34" t="s">
        <v>633</v>
      </c>
      <c r="I3340" s="26"/>
      <c r="J3340" s="26"/>
      <c r="K3340" s="26"/>
      <c r="L3340" s="26"/>
      <c r="M3340" s="26"/>
      <c r="N3340" s="26"/>
      <c r="O3340" s="26"/>
      <c r="P3340" s="26"/>
      <c r="Q3340" s="26"/>
    </row>
    <row r="3341" spans="1:17" s="1" customFormat="1" x14ac:dyDescent="0.35">
      <c r="A3341" s="39"/>
      <c r="B3341" s="40"/>
      <c r="C3341" s="40"/>
      <c r="D3341" s="40"/>
      <c r="E3341" s="44"/>
      <c r="F3341" s="40"/>
      <c r="G3341" s="40">
        <v>11</v>
      </c>
      <c r="H3341" s="62" t="s">
        <v>634</v>
      </c>
      <c r="I3341" s="45">
        <v>0</v>
      </c>
      <c r="J3341" s="45"/>
      <c r="K3341" s="45"/>
      <c r="L3341" s="45"/>
      <c r="M3341" s="45"/>
      <c r="N3341" s="45"/>
      <c r="O3341" s="45"/>
      <c r="P3341" s="45"/>
      <c r="Q3341" s="45"/>
    </row>
    <row r="3342" spans="1:17" s="163" customFormat="1" x14ac:dyDescent="0.35">
      <c r="A3342" s="39"/>
      <c r="B3342" s="40"/>
      <c r="C3342" s="40"/>
      <c r="D3342" s="40"/>
      <c r="E3342" s="44"/>
      <c r="F3342" s="40"/>
      <c r="G3342" s="40">
        <v>12</v>
      </c>
      <c r="H3342" s="62" t="s">
        <v>635</v>
      </c>
      <c r="I3342" s="45"/>
      <c r="J3342" s="45"/>
      <c r="K3342" s="45"/>
      <c r="L3342" s="45"/>
      <c r="M3342" s="45"/>
      <c r="N3342" s="45"/>
      <c r="O3342" s="45"/>
      <c r="P3342" s="45"/>
      <c r="Q3342" s="45"/>
    </row>
    <row r="3343" spans="1:17" s="118" customFormat="1" x14ac:dyDescent="0.35">
      <c r="A3343" s="39"/>
      <c r="B3343" s="40"/>
      <c r="C3343" s="40"/>
      <c r="D3343" s="40"/>
      <c r="E3343" s="44"/>
      <c r="F3343" s="40"/>
      <c r="G3343" s="40"/>
      <c r="H3343" s="142" t="s">
        <v>717</v>
      </c>
      <c r="I3343" s="143">
        <v>54000</v>
      </c>
      <c r="J3343" s="143">
        <v>0</v>
      </c>
      <c r="K3343" s="143">
        <v>54000</v>
      </c>
      <c r="L3343" s="143">
        <v>21500</v>
      </c>
      <c r="M3343" s="143">
        <v>0</v>
      </c>
      <c r="N3343" s="143">
        <v>21500</v>
      </c>
      <c r="O3343" s="143">
        <v>0</v>
      </c>
      <c r="P3343" s="143">
        <v>32500</v>
      </c>
      <c r="Q3343" s="144">
        <v>0</v>
      </c>
    </row>
    <row r="3344" spans="1:17" s="118" customFormat="1" x14ac:dyDescent="0.35">
      <c r="A3344" s="39"/>
      <c r="B3344" s="40"/>
      <c r="C3344" s="40"/>
      <c r="D3344" s="40"/>
      <c r="E3344" s="44"/>
      <c r="F3344" s="40"/>
      <c r="G3344" s="40"/>
      <c r="H3344" s="145" t="s">
        <v>721</v>
      </c>
      <c r="I3344" s="146"/>
      <c r="J3344" s="146"/>
      <c r="K3344" s="146">
        <v>0</v>
      </c>
      <c r="L3344" s="146"/>
      <c r="M3344" s="146"/>
      <c r="N3344" s="146"/>
      <c r="O3344" s="146"/>
      <c r="P3344" s="146">
        <v>0</v>
      </c>
      <c r="Q3344" s="147">
        <v>0</v>
      </c>
    </row>
    <row r="3345" spans="1:17" s="118" customFormat="1" x14ac:dyDescent="0.35">
      <c r="A3345" s="159"/>
      <c r="B3345" s="160"/>
      <c r="C3345" s="160"/>
      <c r="D3345" s="160"/>
      <c r="E3345" s="161"/>
      <c r="F3345" s="160"/>
      <c r="G3345" s="160"/>
      <c r="H3345" s="148" t="s">
        <v>723</v>
      </c>
      <c r="I3345" s="149">
        <v>15000</v>
      </c>
      <c r="J3345" s="149">
        <v>-15000</v>
      </c>
      <c r="K3345" s="149">
        <v>0</v>
      </c>
      <c r="L3345" s="149"/>
      <c r="M3345" s="149"/>
      <c r="N3345" s="149"/>
      <c r="O3345" s="149"/>
      <c r="P3345" s="149">
        <v>0</v>
      </c>
      <c r="Q3345" s="162">
        <v>0</v>
      </c>
    </row>
    <row r="3346" spans="1:17" s="118" customFormat="1" x14ac:dyDescent="0.35">
      <c r="A3346" s="39"/>
      <c r="B3346" s="40"/>
      <c r="C3346" s="40"/>
      <c r="D3346" s="40"/>
      <c r="E3346" s="44"/>
      <c r="F3346" s="40"/>
      <c r="G3346" s="40"/>
      <c r="H3346" s="151" t="s">
        <v>726</v>
      </c>
      <c r="I3346" s="152">
        <v>2000</v>
      </c>
      <c r="J3346" s="152">
        <v>0</v>
      </c>
      <c r="K3346" s="152">
        <v>2000</v>
      </c>
      <c r="L3346" s="152">
        <v>0</v>
      </c>
      <c r="M3346" s="152">
        <v>0</v>
      </c>
      <c r="N3346" s="152">
        <v>0</v>
      </c>
      <c r="O3346" s="152">
        <v>0</v>
      </c>
      <c r="P3346" s="152">
        <v>2000</v>
      </c>
      <c r="Q3346" s="153">
        <v>0</v>
      </c>
    </row>
    <row r="3347" spans="1:17" s="118" customFormat="1" x14ac:dyDescent="0.35">
      <c r="A3347" s="39"/>
      <c r="B3347" s="40"/>
      <c r="C3347" s="40"/>
      <c r="D3347" s="40"/>
      <c r="E3347" s="44"/>
      <c r="F3347" s="40"/>
      <c r="G3347" s="40"/>
      <c r="H3347" s="154" t="s">
        <v>728</v>
      </c>
      <c r="I3347" s="155">
        <v>60000</v>
      </c>
      <c r="J3347" s="155">
        <v>-43000</v>
      </c>
      <c r="K3347" s="155">
        <v>17000</v>
      </c>
      <c r="L3347" s="155">
        <v>5000</v>
      </c>
      <c r="M3347" s="155">
        <v>0</v>
      </c>
      <c r="N3347" s="155">
        <v>5000</v>
      </c>
      <c r="O3347" s="155">
        <v>0</v>
      </c>
      <c r="P3347" s="155">
        <v>12000</v>
      </c>
      <c r="Q3347" s="156">
        <v>0</v>
      </c>
    </row>
    <row r="3348" spans="1:17" s="163" customFormat="1" x14ac:dyDescent="0.35">
      <c r="A3348" s="39"/>
      <c r="B3348" s="40"/>
      <c r="C3348" s="40"/>
      <c r="D3348" s="40"/>
      <c r="E3348" s="44"/>
      <c r="F3348" s="40"/>
      <c r="G3348" s="40">
        <v>13</v>
      </c>
      <c r="H3348" s="62" t="s">
        <v>636</v>
      </c>
      <c r="I3348" s="45"/>
      <c r="J3348" s="45"/>
      <c r="K3348" s="45"/>
      <c r="L3348" s="45"/>
      <c r="M3348" s="45"/>
      <c r="N3348" s="45"/>
      <c r="O3348" s="45"/>
      <c r="P3348" s="45"/>
      <c r="Q3348" s="45"/>
    </row>
    <row r="3349" spans="1:17" s="118" customFormat="1" x14ac:dyDescent="0.35">
      <c r="A3349" s="39"/>
      <c r="B3349" s="40"/>
      <c r="C3349" s="40"/>
      <c r="D3349" s="40"/>
      <c r="E3349" s="44"/>
      <c r="F3349" s="40"/>
      <c r="G3349" s="40"/>
      <c r="H3349" s="142" t="s">
        <v>717</v>
      </c>
      <c r="I3349" s="143">
        <v>300000</v>
      </c>
      <c r="J3349" s="143">
        <v>0</v>
      </c>
      <c r="K3349" s="143">
        <v>300000</v>
      </c>
      <c r="L3349" s="143">
        <v>84700</v>
      </c>
      <c r="M3349" s="143">
        <v>43729.14</v>
      </c>
      <c r="N3349" s="143">
        <v>84700</v>
      </c>
      <c r="O3349" s="143">
        <v>43729.14</v>
      </c>
      <c r="P3349" s="143">
        <v>171570.86</v>
      </c>
      <c r="Q3349" s="144">
        <v>0</v>
      </c>
    </row>
    <row r="3350" spans="1:17" s="118" customFormat="1" x14ac:dyDescent="0.35">
      <c r="A3350" s="39"/>
      <c r="B3350" s="40"/>
      <c r="C3350" s="40"/>
      <c r="D3350" s="40"/>
      <c r="E3350" s="44"/>
      <c r="F3350" s="40"/>
      <c r="G3350" s="40"/>
      <c r="H3350" s="145" t="s">
        <v>721</v>
      </c>
      <c r="I3350" s="146">
        <v>50000</v>
      </c>
      <c r="J3350" s="146">
        <v>-25000</v>
      </c>
      <c r="K3350" s="146">
        <v>25000</v>
      </c>
      <c r="L3350" s="146">
        <v>15000</v>
      </c>
      <c r="M3350" s="146">
        <v>0</v>
      </c>
      <c r="N3350" s="146">
        <v>15000</v>
      </c>
      <c r="O3350" s="146">
        <v>0</v>
      </c>
      <c r="P3350" s="146">
        <v>10000</v>
      </c>
      <c r="Q3350" s="147">
        <v>0</v>
      </c>
    </row>
    <row r="3351" spans="1:17" s="118" customFormat="1" x14ac:dyDescent="0.35">
      <c r="A3351" s="159"/>
      <c r="B3351" s="160"/>
      <c r="C3351" s="160"/>
      <c r="D3351" s="160"/>
      <c r="E3351" s="161"/>
      <c r="F3351" s="160"/>
      <c r="G3351" s="160"/>
      <c r="H3351" s="148" t="s">
        <v>723</v>
      </c>
      <c r="I3351" s="149">
        <v>67300</v>
      </c>
      <c r="J3351" s="149">
        <v>15000</v>
      </c>
      <c r="K3351" s="149">
        <v>82300</v>
      </c>
      <c r="L3351" s="149"/>
      <c r="M3351" s="149">
        <v>72572</v>
      </c>
      <c r="N3351" s="149"/>
      <c r="O3351" s="149">
        <v>72572</v>
      </c>
      <c r="P3351" s="149">
        <v>9728</v>
      </c>
      <c r="Q3351" s="162">
        <v>0</v>
      </c>
    </row>
    <row r="3352" spans="1:17" s="118" customFormat="1" x14ac:dyDescent="0.35">
      <c r="A3352" s="39"/>
      <c r="B3352" s="40"/>
      <c r="C3352" s="40"/>
      <c r="D3352" s="40"/>
      <c r="E3352" s="44"/>
      <c r="F3352" s="40"/>
      <c r="G3352" s="40"/>
      <c r="H3352" s="151" t="s">
        <v>726</v>
      </c>
      <c r="I3352" s="152">
        <v>70000</v>
      </c>
      <c r="J3352" s="152">
        <v>0</v>
      </c>
      <c r="K3352" s="152">
        <v>70000</v>
      </c>
      <c r="L3352" s="152">
        <v>1080</v>
      </c>
      <c r="M3352" s="152">
        <v>38590</v>
      </c>
      <c r="N3352" s="152">
        <v>1080</v>
      </c>
      <c r="O3352" s="152">
        <v>38590</v>
      </c>
      <c r="P3352" s="152">
        <v>30330</v>
      </c>
      <c r="Q3352" s="153">
        <v>0</v>
      </c>
    </row>
    <row r="3353" spans="1:17" s="118" customFormat="1" x14ac:dyDescent="0.35">
      <c r="A3353" s="39"/>
      <c r="B3353" s="40"/>
      <c r="C3353" s="40"/>
      <c r="D3353" s="40"/>
      <c r="E3353" s="44"/>
      <c r="F3353" s="40"/>
      <c r="G3353" s="40"/>
      <c r="H3353" s="154" t="s">
        <v>728</v>
      </c>
      <c r="I3353" s="155">
        <v>50000</v>
      </c>
      <c r="J3353" s="155">
        <v>43000</v>
      </c>
      <c r="K3353" s="155">
        <v>93000</v>
      </c>
      <c r="L3353" s="155">
        <v>57740</v>
      </c>
      <c r="M3353" s="155">
        <v>34940</v>
      </c>
      <c r="N3353" s="155">
        <v>57740</v>
      </c>
      <c r="O3353" s="155">
        <v>34869</v>
      </c>
      <c r="P3353" s="155">
        <v>391</v>
      </c>
      <c r="Q3353" s="156">
        <v>0</v>
      </c>
    </row>
    <row r="3354" spans="1:17" s="1" customFormat="1" x14ac:dyDescent="0.35">
      <c r="A3354" s="39"/>
      <c r="B3354" s="40"/>
      <c r="C3354" s="40"/>
      <c r="D3354" s="40"/>
      <c r="E3354" s="44"/>
      <c r="F3354" s="40"/>
      <c r="G3354" s="40">
        <v>14</v>
      </c>
      <c r="H3354" s="81" t="s">
        <v>637</v>
      </c>
      <c r="I3354" s="45">
        <v>4329500</v>
      </c>
      <c r="J3354" s="45"/>
      <c r="K3354" s="45"/>
      <c r="L3354" s="45"/>
      <c r="M3354" s="45"/>
      <c r="N3354" s="45"/>
      <c r="O3354" s="45"/>
      <c r="P3354" s="45"/>
      <c r="Q3354" s="45"/>
    </row>
    <row r="3355" spans="1:17" s="1" customFormat="1" x14ac:dyDescent="0.35">
      <c r="A3355" s="46"/>
      <c r="B3355" s="47"/>
      <c r="C3355" s="47"/>
      <c r="D3355" s="47"/>
      <c r="E3355" s="48"/>
      <c r="F3355" s="36"/>
      <c r="G3355" s="40"/>
      <c r="H3355" s="8" t="s">
        <v>652</v>
      </c>
      <c r="I3355" s="9">
        <v>5027800</v>
      </c>
      <c r="J3355" s="9"/>
      <c r="K3355" s="9"/>
      <c r="L3355" s="9"/>
      <c r="M3355" s="9"/>
      <c r="N3355" s="9"/>
      <c r="O3355" s="9"/>
      <c r="P3355" s="9"/>
      <c r="Q3355" s="9"/>
    </row>
    <row r="3356" spans="1:17" s="1" customFormat="1" x14ac:dyDescent="0.35">
      <c r="A3356" s="50"/>
      <c r="B3356" s="51"/>
      <c r="C3356" s="51"/>
      <c r="D3356" s="51"/>
      <c r="E3356" s="52"/>
      <c r="F3356" s="53"/>
      <c r="G3356" s="40"/>
      <c r="H3356" s="6" t="s">
        <v>653</v>
      </c>
      <c r="I3356" s="7">
        <f>I3355</f>
        <v>5027800</v>
      </c>
      <c r="J3356" s="7"/>
      <c r="K3356" s="7"/>
      <c r="L3356" s="7"/>
      <c r="M3356" s="7"/>
      <c r="N3356" s="7"/>
      <c r="O3356" s="7"/>
      <c r="P3356" s="7"/>
      <c r="Q3356" s="7"/>
    </row>
    <row r="3357" spans="1:17" s="1" customFormat="1" x14ac:dyDescent="0.35">
      <c r="A3357" s="39"/>
      <c r="B3357" s="40"/>
      <c r="C3357" s="40"/>
      <c r="D3357" s="40"/>
      <c r="E3357" s="28">
        <v>8</v>
      </c>
      <c r="F3357" s="43"/>
      <c r="G3357" s="72"/>
      <c r="H3357" s="43" t="s">
        <v>43</v>
      </c>
      <c r="I3357" s="16"/>
      <c r="J3357" s="16"/>
      <c r="K3357" s="16"/>
      <c r="L3357" s="16"/>
      <c r="M3357" s="16"/>
      <c r="N3357" s="16"/>
      <c r="O3357" s="16"/>
      <c r="P3357" s="16"/>
      <c r="Q3357" s="16"/>
    </row>
    <row r="3358" spans="1:17" s="1" customFormat="1" x14ac:dyDescent="0.35">
      <c r="A3358" s="39"/>
      <c r="B3358" s="40"/>
      <c r="C3358" s="40"/>
      <c r="D3358" s="40"/>
      <c r="E3358" s="44"/>
      <c r="F3358" s="33">
        <v>10</v>
      </c>
      <c r="G3358" s="33"/>
      <c r="H3358" s="34" t="s">
        <v>633</v>
      </c>
      <c r="I3358" s="26"/>
      <c r="J3358" s="26"/>
      <c r="K3358" s="26"/>
      <c r="L3358" s="26"/>
      <c r="M3358" s="26"/>
      <c r="N3358" s="26"/>
      <c r="O3358" s="26"/>
      <c r="P3358" s="26"/>
      <c r="Q3358" s="26"/>
    </row>
    <row r="3359" spans="1:17" s="1" customFormat="1" x14ac:dyDescent="0.35">
      <c r="A3359" s="39"/>
      <c r="B3359" s="40"/>
      <c r="C3359" s="40"/>
      <c r="D3359" s="40"/>
      <c r="E3359" s="44"/>
      <c r="F3359" s="40"/>
      <c r="G3359" s="40">
        <v>11</v>
      </c>
      <c r="H3359" s="62" t="s">
        <v>634</v>
      </c>
      <c r="I3359" s="45">
        <v>0</v>
      </c>
      <c r="J3359" s="45"/>
      <c r="K3359" s="45"/>
      <c r="L3359" s="45"/>
      <c r="M3359" s="45"/>
      <c r="N3359" s="45"/>
      <c r="O3359" s="45"/>
      <c r="P3359" s="45"/>
      <c r="Q3359" s="45"/>
    </row>
    <row r="3360" spans="1:17" s="1" customFormat="1" x14ac:dyDescent="0.35">
      <c r="A3360" s="39"/>
      <c r="B3360" s="40"/>
      <c r="C3360" s="40"/>
      <c r="D3360" s="40"/>
      <c r="E3360" s="44"/>
      <c r="F3360" s="40"/>
      <c r="G3360" s="40">
        <v>12</v>
      </c>
      <c r="H3360" s="62" t="s">
        <v>635</v>
      </c>
      <c r="I3360" s="45">
        <v>190000</v>
      </c>
      <c r="J3360" s="45"/>
      <c r="K3360" s="45"/>
      <c r="L3360" s="45"/>
      <c r="M3360" s="45"/>
      <c r="N3360" s="45"/>
      <c r="O3360" s="45"/>
      <c r="P3360" s="45"/>
      <c r="Q3360" s="45"/>
    </row>
    <row r="3361" spans="1:17" s="1" customFormat="1" x14ac:dyDescent="0.35">
      <c r="A3361" s="39"/>
      <c r="B3361" s="40"/>
      <c r="C3361" s="40"/>
      <c r="D3361" s="40"/>
      <c r="E3361" s="44"/>
      <c r="F3361" s="40"/>
      <c r="G3361" s="40">
        <v>13</v>
      </c>
      <c r="H3361" s="62" t="s">
        <v>636</v>
      </c>
      <c r="I3361" s="45">
        <v>170000</v>
      </c>
      <c r="J3361" s="45"/>
      <c r="K3361" s="45"/>
      <c r="L3361" s="45"/>
      <c r="M3361" s="45"/>
      <c r="N3361" s="45"/>
      <c r="O3361" s="45"/>
      <c r="P3361" s="45"/>
      <c r="Q3361" s="45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14</v>
      </c>
      <c r="H3362" s="81" t="s">
        <v>637</v>
      </c>
      <c r="I3362" s="45">
        <v>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46"/>
      <c r="B3363" s="47"/>
      <c r="C3363" s="47"/>
      <c r="D3363" s="47"/>
      <c r="E3363" s="48"/>
      <c r="F3363" s="36"/>
      <c r="G3363" s="40"/>
      <c r="H3363" s="8" t="s">
        <v>654</v>
      </c>
      <c r="I3363" s="9">
        <v>360000</v>
      </c>
      <c r="J3363" s="9"/>
      <c r="K3363" s="9"/>
      <c r="L3363" s="9"/>
      <c r="M3363" s="9"/>
      <c r="N3363" s="9"/>
      <c r="O3363" s="9"/>
      <c r="P3363" s="9"/>
      <c r="Q3363" s="9"/>
    </row>
    <row r="3364" spans="1:17" s="1" customFormat="1" x14ac:dyDescent="0.35">
      <c r="A3364" s="50"/>
      <c r="B3364" s="51"/>
      <c r="C3364" s="51"/>
      <c r="D3364" s="51"/>
      <c r="E3364" s="52"/>
      <c r="F3364" s="53"/>
      <c r="G3364" s="40"/>
      <c r="H3364" s="6" t="s">
        <v>655</v>
      </c>
      <c r="I3364" s="7">
        <f>I3363</f>
        <v>360000</v>
      </c>
      <c r="J3364" s="7"/>
      <c r="K3364" s="7"/>
      <c r="L3364" s="7"/>
      <c r="M3364" s="7"/>
      <c r="N3364" s="7"/>
      <c r="O3364" s="7"/>
      <c r="P3364" s="7"/>
      <c r="Q3364" s="7"/>
    </row>
    <row r="3365" spans="1:17" s="1" customFormat="1" x14ac:dyDescent="0.35">
      <c r="A3365" s="39"/>
      <c r="B3365" s="40"/>
      <c r="C3365" s="40"/>
      <c r="D3365" s="40"/>
      <c r="E3365" s="28">
        <v>9</v>
      </c>
      <c r="F3365" s="43"/>
      <c r="G3365" s="72"/>
      <c r="H3365" s="43" t="s">
        <v>46</v>
      </c>
      <c r="I3365" s="16"/>
      <c r="J3365" s="16"/>
      <c r="K3365" s="16"/>
      <c r="L3365" s="16"/>
      <c r="M3365" s="16"/>
      <c r="N3365" s="16"/>
      <c r="O3365" s="16"/>
      <c r="P3365" s="16"/>
      <c r="Q3365" s="16"/>
    </row>
    <row r="3366" spans="1:17" s="1" customFormat="1" x14ac:dyDescent="0.35">
      <c r="A3366" s="39"/>
      <c r="B3366" s="40"/>
      <c r="C3366" s="40"/>
      <c r="D3366" s="40"/>
      <c r="E3366" s="44"/>
      <c r="F3366" s="33">
        <v>10</v>
      </c>
      <c r="G3366" s="33"/>
      <c r="H3366" s="34" t="s">
        <v>633</v>
      </c>
      <c r="I3366" s="26"/>
      <c r="J3366" s="26"/>
      <c r="K3366" s="26"/>
      <c r="L3366" s="26"/>
      <c r="M3366" s="26"/>
      <c r="N3366" s="26"/>
      <c r="O3366" s="26"/>
      <c r="P3366" s="26"/>
      <c r="Q3366" s="26"/>
    </row>
    <row r="3367" spans="1:17" s="1" customFormat="1" x14ac:dyDescent="0.35">
      <c r="A3367" s="39"/>
      <c r="B3367" s="40"/>
      <c r="C3367" s="40"/>
      <c r="D3367" s="40"/>
      <c r="E3367" s="44"/>
      <c r="F3367" s="40"/>
      <c r="G3367" s="40">
        <v>11</v>
      </c>
      <c r="H3367" s="62" t="s">
        <v>634</v>
      </c>
      <c r="I3367" s="45">
        <v>0</v>
      </c>
      <c r="J3367" s="45"/>
      <c r="K3367" s="45"/>
      <c r="L3367" s="45"/>
      <c r="M3367" s="45"/>
      <c r="N3367" s="45"/>
      <c r="O3367" s="45"/>
      <c r="P3367" s="45"/>
      <c r="Q3367" s="45"/>
    </row>
    <row r="3368" spans="1:17" s="1" customFormat="1" x14ac:dyDescent="0.35">
      <c r="A3368" s="39"/>
      <c r="B3368" s="40"/>
      <c r="C3368" s="40"/>
      <c r="D3368" s="40"/>
      <c r="E3368" s="44"/>
      <c r="F3368" s="40"/>
      <c r="G3368" s="40">
        <v>12</v>
      </c>
      <c r="H3368" s="62" t="s">
        <v>635</v>
      </c>
      <c r="I3368" s="45">
        <v>50000</v>
      </c>
      <c r="J3368" s="45"/>
      <c r="K3368" s="45"/>
      <c r="L3368" s="45"/>
      <c r="M3368" s="45"/>
      <c r="N3368" s="45"/>
      <c r="O3368" s="45"/>
      <c r="P3368" s="45"/>
      <c r="Q3368" s="45"/>
    </row>
    <row r="3369" spans="1:17" s="1" customFormat="1" x14ac:dyDescent="0.35">
      <c r="A3369" s="39"/>
      <c r="B3369" s="40"/>
      <c r="C3369" s="40"/>
      <c r="D3369" s="40"/>
      <c r="E3369" s="44"/>
      <c r="F3369" s="40"/>
      <c r="G3369" s="40">
        <v>13</v>
      </c>
      <c r="H3369" s="62" t="s">
        <v>636</v>
      </c>
      <c r="I3369" s="45">
        <v>100000</v>
      </c>
      <c r="J3369" s="45"/>
      <c r="K3369" s="45"/>
      <c r="L3369" s="45"/>
      <c r="M3369" s="45"/>
      <c r="N3369" s="45"/>
      <c r="O3369" s="45"/>
      <c r="P3369" s="45"/>
      <c r="Q3369" s="45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14</v>
      </c>
      <c r="H3370" s="81" t="s">
        <v>637</v>
      </c>
      <c r="I3370" s="45">
        <v>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46"/>
      <c r="B3371" s="47"/>
      <c r="C3371" s="47"/>
      <c r="D3371" s="47"/>
      <c r="E3371" s="48"/>
      <c r="F3371" s="36"/>
      <c r="G3371" s="40"/>
      <c r="H3371" s="8" t="s">
        <v>656</v>
      </c>
      <c r="I3371" s="9">
        <v>150000</v>
      </c>
      <c r="J3371" s="9"/>
      <c r="K3371" s="9"/>
      <c r="L3371" s="9"/>
      <c r="M3371" s="9"/>
      <c r="N3371" s="9"/>
      <c r="O3371" s="9"/>
      <c r="P3371" s="9"/>
      <c r="Q3371" s="9"/>
    </row>
    <row r="3372" spans="1:17" s="1" customFormat="1" x14ac:dyDescent="0.35">
      <c r="A3372" s="50"/>
      <c r="B3372" s="51"/>
      <c r="C3372" s="51"/>
      <c r="D3372" s="51"/>
      <c r="E3372" s="52"/>
      <c r="F3372" s="53"/>
      <c r="G3372" s="40"/>
      <c r="H3372" s="6" t="s">
        <v>657</v>
      </c>
      <c r="I3372" s="7">
        <f>I3371</f>
        <v>150000</v>
      </c>
      <c r="J3372" s="7"/>
      <c r="K3372" s="7"/>
      <c r="L3372" s="7"/>
      <c r="M3372" s="7"/>
      <c r="N3372" s="7"/>
      <c r="O3372" s="7"/>
      <c r="P3372" s="7"/>
      <c r="Q3372" s="7"/>
    </row>
    <row r="3373" spans="1:17" s="1" customFormat="1" x14ac:dyDescent="0.35">
      <c r="A3373" s="39"/>
      <c r="B3373" s="40"/>
      <c r="C3373" s="40"/>
      <c r="D3373" s="40"/>
      <c r="E3373" s="28">
        <v>10</v>
      </c>
      <c r="F3373" s="43"/>
      <c r="G3373" s="72"/>
      <c r="H3373" s="43" t="s">
        <v>49</v>
      </c>
      <c r="I3373" s="16"/>
      <c r="J3373" s="16"/>
      <c r="K3373" s="16"/>
      <c r="L3373" s="16"/>
      <c r="M3373" s="16"/>
      <c r="N3373" s="16"/>
      <c r="O3373" s="16"/>
      <c r="P3373" s="16"/>
      <c r="Q3373" s="16"/>
    </row>
    <row r="3374" spans="1:17" s="1" customFormat="1" x14ac:dyDescent="0.35">
      <c r="A3374" s="39"/>
      <c r="B3374" s="40"/>
      <c r="C3374" s="40"/>
      <c r="D3374" s="40"/>
      <c r="E3374" s="44"/>
      <c r="F3374" s="33">
        <v>10</v>
      </c>
      <c r="G3374" s="33"/>
      <c r="H3374" s="34" t="s">
        <v>633</v>
      </c>
      <c r="I3374" s="26"/>
      <c r="J3374" s="26"/>
      <c r="K3374" s="26"/>
      <c r="L3374" s="26"/>
      <c r="M3374" s="26"/>
      <c r="N3374" s="26"/>
      <c r="O3374" s="26"/>
      <c r="P3374" s="26"/>
      <c r="Q3374" s="26"/>
    </row>
    <row r="3375" spans="1:17" s="1" customFormat="1" x14ac:dyDescent="0.35">
      <c r="A3375" s="39"/>
      <c r="B3375" s="40"/>
      <c r="C3375" s="40"/>
      <c r="D3375" s="40"/>
      <c r="E3375" s="44"/>
      <c r="F3375" s="40"/>
      <c r="G3375" s="40">
        <v>11</v>
      </c>
      <c r="H3375" s="62" t="s">
        <v>634</v>
      </c>
      <c r="I3375" s="45">
        <v>0</v>
      </c>
      <c r="J3375" s="45"/>
      <c r="K3375" s="45"/>
      <c r="L3375" s="45"/>
      <c r="M3375" s="45"/>
      <c r="N3375" s="45"/>
      <c r="O3375" s="45"/>
      <c r="P3375" s="45"/>
      <c r="Q3375" s="45"/>
    </row>
    <row r="3376" spans="1:17" s="1" customFormat="1" x14ac:dyDescent="0.35">
      <c r="A3376" s="39"/>
      <c r="B3376" s="40"/>
      <c r="C3376" s="40"/>
      <c r="D3376" s="40"/>
      <c r="E3376" s="44"/>
      <c r="F3376" s="40"/>
      <c r="G3376" s="40">
        <v>12</v>
      </c>
      <c r="H3376" s="62" t="s">
        <v>635</v>
      </c>
      <c r="I3376" s="45">
        <v>0</v>
      </c>
      <c r="J3376" s="45"/>
      <c r="K3376" s="45"/>
      <c r="L3376" s="45"/>
      <c r="M3376" s="45"/>
      <c r="N3376" s="45"/>
      <c r="O3376" s="45"/>
      <c r="P3376" s="45"/>
      <c r="Q3376" s="45"/>
    </row>
    <row r="3377" spans="1:17" s="1" customFormat="1" x14ac:dyDescent="0.35">
      <c r="A3377" s="39"/>
      <c r="B3377" s="40"/>
      <c r="C3377" s="40"/>
      <c r="D3377" s="40"/>
      <c r="E3377" s="44"/>
      <c r="F3377" s="40"/>
      <c r="G3377" s="40">
        <v>13</v>
      </c>
      <c r="H3377" s="62" t="s">
        <v>636</v>
      </c>
      <c r="I3377" s="45">
        <v>0</v>
      </c>
      <c r="J3377" s="45"/>
      <c r="K3377" s="45"/>
      <c r="L3377" s="45"/>
      <c r="M3377" s="45"/>
      <c r="N3377" s="45"/>
      <c r="O3377" s="45"/>
      <c r="P3377" s="45"/>
      <c r="Q3377" s="45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14</v>
      </c>
      <c r="H3378" s="81" t="s">
        <v>637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46"/>
      <c r="B3379" s="47"/>
      <c r="C3379" s="47"/>
      <c r="D3379" s="47"/>
      <c r="E3379" s="48"/>
      <c r="F3379" s="36"/>
      <c r="G3379" s="40"/>
      <c r="H3379" s="8" t="s">
        <v>658</v>
      </c>
      <c r="I3379" s="9">
        <v>0</v>
      </c>
      <c r="J3379" s="9"/>
      <c r="K3379" s="9"/>
      <c r="L3379" s="9"/>
      <c r="M3379" s="9"/>
      <c r="N3379" s="9"/>
      <c r="O3379" s="9"/>
      <c r="P3379" s="9"/>
      <c r="Q3379" s="9"/>
    </row>
    <row r="3380" spans="1:17" s="1" customFormat="1" x14ac:dyDescent="0.35">
      <c r="A3380" s="50"/>
      <c r="B3380" s="51"/>
      <c r="C3380" s="51"/>
      <c r="D3380" s="51"/>
      <c r="E3380" s="52"/>
      <c r="F3380" s="53"/>
      <c r="G3380" s="40"/>
      <c r="H3380" s="6" t="s">
        <v>659</v>
      </c>
      <c r="I3380" s="7">
        <f>I3379</f>
        <v>0</v>
      </c>
      <c r="J3380" s="7"/>
      <c r="K3380" s="7"/>
      <c r="L3380" s="7"/>
      <c r="M3380" s="7"/>
      <c r="N3380" s="7"/>
      <c r="O3380" s="7"/>
      <c r="P3380" s="7"/>
      <c r="Q3380" s="7"/>
    </row>
    <row r="3381" spans="1:17" s="1" customFormat="1" x14ac:dyDescent="0.35">
      <c r="A3381" s="39"/>
      <c r="B3381" s="40"/>
      <c r="C3381" s="40"/>
      <c r="D3381" s="40"/>
      <c r="E3381" s="28">
        <v>11</v>
      </c>
      <c r="F3381" s="43"/>
      <c r="G3381" s="72"/>
      <c r="H3381" s="43" t="s">
        <v>52</v>
      </c>
      <c r="I3381" s="16"/>
      <c r="J3381" s="16"/>
      <c r="K3381" s="16"/>
      <c r="L3381" s="16"/>
      <c r="M3381" s="16"/>
      <c r="N3381" s="16"/>
      <c r="O3381" s="16"/>
      <c r="P3381" s="16"/>
      <c r="Q3381" s="16"/>
    </row>
    <row r="3382" spans="1:17" s="1" customFormat="1" x14ac:dyDescent="0.35">
      <c r="A3382" s="39"/>
      <c r="B3382" s="40"/>
      <c r="C3382" s="40"/>
      <c r="D3382" s="40"/>
      <c r="E3382" s="44"/>
      <c r="F3382" s="33">
        <v>10</v>
      </c>
      <c r="G3382" s="33"/>
      <c r="H3382" s="34" t="s">
        <v>633</v>
      </c>
      <c r="I3382" s="26"/>
      <c r="J3382" s="26"/>
      <c r="K3382" s="26"/>
      <c r="L3382" s="26"/>
      <c r="M3382" s="26"/>
      <c r="N3382" s="26"/>
      <c r="O3382" s="26"/>
      <c r="P3382" s="26"/>
      <c r="Q3382" s="26"/>
    </row>
    <row r="3383" spans="1:17" s="1" customFormat="1" x14ac:dyDescent="0.35">
      <c r="A3383" s="39"/>
      <c r="B3383" s="40"/>
      <c r="C3383" s="40"/>
      <c r="D3383" s="40"/>
      <c r="E3383" s="44"/>
      <c r="F3383" s="40"/>
      <c r="G3383" s="40">
        <v>11</v>
      </c>
      <c r="H3383" s="62" t="s">
        <v>634</v>
      </c>
      <c r="I3383" s="45">
        <v>0</v>
      </c>
      <c r="J3383" s="45"/>
      <c r="K3383" s="45"/>
      <c r="L3383" s="45"/>
      <c r="M3383" s="45"/>
      <c r="N3383" s="45"/>
      <c r="O3383" s="45"/>
      <c r="P3383" s="45"/>
      <c r="Q3383" s="45"/>
    </row>
    <row r="3384" spans="1:17" s="1" customFormat="1" x14ac:dyDescent="0.35">
      <c r="A3384" s="39"/>
      <c r="B3384" s="40"/>
      <c r="C3384" s="40"/>
      <c r="D3384" s="40"/>
      <c r="E3384" s="44"/>
      <c r="F3384" s="40"/>
      <c r="G3384" s="40">
        <v>12</v>
      </c>
      <c r="H3384" s="62" t="s">
        <v>635</v>
      </c>
      <c r="I3384" s="45">
        <v>4000</v>
      </c>
      <c r="J3384" s="45"/>
      <c r="K3384" s="45"/>
      <c r="L3384" s="45"/>
      <c r="M3384" s="45"/>
      <c r="N3384" s="45"/>
      <c r="O3384" s="45"/>
      <c r="P3384" s="45"/>
      <c r="Q3384" s="45"/>
    </row>
    <row r="3385" spans="1:17" s="1" customFormat="1" x14ac:dyDescent="0.35">
      <c r="A3385" s="39"/>
      <c r="B3385" s="40"/>
      <c r="C3385" s="40"/>
      <c r="D3385" s="40"/>
      <c r="E3385" s="44"/>
      <c r="F3385" s="40"/>
      <c r="G3385" s="40">
        <v>13</v>
      </c>
      <c r="H3385" s="62" t="s">
        <v>636</v>
      </c>
      <c r="I3385" s="45">
        <v>15000</v>
      </c>
      <c r="J3385" s="45"/>
      <c r="K3385" s="45"/>
      <c r="L3385" s="45"/>
      <c r="M3385" s="45"/>
      <c r="N3385" s="45"/>
      <c r="O3385" s="45"/>
      <c r="P3385" s="45"/>
      <c r="Q3385" s="45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14</v>
      </c>
      <c r="H3386" s="81" t="s">
        <v>637</v>
      </c>
      <c r="I3386" s="45">
        <v>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46"/>
      <c r="B3387" s="47"/>
      <c r="C3387" s="47"/>
      <c r="D3387" s="47"/>
      <c r="E3387" s="48"/>
      <c r="F3387" s="36"/>
      <c r="G3387" s="40"/>
      <c r="H3387" s="8" t="s">
        <v>660</v>
      </c>
      <c r="I3387" s="9">
        <v>19000</v>
      </c>
      <c r="J3387" s="9"/>
      <c r="K3387" s="9"/>
      <c r="L3387" s="9"/>
      <c r="M3387" s="9"/>
      <c r="N3387" s="9"/>
      <c r="O3387" s="9"/>
      <c r="P3387" s="9"/>
      <c r="Q3387" s="9"/>
    </row>
    <row r="3388" spans="1:17" s="1" customFormat="1" x14ac:dyDescent="0.35">
      <c r="A3388" s="50"/>
      <c r="B3388" s="51"/>
      <c r="C3388" s="51"/>
      <c r="D3388" s="51"/>
      <c r="E3388" s="52"/>
      <c r="F3388" s="53"/>
      <c r="G3388" s="40"/>
      <c r="H3388" s="6" t="s">
        <v>661</v>
      </c>
      <c r="I3388" s="7">
        <f>I3387</f>
        <v>19000</v>
      </c>
      <c r="J3388" s="7"/>
      <c r="K3388" s="7"/>
      <c r="L3388" s="7"/>
      <c r="M3388" s="7"/>
      <c r="N3388" s="7"/>
      <c r="O3388" s="7"/>
      <c r="P3388" s="7"/>
      <c r="Q3388" s="7"/>
    </row>
    <row r="3389" spans="1:17" s="1" customFormat="1" x14ac:dyDescent="0.35">
      <c r="A3389" s="39"/>
      <c r="B3389" s="40"/>
      <c r="C3389" s="40"/>
      <c r="D3389" s="40"/>
      <c r="E3389" s="28">
        <v>12</v>
      </c>
      <c r="F3389" s="43"/>
      <c r="G3389" s="72"/>
      <c r="H3389" s="43" t="s">
        <v>55</v>
      </c>
      <c r="I3389" s="16"/>
      <c r="J3389" s="16"/>
      <c r="K3389" s="16"/>
      <c r="L3389" s="16"/>
      <c r="M3389" s="16"/>
      <c r="N3389" s="16"/>
      <c r="O3389" s="16"/>
      <c r="P3389" s="16"/>
      <c r="Q3389" s="16"/>
    </row>
    <row r="3390" spans="1:17" s="1" customFormat="1" x14ac:dyDescent="0.35">
      <c r="A3390" s="39"/>
      <c r="B3390" s="40"/>
      <c r="C3390" s="40"/>
      <c r="D3390" s="40"/>
      <c r="E3390" s="44"/>
      <c r="F3390" s="33">
        <v>10</v>
      </c>
      <c r="G3390" s="33"/>
      <c r="H3390" s="34" t="s">
        <v>633</v>
      </c>
      <c r="I3390" s="26"/>
      <c r="J3390" s="26"/>
      <c r="K3390" s="26"/>
      <c r="L3390" s="26"/>
      <c r="M3390" s="26"/>
      <c r="N3390" s="26"/>
      <c r="O3390" s="26"/>
      <c r="P3390" s="26"/>
      <c r="Q3390" s="26"/>
    </row>
    <row r="3391" spans="1:17" x14ac:dyDescent="0.35">
      <c r="A3391" s="39"/>
      <c r="B3391" s="40"/>
      <c r="C3391" s="40"/>
      <c r="D3391" s="40"/>
      <c r="E3391" s="44"/>
      <c r="F3391" s="40"/>
      <c r="G3391" s="40">
        <v>11</v>
      </c>
      <c r="H3391" s="62" t="s">
        <v>634</v>
      </c>
      <c r="I3391" s="45">
        <v>0</v>
      </c>
      <c r="J3391" s="45"/>
      <c r="K3391" s="45"/>
      <c r="L3391" s="45"/>
      <c r="M3391" s="45"/>
      <c r="N3391" s="45"/>
      <c r="O3391" s="45"/>
      <c r="P3391" s="45"/>
      <c r="Q3391" s="45"/>
    </row>
    <row r="3392" spans="1:17" x14ac:dyDescent="0.35">
      <c r="A3392" s="39"/>
      <c r="B3392" s="40"/>
      <c r="C3392" s="40"/>
      <c r="D3392" s="40"/>
      <c r="E3392" s="44"/>
      <c r="F3392" s="40"/>
      <c r="G3392" s="40">
        <v>12</v>
      </c>
      <c r="H3392" s="62" t="s">
        <v>635</v>
      </c>
      <c r="I3392" s="45">
        <v>0</v>
      </c>
      <c r="J3392" s="45"/>
      <c r="K3392" s="45"/>
      <c r="L3392" s="45"/>
      <c r="M3392" s="45"/>
      <c r="N3392" s="45"/>
      <c r="O3392" s="45"/>
      <c r="P3392" s="45"/>
      <c r="Q3392" s="45"/>
    </row>
    <row r="3393" spans="1:17" x14ac:dyDescent="0.35">
      <c r="A3393" s="39"/>
      <c r="B3393" s="40"/>
      <c r="C3393" s="40"/>
      <c r="D3393" s="40"/>
      <c r="E3393" s="44"/>
      <c r="F3393" s="40"/>
      <c r="G3393" s="40">
        <v>13</v>
      </c>
      <c r="H3393" s="62" t="s">
        <v>636</v>
      </c>
      <c r="I3393" s="45">
        <v>0</v>
      </c>
      <c r="J3393" s="45"/>
      <c r="K3393" s="45"/>
      <c r="L3393" s="45"/>
      <c r="M3393" s="45"/>
      <c r="N3393" s="45"/>
      <c r="O3393" s="45"/>
      <c r="P3393" s="45"/>
      <c r="Q3393" s="45"/>
    </row>
    <row r="3394" spans="1:17" x14ac:dyDescent="0.35">
      <c r="A3394" s="39"/>
      <c r="B3394" s="40"/>
      <c r="C3394" s="40"/>
      <c r="D3394" s="40"/>
      <c r="E3394" s="44"/>
      <c r="F3394" s="40"/>
      <c r="G3394" s="40">
        <v>14</v>
      </c>
      <c r="H3394" s="81" t="s">
        <v>637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46"/>
      <c r="B3395" s="47"/>
      <c r="C3395" s="47"/>
      <c r="D3395" s="47"/>
      <c r="E3395" s="48"/>
      <c r="F3395" s="36"/>
      <c r="G3395" s="40"/>
      <c r="H3395" s="8" t="s">
        <v>662</v>
      </c>
      <c r="I3395" s="9">
        <v>0</v>
      </c>
      <c r="J3395" s="9"/>
      <c r="K3395" s="9"/>
      <c r="L3395" s="9"/>
      <c r="M3395" s="9"/>
      <c r="N3395" s="9"/>
      <c r="O3395" s="9"/>
      <c r="P3395" s="9"/>
      <c r="Q3395" s="9"/>
    </row>
    <row r="3396" spans="1:17" x14ac:dyDescent="0.35">
      <c r="A3396" s="50"/>
      <c r="B3396" s="51"/>
      <c r="C3396" s="51"/>
      <c r="D3396" s="51"/>
      <c r="E3396" s="52"/>
      <c r="F3396" s="53"/>
      <c r="G3396" s="40"/>
      <c r="H3396" s="6" t="s">
        <v>663</v>
      </c>
      <c r="I3396" s="7">
        <f>I3395</f>
        <v>0</v>
      </c>
      <c r="J3396" s="7"/>
      <c r="K3396" s="7"/>
      <c r="L3396" s="7"/>
      <c r="M3396" s="7"/>
      <c r="N3396" s="7"/>
      <c r="O3396" s="7"/>
      <c r="P3396" s="7"/>
      <c r="Q3396" s="7"/>
    </row>
    <row r="3397" spans="1:17" ht="21" x14ac:dyDescent="0.35">
      <c r="A3397" s="50"/>
      <c r="B3397" s="51"/>
      <c r="C3397" s="51"/>
      <c r="D3397" s="51"/>
      <c r="E3397" s="52"/>
      <c r="F3397" s="53"/>
      <c r="G3397" s="40"/>
      <c r="H3397" s="10" t="s">
        <v>664</v>
      </c>
      <c r="I3397" s="11">
        <f>I3276+I3298+I3306+I3314+I3322+I3330+I3338+I3356+I3364+I3372+I3380+I3388+I3396</f>
        <v>10104500</v>
      </c>
      <c r="J3397" s="11"/>
      <c r="K3397" s="11"/>
      <c r="L3397" s="11"/>
      <c r="M3397" s="11"/>
      <c r="N3397" s="11"/>
      <c r="O3397" s="11"/>
      <c r="P3397" s="11"/>
      <c r="Q3397" s="11"/>
    </row>
    <row r="3398" spans="1:17" ht="22" x14ac:dyDescent="0.35">
      <c r="A3398" s="50"/>
      <c r="B3398" s="51"/>
      <c r="C3398" s="51"/>
      <c r="D3398" s="51"/>
      <c r="E3398" s="52"/>
      <c r="F3398" s="53"/>
      <c r="G3398" s="40"/>
      <c r="H3398" s="82" t="s">
        <v>665</v>
      </c>
      <c r="I3398" s="83" t="e">
        <f>I814+I824+I834+I953+I960+I1039+I1440+I1747+I1899+I1911+I1983+I2304+I2969+I3267+I3397</f>
        <v>#REF!</v>
      </c>
      <c r="J3398" s="83"/>
      <c r="K3398" s="83"/>
      <c r="L3398" s="83"/>
      <c r="M3398" s="83"/>
      <c r="N3398" s="83"/>
      <c r="O3398" s="83"/>
      <c r="P3398" s="83"/>
      <c r="Q3398" s="83"/>
    </row>
    <row r="3399" spans="1:17" ht="25" thickBot="1" x14ac:dyDescent="0.4">
      <c r="A3399" s="95"/>
      <c r="B3399" s="96"/>
      <c r="C3399" s="96"/>
      <c r="D3399" s="96"/>
      <c r="E3399" s="97"/>
      <c r="F3399" s="98"/>
      <c r="G3399" s="99"/>
      <c r="H3399" s="102" t="s">
        <v>666</v>
      </c>
      <c r="I3399" s="103" t="e">
        <f>I164+I3398</f>
        <v>#REF!</v>
      </c>
      <c r="J3399" s="103"/>
      <c r="K3399" s="103"/>
      <c r="L3399" s="103"/>
      <c r="M3399" s="103"/>
      <c r="N3399" s="103"/>
      <c r="O3399" s="103"/>
      <c r="P3399" s="103"/>
      <c r="Q3399" s="103"/>
    </row>
    <row r="3400" spans="1:17" x14ac:dyDescent="0.65">
      <c r="A3400" s="90"/>
      <c r="B3400" s="90"/>
      <c r="C3400" s="90"/>
      <c r="D3400" s="90"/>
      <c r="E3400" s="91"/>
      <c r="F3400" s="92"/>
      <c r="G3400" s="93"/>
      <c r="H3400" s="92"/>
      <c r="I3400" s="94"/>
      <c r="J3400" s="101"/>
    </row>
    <row r="3403" spans="1:17" x14ac:dyDescent="0.65">
      <c r="I3403" s="89"/>
    </row>
  </sheetData>
  <autoFilter ref="H1:H3403"/>
  <mergeCells count="15"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  <mergeCell ref="A2:A3"/>
    <mergeCell ref="B2:B3"/>
    <mergeCell ref="L2:M2"/>
    <mergeCell ref="N2:O2"/>
    <mergeCell ref="P2:P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2025-02-10T10:23:14Z</dcterms:modified>
</cp:coreProperties>
</file>